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560" windowHeight="9048" tabRatio="610" activeTab="2"/>
  </bookViews>
  <sheets>
    <sheet name="Error Checks" sheetId="47" r:id="rId1"/>
    <sheet name="YTD PROGRAM SUMMARY" sheetId="28" state="hidden" r:id="rId2"/>
    <sheet name="Revised Summary" sheetId="49" r:id="rId3"/>
    <sheet name="RES kWh ENTRY" sheetId="39" r:id="rId4"/>
    <sheet name="BIZ kWh ENTRY" sheetId="40" r:id="rId5"/>
    <sheet name="BIZ SUM" sheetId="41" r:id="rId6"/>
    <sheet name=" 1M - RES" sheetId="2" r:id="rId7"/>
    <sheet name="2M - SGS" sheetId="10" r:id="rId8"/>
    <sheet name="3M - LGS" sheetId="29" r:id="rId9"/>
    <sheet name="4M - SPS" sheetId="30" r:id="rId10"/>
    <sheet name="11M - LPS" sheetId="31" r:id="rId11"/>
    <sheet name=" LI 1M - RES" sheetId="32" r:id="rId12"/>
    <sheet name="LI 2M - SGS" sheetId="33" r:id="rId13"/>
    <sheet name="LI 3M - LGS" sheetId="34" r:id="rId14"/>
    <sheet name="LI 4M - SPS" sheetId="35" r:id="rId15"/>
    <sheet name="LI 11M - LPS" sheetId="36" r:id="rId16"/>
    <sheet name="Biz DRENE" sheetId="43" r:id="rId17"/>
    <sheet name="Res DRENE" sheetId="48" r:id="rId1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49" l="1"/>
  <c r="E24" i="49" s="1"/>
  <c r="F24" i="49" s="1"/>
  <c r="G24" i="49" s="1"/>
  <c r="H24" i="49" s="1"/>
  <c r="I24" i="49" s="1"/>
  <c r="J24" i="49" s="1"/>
  <c r="K24" i="49" s="1"/>
  <c r="L24" i="49" s="1"/>
  <c r="M24" i="49" s="1"/>
  <c r="N24" i="49" s="1"/>
  <c r="O24" i="49" s="1"/>
  <c r="P24" i="49" s="1"/>
  <c r="Q24" i="49" s="1"/>
  <c r="R24" i="49" s="1"/>
  <c r="S24" i="49" s="1"/>
  <c r="T24" i="49" s="1"/>
  <c r="U24" i="49" s="1"/>
  <c r="V24" i="49" s="1"/>
  <c r="D22" i="49"/>
  <c r="E22" i="49" s="1"/>
  <c r="F22" i="49" s="1"/>
  <c r="D17" i="49"/>
  <c r="E17" i="49" s="1"/>
  <c r="C26" i="49"/>
  <c r="D26" i="49" s="1"/>
  <c r="E26" i="49" s="1"/>
  <c r="C25" i="49"/>
  <c r="D25" i="49" s="1"/>
  <c r="C24" i="49"/>
  <c r="C23" i="49"/>
  <c r="D23" i="49" s="1"/>
  <c r="C22" i="49"/>
  <c r="C18" i="49"/>
  <c r="D18" i="49" s="1"/>
  <c r="C17" i="49"/>
  <c r="C16" i="49"/>
  <c r="D16" i="49" s="1"/>
  <c r="C15" i="49"/>
  <c r="D15" i="49" s="1"/>
  <c r="C14" i="49"/>
  <c r="D14" i="49" s="1"/>
  <c r="R120" i="49"/>
  <c r="J120" i="49"/>
  <c r="V119" i="49"/>
  <c r="N119" i="49"/>
  <c r="F119" i="49"/>
  <c r="R118" i="49"/>
  <c r="J118" i="49"/>
  <c r="AL137" i="49"/>
  <c r="AD137" i="49"/>
  <c r="V117" i="49"/>
  <c r="N117" i="49"/>
  <c r="F117" i="49"/>
  <c r="AM137" i="49"/>
  <c r="AK137" i="49"/>
  <c r="AJ137" i="49"/>
  <c r="AI137" i="49"/>
  <c r="AH137" i="49"/>
  <c r="AG137" i="49"/>
  <c r="AF137" i="49"/>
  <c r="AE137" i="49"/>
  <c r="AC137" i="49"/>
  <c r="AB137" i="49"/>
  <c r="AA137" i="49"/>
  <c r="Z137" i="49"/>
  <c r="Y137" i="49"/>
  <c r="X137" i="49"/>
  <c r="W137" i="49"/>
  <c r="U137" i="49"/>
  <c r="T137" i="49"/>
  <c r="S137" i="49"/>
  <c r="R116" i="49"/>
  <c r="Q137" i="49"/>
  <c r="P137" i="49"/>
  <c r="O137" i="49"/>
  <c r="M137" i="49"/>
  <c r="L137" i="49"/>
  <c r="K137" i="49"/>
  <c r="J116" i="49"/>
  <c r="I137" i="49"/>
  <c r="H137" i="49"/>
  <c r="G137" i="49"/>
  <c r="E137" i="49"/>
  <c r="D137" i="49"/>
  <c r="C137" i="49"/>
  <c r="V120" i="49"/>
  <c r="N120" i="49"/>
  <c r="F120" i="49"/>
  <c r="R119" i="49"/>
  <c r="J119" i="49"/>
  <c r="V118" i="49"/>
  <c r="N118" i="49"/>
  <c r="F118" i="49"/>
  <c r="AH129" i="49"/>
  <c r="Z129" i="49"/>
  <c r="R117" i="49"/>
  <c r="J117" i="49"/>
  <c r="AM129" i="49"/>
  <c r="AL129" i="49"/>
  <c r="AK129" i="49"/>
  <c r="AJ129" i="49"/>
  <c r="AI129" i="49"/>
  <c r="AG129" i="49"/>
  <c r="AF129" i="49"/>
  <c r="AE129" i="49"/>
  <c r="AD129" i="49"/>
  <c r="AC129" i="49"/>
  <c r="AB129" i="49"/>
  <c r="AA129" i="49"/>
  <c r="Y129" i="49"/>
  <c r="X129" i="49"/>
  <c r="W129" i="49"/>
  <c r="V129" i="49"/>
  <c r="U129" i="49"/>
  <c r="T129" i="49"/>
  <c r="S129" i="49"/>
  <c r="Q129" i="49"/>
  <c r="P129" i="49"/>
  <c r="O129" i="49"/>
  <c r="N129" i="49"/>
  <c r="M129" i="49"/>
  <c r="L129" i="49"/>
  <c r="K129" i="49"/>
  <c r="I129" i="49"/>
  <c r="H129" i="49"/>
  <c r="G129" i="49"/>
  <c r="F129" i="49"/>
  <c r="E129" i="49"/>
  <c r="D129" i="49"/>
  <c r="C129" i="49"/>
  <c r="AH123" i="49"/>
  <c r="AH131" i="49" s="1"/>
  <c r="Z123" i="49"/>
  <c r="Z131" i="49" s="1"/>
  <c r="R123" i="49"/>
  <c r="R131" i="49" s="1"/>
  <c r="J123" i="49"/>
  <c r="J131" i="49" s="1"/>
  <c r="AM120" i="49"/>
  <c r="AL120" i="49"/>
  <c r="AK120" i="49"/>
  <c r="AJ120" i="49"/>
  <c r="AI120" i="49"/>
  <c r="AH120" i="49"/>
  <c r="AG120" i="49"/>
  <c r="AF120" i="49"/>
  <c r="AE120" i="49"/>
  <c r="AD120" i="49"/>
  <c r="AC120" i="49"/>
  <c r="AB120" i="49"/>
  <c r="AA120" i="49"/>
  <c r="Z120" i="49"/>
  <c r="Y120" i="49"/>
  <c r="X120" i="49"/>
  <c r="W120" i="49"/>
  <c r="U120" i="49"/>
  <c r="T120" i="49"/>
  <c r="S120" i="49"/>
  <c r="Q120" i="49"/>
  <c r="P120" i="49"/>
  <c r="O120" i="49"/>
  <c r="M120" i="49"/>
  <c r="L120" i="49"/>
  <c r="K120" i="49"/>
  <c r="I120" i="49"/>
  <c r="H120" i="49"/>
  <c r="G120" i="49"/>
  <c r="E120" i="49"/>
  <c r="D120" i="49"/>
  <c r="C120" i="49"/>
  <c r="AM119" i="49"/>
  <c r="AL119" i="49"/>
  <c r="AK119" i="49"/>
  <c r="AJ119" i="49"/>
  <c r="AI119" i="49"/>
  <c r="AH119" i="49"/>
  <c r="AG119" i="49"/>
  <c r="AF119" i="49"/>
  <c r="AE119" i="49"/>
  <c r="AD119" i="49"/>
  <c r="AC119" i="49"/>
  <c r="AB119" i="49"/>
  <c r="AA119" i="49"/>
  <c r="Z119" i="49"/>
  <c r="Y119" i="49"/>
  <c r="X119" i="49"/>
  <c r="W119" i="49"/>
  <c r="U119" i="49"/>
  <c r="T119" i="49"/>
  <c r="S119" i="49"/>
  <c r="Q119" i="49"/>
  <c r="P119" i="49"/>
  <c r="O119" i="49"/>
  <c r="M119" i="49"/>
  <c r="L119" i="49"/>
  <c r="K119" i="49"/>
  <c r="I119" i="49"/>
  <c r="H119" i="49"/>
  <c r="G119" i="49"/>
  <c r="E119" i="49"/>
  <c r="D119" i="49"/>
  <c r="C119" i="49"/>
  <c r="AM118" i="49"/>
  <c r="AL118" i="49"/>
  <c r="AK118" i="49"/>
  <c r="AJ118" i="49"/>
  <c r="AI118" i="49"/>
  <c r="AH118" i="49"/>
  <c r="AG118" i="49"/>
  <c r="AF118" i="49"/>
  <c r="AE118" i="49"/>
  <c r="AD118" i="49"/>
  <c r="AC118" i="49"/>
  <c r="AB118" i="49"/>
  <c r="AA118" i="49"/>
  <c r="Z118" i="49"/>
  <c r="Y118" i="49"/>
  <c r="X118" i="49"/>
  <c r="W118" i="49"/>
  <c r="U118" i="49"/>
  <c r="T118" i="49"/>
  <c r="S118" i="49"/>
  <c r="Q118" i="49"/>
  <c r="P118" i="49"/>
  <c r="O118" i="49"/>
  <c r="M118" i="49"/>
  <c r="L118" i="49"/>
  <c r="K118" i="49"/>
  <c r="I118" i="49"/>
  <c r="H118" i="49"/>
  <c r="G118" i="49"/>
  <c r="E118" i="49"/>
  <c r="D118" i="49"/>
  <c r="C118" i="49"/>
  <c r="AM117" i="49"/>
  <c r="AL117" i="49"/>
  <c r="AK117" i="49"/>
  <c r="AJ117" i="49"/>
  <c r="AI117" i="49"/>
  <c r="AH117" i="49"/>
  <c r="AG117" i="49"/>
  <c r="AF117" i="49"/>
  <c r="AE117" i="49"/>
  <c r="AD117" i="49"/>
  <c r="AC117" i="49"/>
  <c r="AB117" i="49"/>
  <c r="AA117" i="49"/>
  <c r="Z117" i="49"/>
  <c r="Y117" i="49"/>
  <c r="X117" i="49"/>
  <c r="W117" i="49"/>
  <c r="U117" i="49"/>
  <c r="T117" i="49"/>
  <c r="S117" i="49"/>
  <c r="Q117" i="49"/>
  <c r="P117" i="49"/>
  <c r="O117" i="49"/>
  <c r="M117" i="49"/>
  <c r="L117" i="49"/>
  <c r="K117" i="49"/>
  <c r="I117" i="49"/>
  <c r="H117" i="49"/>
  <c r="G117" i="49"/>
  <c r="E117" i="49"/>
  <c r="D117" i="49"/>
  <c r="C117" i="49"/>
  <c r="AM116" i="49"/>
  <c r="AL116" i="49"/>
  <c r="AK116" i="49"/>
  <c r="AJ116" i="49"/>
  <c r="AI116" i="49"/>
  <c r="AH116" i="49"/>
  <c r="AG116" i="49"/>
  <c r="AF116" i="49"/>
  <c r="AE116" i="49"/>
  <c r="AD116" i="49"/>
  <c r="AC116" i="49"/>
  <c r="AB116" i="49"/>
  <c r="AA116" i="49"/>
  <c r="Z116" i="49"/>
  <c r="Y116" i="49"/>
  <c r="X116" i="49"/>
  <c r="W116" i="49"/>
  <c r="U116" i="49"/>
  <c r="T116" i="49"/>
  <c r="S116" i="49"/>
  <c r="Q116" i="49"/>
  <c r="P116" i="49"/>
  <c r="O116" i="49"/>
  <c r="M116" i="49"/>
  <c r="L116" i="49"/>
  <c r="K116" i="49"/>
  <c r="I116" i="49"/>
  <c r="H116" i="49"/>
  <c r="G116" i="49"/>
  <c r="E116" i="49"/>
  <c r="D116" i="49"/>
  <c r="C116" i="49"/>
  <c r="AM123" i="49"/>
  <c r="AM131" i="49" s="1"/>
  <c r="AL123" i="49"/>
  <c r="AL131" i="49" s="1"/>
  <c r="AK123" i="49"/>
  <c r="AK131" i="49" s="1"/>
  <c r="AJ123" i="49"/>
  <c r="AJ131" i="49" s="1"/>
  <c r="AI123" i="49"/>
  <c r="AI131" i="49" s="1"/>
  <c r="AG123" i="49"/>
  <c r="AG131" i="49" s="1"/>
  <c r="AF123" i="49"/>
  <c r="AF131" i="49" s="1"/>
  <c r="AE123" i="49"/>
  <c r="AE131" i="49" s="1"/>
  <c r="AD123" i="49"/>
  <c r="AD131" i="49" s="1"/>
  <c r="AC123" i="49"/>
  <c r="AC131" i="49" s="1"/>
  <c r="AB123" i="49"/>
  <c r="AB131" i="49" s="1"/>
  <c r="AA123" i="49"/>
  <c r="AA131" i="49" s="1"/>
  <c r="Y123" i="49"/>
  <c r="Y131" i="49" s="1"/>
  <c r="X123" i="49"/>
  <c r="X131" i="49" s="1"/>
  <c r="W123" i="49"/>
  <c r="W131" i="49" s="1"/>
  <c r="V123" i="49"/>
  <c r="V131" i="49" s="1"/>
  <c r="U123" i="49"/>
  <c r="U131" i="49" s="1"/>
  <c r="T123" i="49"/>
  <c r="T131" i="49" s="1"/>
  <c r="S123" i="49"/>
  <c r="S131" i="49" s="1"/>
  <c r="Q123" i="49"/>
  <c r="Q131" i="49" s="1"/>
  <c r="P123" i="49"/>
  <c r="P131" i="49" s="1"/>
  <c r="O123" i="49"/>
  <c r="O131" i="49" s="1"/>
  <c r="N123" i="49"/>
  <c r="N131" i="49" s="1"/>
  <c r="M123" i="49"/>
  <c r="M131" i="49" s="1"/>
  <c r="L123" i="49"/>
  <c r="L131" i="49" s="1"/>
  <c r="K123" i="49"/>
  <c r="K131" i="49" s="1"/>
  <c r="I123" i="49"/>
  <c r="I131" i="49" s="1"/>
  <c r="H123" i="49"/>
  <c r="H131" i="49" s="1"/>
  <c r="G123" i="49"/>
  <c r="G131" i="49" s="1"/>
  <c r="F123" i="49"/>
  <c r="F131" i="49" s="1"/>
  <c r="E123" i="49"/>
  <c r="E131" i="49" s="1"/>
  <c r="D123" i="49"/>
  <c r="D131" i="49" s="1"/>
  <c r="C123" i="49"/>
  <c r="C131" i="49" s="1"/>
  <c r="BF55" i="49"/>
  <c r="BE55" i="49"/>
  <c r="BD55" i="49"/>
  <c r="BC55" i="49"/>
  <c r="BB55" i="49"/>
  <c r="BA55" i="49"/>
  <c r="AZ55" i="49"/>
  <c r="AY55" i="49"/>
  <c r="AX55" i="49"/>
  <c r="AW55" i="49"/>
  <c r="AV55" i="49"/>
  <c r="AU55" i="49"/>
  <c r="AT55" i="49"/>
  <c r="AS55" i="49"/>
  <c r="AR55" i="49"/>
  <c r="AQ55" i="49"/>
  <c r="AP55" i="49"/>
  <c r="AO55" i="49"/>
  <c r="BF54" i="49"/>
  <c r="BE54" i="49"/>
  <c r="BD54" i="49"/>
  <c r="BC54" i="49"/>
  <c r="BB54" i="49"/>
  <c r="BA54" i="49"/>
  <c r="AZ54" i="49"/>
  <c r="AY54" i="49"/>
  <c r="AX54" i="49"/>
  <c r="AW54" i="49"/>
  <c r="AV54" i="49"/>
  <c r="AU54" i="49"/>
  <c r="AT54" i="49"/>
  <c r="AS54" i="49"/>
  <c r="AR54" i="49"/>
  <c r="AQ54" i="49"/>
  <c r="AP54" i="49"/>
  <c r="AO54" i="49"/>
  <c r="BF53" i="49"/>
  <c r="BE53" i="49"/>
  <c r="BD53" i="49"/>
  <c r="BD56" i="49" s="1"/>
  <c r="BC53" i="49"/>
  <c r="BB53" i="49"/>
  <c r="BA53" i="49"/>
  <c r="AZ53" i="49"/>
  <c r="AY53" i="49"/>
  <c r="AX53" i="49"/>
  <c r="AW53" i="49"/>
  <c r="AV53" i="49"/>
  <c r="AV56" i="49" s="1"/>
  <c r="J53" i="49" s="1"/>
  <c r="AU53" i="49"/>
  <c r="AT53" i="49"/>
  <c r="AS53" i="49"/>
  <c r="AR53" i="49"/>
  <c r="AQ53" i="49"/>
  <c r="AP53" i="49"/>
  <c r="AO53" i="49"/>
  <c r="BF52" i="49"/>
  <c r="BE52" i="49"/>
  <c r="BD52" i="49"/>
  <c r="BC52" i="49"/>
  <c r="BB52" i="49"/>
  <c r="BA52" i="49"/>
  <c r="AZ52" i="49"/>
  <c r="AY52" i="49"/>
  <c r="M49" i="49" s="1"/>
  <c r="AX52" i="49"/>
  <c r="AW52" i="49"/>
  <c r="K50" i="49" s="1"/>
  <c r="AV52" i="49"/>
  <c r="J50" i="49" s="1"/>
  <c r="AU52" i="49"/>
  <c r="I49" i="49" s="1"/>
  <c r="AT52" i="49"/>
  <c r="H50" i="49" s="1"/>
  <c r="AS52" i="49"/>
  <c r="G49" i="49" s="1"/>
  <c r="AR52" i="49"/>
  <c r="AQ52" i="49"/>
  <c r="E50" i="49" s="1"/>
  <c r="AP52" i="49"/>
  <c r="AO52" i="49"/>
  <c r="C50" i="49" s="1"/>
  <c r="BI51" i="49"/>
  <c r="BI50" i="49"/>
  <c r="F50" i="49"/>
  <c r="BI49" i="49"/>
  <c r="H49" i="49"/>
  <c r="H52" i="49" s="1"/>
  <c r="F49" i="49"/>
  <c r="BF48" i="49"/>
  <c r="BE48" i="49"/>
  <c r="BD48" i="49"/>
  <c r="BC48" i="49"/>
  <c r="BB48" i="49"/>
  <c r="BA48" i="49"/>
  <c r="AZ48" i="49"/>
  <c r="AY48" i="49"/>
  <c r="M46" i="49" s="1"/>
  <c r="AX48" i="49"/>
  <c r="L46" i="49" s="1"/>
  <c r="AW48" i="49"/>
  <c r="K45" i="49" s="1"/>
  <c r="AV48" i="49"/>
  <c r="J45" i="49" s="1"/>
  <c r="AU48" i="49"/>
  <c r="I45" i="49" s="1"/>
  <c r="AT48" i="49"/>
  <c r="AS48" i="49"/>
  <c r="G45" i="49" s="1"/>
  <c r="AR48" i="49"/>
  <c r="AQ48" i="49"/>
  <c r="E45" i="49" s="1"/>
  <c r="AP48" i="49"/>
  <c r="D46" i="49" s="1"/>
  <c r="AO48" i="49"/>
  <c r="C45" i="49" s="1"/>
  <c r="BI47" i="49"/>
  <c r="BI46" i="49"/>
  <c r="H46" i="49"/>
  <c r="G46" i="49"/>
  <c r="BI45" i="49"/>
  <c r="M45" i="49"/>
  <c r="M48" i="49" s="1"/>
  <c r="L45" i="49"/>
  <c r="L48" i="49" s="1"/>
  <c r="H45" i="49"/>
  <c r="BF44" i="49"/>
  <c r="BE44" i="49"/>
  <c r="BD44" i="49"/>
  <c r="BC44" i="49"/>
  <c r="BB44" i="49"/>
  <c r="BA44" i="49"/>
  <c r="AZ44" i="49"/>
  <c r="AY44" i="49"/>
  <c r="M41" i="49" s="1"/>
  <c r="AX44" i="49"/>
  <c r="L41" i="49" s="1"/>
  <c r="AW44" i="49"/>
  <c r="K41" i="49" s="1"/>
  <c r="AV44" i="49"/>
  <c r="J41" i="49" s="1"/>
  <c r="AU44" i="49"/>
  <c r="I41" i="49" s="1"/>
  <c r="AT44" i="49"/>
  <c r="AS44" i="49"/>
  <c r="G42" i="49" s="1"/>
  <c r="AR44" i="49"/>
  <c r="F42" i="49" s="1"/>
  <c r="AQ44" i="49"/>
  <c r="E41" i="49" s="1"/>
  <c r="AP44" i="49"/>
  <c r="D41" i="49" s="1"/>
  <c r="AO44" i="49"/>
  <c r="C41" i="49" s="1"/>
  <c r="BI43" i="49"/>
  <c r="BI42" i="49"/>
  <c r="I42" i="49"/>
  <c r="BI41" i="49"/>
  <c r="F41" i="49"/>
  <c r="F44" i="49" s="1"/>
  <c r="BF40" i="49"/>
  <c r="BE40" i="49"/>
  <c r="BD40" i="49"/>
  <c r="BC40" i="49"/>
  <c r="BB40" i="49"/>
  <c r="BA40" i="49"/>
  <c r="AZ40" i="49"/>
  <c r="AY40" i="49"/>
  <c r="M37" i="49" s="1"/>
  <c r="AX40" i="49"/>
  <c r="L37" i="49" s="1"/>
  <c r="AW40" i="49"/>
  <c r="K37" i="49" s="1"/>
  <c r="AV40" i="49"/>
  <c r="AU40" i="49"/>
  <c r="I38" i="49" s="1"/>
  <c r="AT40" i="49"/>
  <c r="H38" i="49" s="1"/>
  <c r="AS40" i="49"/>
  <c r="G37" i="49" s="1"/>
  <c r="AR40" i="49"/>
  <c r="F38" i="49" s="1"/>
  <c r="AQ40" i="49"/>
  <c r="E37" i="49" s="1"/>
  <c r="AP40" i="49"/>
  <c r="D38" i="49" s="1"/>
  <c r="AO40" i="49"/>
  <c r="C37" i="49" s="1"/>
  <c r="BI39" i="49"/>
  <c r="BI38" i="49"/>
  <c r="BI37" i="49"/>
  <c r="C27" i="49"/>
  <c r="AM21" i="49"/>
  <c r="AM36" i="49" s="1"/>
  <c r="AM61" i="49" s="1"/>
  <c r="AL21" i="49"/>
  <c r="AL36" i="49" s="1"/>
  <c r="AL61" i="49" s="1"/>
  <c r="AK21" i="49"/>
  <c r="AK36" i="49" s="1"/>
  <c r="AK61" i="49" s="1"/>
  <c r="AJ21" i="49"/>
  <c r="AJ36" i="49" s="1"/>
  <c r="AJ61" i="49" s="1"/>
  <c r="AI21" i="49"/>
  <c r="AI36" i="49" s="1"/>
  <c r="AI61" i="49" s="1"/>
  <c r="AH21" i="49"/>
  <c r="AH36" i="49" s="1"/>
  <c r="AH61" i="49" s="1"/>
  <c r="AG21" i="49"/>
  <c r="AG36" i="49" s="1"/>
  <c r="AG61" i="49" s="1"/>
  <c r="AF21" i="49"/>
  <c r="AF36" i="49" s="1"/>
  <c r="AF61" i="49" s="1"/>
  <c r="AE21" i="49"/>
  <c r="AE36" i="49" s="1"/>
  <c r="AE61" i="49" s="1"/>
  <c r="AD21" i="49"/>
  <c r="AD36" i="49" s="1"/>
  <c r="AD61" i="49" s="1"/>
  <c r="AC21" i="49"/>
  <c r="AC36" i="49" s="1"/>
  <c r="AC61" i="49" s="1"/>
  <c r="AB21" i="49"/>
  <c r="AB36" i="49" s="1"/>
  <c r="AB61" i="49" s="1"/>
  <c r="AA21" i="49"/>
  <c r="AA36" i="49" s="1"/>
  <c r="AA61" i="49" s="1"/>
  <c r="Z21" i="49"/>
  <c r="Z36" i="49" s="1"/>
  <c r="Z61" i="49" s="1"/>
  <c r="Y21" i="49"/>
  <c r="Y36" i="49" s="1"/>
  <c r="Y61" i="49" s="1"/>
  <c r="X21" i="49"/>
  <c r="X36" i="49" s="1"/>
  <c r="X61" i="49" s="1"/>
  <c r="W21" i="49"/>
  <c r="W36" i="49" s="1"/>
  <c r="W61" i="49" s="1"/>
  <c r="V21" i="49"/>
  <c r="V36" i="49" s="1"/>
  <c r="V61" i="49" s="1"/>
  <c r="U21" i="49"/>
  <c r="U36" i="49" s="1"/>
  <c r="U61" i="49" s="1"/>
  <c r="T21" i="49"/>
  <c r="T36" i="49" s="1"/>
  <c r="T61" i="49" s="1"/>
  <c r="S21" i="49"/>
  <c r="S36" i="49" s="1"/>
  <c r="S61" i="49" s="1"/>
  <c r="R21" i="49"/>
  <c r="R36" i="49" s="1"/>
  <c r="R61" i="49" s="1"/>
  <c r="Q21" i="49"/>
  <c r="Q36" i="49" s="1"/>
  <c r="Q61" i="49" s="1"/>
  <c r="P21" i="49"/>
  <c r="P36" i="49" s="1"/>
  <c r="P61" i="49" s="1"/>
  <c r="O21" i="49"/>
  <c r="O36" i="49" s="1"/>
  <c r="O61" i="49" s="1"/>
  <c r="N21" i="49"/>
  <c r="N36" i="49" s="1"/>
  <c r="N61" i="49" s="1"/>
  <c r="M21" i="49"/>
  <c r="M36" i="49" s="1"/>
  <c r="M61" i="49" s="1"/>
  <c r="L21" i="49"/>
  <c r="L36" i="49" s="1"/>
  <c r="L61" i="49" s="1"/>
  <c r="K21" i="49"/>
  <c r="K36" i="49" s="1"/>
  <c r="K61" i="49" s="1"/>
  <c r="J21" i="49"/>
  <c r="J36" i="49" s="1"/>
  <c r="J61" i="49" s="1"/>
  <c r="I21" i="49"/>
  <c r="I36" i="49" s="1"/>
  <c r="I61" i="49" s="1"/>
  <c r="H21" i="49"/>
  <c r="H36" i="49" s="1"/>
  <c r="H61" i="49" s="1"/>
  <c r="G21" i="49"/>
  <c r="G36" i="49" s="1"/>
  <c r="G61" i="49" s="1"/>
  <c r="F21" i="49"/>
  <c r="F36" i="49" s="1"/>
  <c r="F61" i="49" s="1"/>
  <c r="E21" i="49"/>
  <c r="E36" i="49" s="1"/>
  <c r="E61" i="49" s="1"/>
  <c r="D21" i="49"/>
  <c r="D36" i="49" s="1"/>
  <c r="D61" i="49" s="1"/>
  <c r="C10" i="49"/>
  <c r="C8" i="49"/>
  <c r="C19" i="49"/>
  <c r="AM13" i="49"/>
  <c r="AL13" i="49"/>
  <c r="AK13" i="49"/>
  <c r="AJ13" i="49"/>
  <c r="AI13" i="49"/>
  <c r="AH13" i="49"/>
  <c r="AG13" i="49"/>
  <c r="AF13" i="49"/>
  <c r="AE13" i="49"/>
  <c r="AD13" i="49"/>
  <c r="AC13" i="49"/>
  <c r="AB13" i="49"/>
  <c r="AA13" i="49"/>
  <c r="Z13" i="49"/>
  <c r="Y13" i="49"/>
  <c r="X13" i="49"/>
  <c r="W13" i="49"/>
  <c r="V13" i="49"/>
  <c r="U13" i="49"/>
  <c r="T13" i="49"/>
  <c r="S13" i="49"/>
  <c r="R13" i="49"/>
  <c r="Q13" i="49"/>
  <c r="P13" i="49"/>
  <c r="O13" i="49"/>
  <c r="N13" i="49"/>
  <c r="M13" i="49"/>
  <c r="L13" i="49"/>
  <c r="K13" i="49"/>
  <c r="J13" i="49"/>
  <c r="I13" i="49"/>
  <c r="H13" i="49"/>
  <c r="G13" i="49"/>
  <c r="F13" i="49"/>
  <c r="E13" i="49"/>
  <c r="D13" i="49"/>
  <c r="C13" i="49"/>
  <c r="C21" i="49" s="1"/>
  <c r="C36" i="49" s="1"/>
  <c r="C61" i="49" s="1"/>
  <c r="C9" i="49"/>
  <c r="C7" i="49"/>
  <c r="E14" i="49" l="1"/>
  <c r="D19" i="49"/>
  <c r="D9" i="49"/>
  <c r="E25" i="49"/>
  <c r="F25" i="49" s="1"/>
  <c r="G25" i="49" s="1"/>
  <c r="H25" i="49" s="1"/>
  <c r="I25" i="49" s="1"/>
  <c r="J25" i="49" s="1"/>
  <c r="K25" i="49" s="1"/>
  <c r="L25" i="49" s="1"/>
  <c r="M25" i="49" s="1"/>
  <c r="N25" i="49" s="1"/>
  <c r="O25" i="49" s="1"/>
  <c r="P25" i="49" s="1"/>
  <c r="Q25" i="49" s="1"/>
  <c r="R25" i="49" s="1"/>
  <c r="S25" i="49" s="1"/>
  <c r="T25" i="49" s="1"/>
  <c r="U25" i="49" s="1"/>
  <c r="V25" i="49" s="1"/>
  <c r="E15" i="49"/>
  <c r="F15" i="49" s="1"/>
  <c r="G15" i="49" s="1"/>
  <c r="D7" i="49"/>
  <c r="E16" i="49"/>
  <c r="D8" i="49"/>
  <c r="F17" i="49"/>
  <c r="G17" i="49" s="1"/>
  <c r="E18" i="49"/>
  <c r="F18" i="49" s="1"/>
  <c r="D10" i="49"/>
  <c r="L42" i="49"/>
  <c r="L44" i="49" s="1"/>
  <c r="AP56" i="49"/>
  <c r="E49" i="49"/>
  <c r="C38" i="49"/>
  <c r="C40" i="49" s="1"/>
  <c r="G41" i="49"/>
  <c r="G44" i="49" s="1"/>
  <c r="J49" i="49"/>
  <c r="J52" i="49" s="1"/>
  <c r="AU56" i="49"/>
  <c r="I54" i="49" s="1"/>
  <c r="BC56" i="49"/>
  <c r="K49" i="49"/>
  <c r="K52" i="49" s="1"/>
  <c r="AX56" i="49"/>
  <c r="L53" i="49" s="1"/>
  <c r="BF56" i="49"/>
  <c r="K38" i="49"/>
  <c r="AT56" i="49"/>
  <c r="BB56" i="49"/>
  <c r="I37" i="49"/>
  <c r="I40" i="49" s="1"/>
  <c r="AA121" i="49"/>
  <c r="AI121" i="49"/>
  <c r="F26" i="49"/>
  <c r="G26" i="49" s="1"/>
  <c r="H26" i="49" s="1"/>
  <c r="I26" i="49" s="1"/>
  <c r="J26" i="49" s="1"/>
  <c r="K26" i="49" s="1"/>
  <c r="L26" i="49" s="1"/>
  <c r="M26" i="49" s="1"/>
  <c r="N26" i="49" s="1"/>
  <c r="O26" i="49" s="1"/>
  <c r="P26" i="49" s="1"/>
  <c r="Q26" i="49" s="1"/>
  <c r="R26" i="49" s="1"/>
  <c r="S26" i="49" s="1"/>
  <c r="T26" i="49" s="1"/>
  <c r="U26" i="49" s="1"/>
  <c r="V26" i="49" s="1"/>
  <c r="E10" i="49"/>
  <c r="E23" i="49"/>
  <c r="D27" i="49"/>
  <c r="H121" i="49"/>
  <c r="S121" i="49"/>
  <c r="AB121" i="49"/>
  <c r="AJ121" i="49"/>
  <c r="AC121" i="49"/>
  <c r="AK121" i="49"/>
  <c r="K40" i="49"/>
  <c r="H37" i="49"/>
  <c r="H40" i="49" s="1"/>
  <c r="L38" i="49"/>
  <c r="L40" i="49" s="1"/>
  <c r="G48" i="49"/>
  <c r="J46" i="49"/>
  <c r="J48" i="49" s="1"/>
  <c r="I44" i="49"/>
  <c r="N41" i="49"/>
  <c r="H48" i="49"/>
  <c r="M50" i="49"/>
  <c r="M52" i="49" s="1"/>
  <c r="AQ56" i="49"/>
  <c r="E53" i="49" s="1"/>
  <c r="AY56" i="49"/>
  <c r="M53" i="49" s="1"/>
  <c r="F37" i="49"/>
  <c r="F40" i="49" s="1"/>
  <c r="AS56" i="49"/>
  <c r="G53" i="49" s="1"/>
  <c r="BA56" i="49"/>
  <c r="BI54" i="49"/>
  <c r="AW56" i="49"/>
  <c r="K54" i="49" s="1"/>
  <c r="D42" i="49"/>
  <c r="D44" i="49" s="1"/>
  <c r="AR56" i="49"/>
  <c r="E52" i="49"/>
  <c r="J42" i="49"/>
  <c r="J44" i="49" s="1"/>
  <c r="D45" i="49"/>
  <c r="C49" i="49"/>
  <c r="C52" i="49" s="1"/>
  <c r="N50" i="49"/>
  <c r="G22" i="49"/>
  <c r="G18" i="49"/>
  <c r="F10" i="49"/>
  <c r="H17" i="49"/>
  <c r="G9" i="49"/>
  <c r="F9" i="49"/>
  <c r="T121" i="49"/>
  <c r="I121" i="49"/>
  <c r="U121" i="49"/>
  <c r="L121" i="49"/>
  <c r="K121" i="49"/>
  <c r="C121" i="49"/>
  <c r="M121" i="49"/>
  <c r="O121" i="49"/>
  <c r="D121" i="49"/>
  <c r="E121" i="49"/>
  <c r="P121" i="49"/>
  <c r="G121" i="49"/>
  <c r="Q121" i="49"/>
  <c r="W121" i="49"/>
  <c r="X121" i="49"/>
  <c r="AF121" i="49"/>
  <c r="Y121" i="49"/>
  <c r="AG121" i="49"/>
  <c r="AD121" i="49"/>
  <c r="AM121" i="49"/>
  <c r="Z121" i="49"/>
  <c r="AH121" i="49"/>
  <c r="AL121" i="49"/>
  <c r="AE121" i="49"/>
  <c r="J121" i="49"/>
  <c r="R121" i="49"/>
  <c r="F137" i="49"/>
  <c r="J129" i="49"/>
  <c r="R129" i="49"/>
  <c r="F116" i="49"/>
  <c r="F121" i="49" s="1"/>
  <c r="N116" i="49"/>
  <c r="N121" i="49" s="1"/>
  <c r="V116" i="49"/>
  <c r="V121" i="49" s="1"/>
  <c r="N137" i="49"/>
  <c r="J137" i="49"/>
  <c r="R137" i="49"/>
  <c r="V137" i="49"/>
  <c r="Y89" i="49"/>
  <c r="Y97" i="49" s="1"/>
  <c r="Y105" i="49" s="1"/>
  <c r="Y69" i="49"/>
  <c r="Y77" i="49" s="1"/>
  <c r="X69" i="49"/>
  <c r="X77" i="49" s="1"/>
  <c r="X89" i="49"/>
  <c r="X97" i="49" s="1"/>
  <c r="X105" i="49" s="1"/>
  <c r="M89" i="49"/>
  <c r="M97" i="49" s="1"/>
  <c r="M105" i="49" s="1"/>
  <c r="M69" i="49"/>
  <c r="M77" i="49" s="1"/>
  <c r="I89" i="49"/>
  <c r="I97" i="49" s="1"/>
  <c r="I105" i="49" s="1"/>
  <c r="I69" i="49"/>
  <c r="I77" i="49" s="1"/>
  <c r="Q89" i="49"/>
  <c r="Q97" i="49" s="1"/>
  <c r="Q105" i="49" s="1"/>
  <c r="Q69" i="49"/>
  <c r="Q77" i="49" s="1"/>
  <c r="AG89" i="49"/>
  <c r="AG97" i="49" s="1"/>
  <c r="AG105" i="49" s="1"/>
  <c r="AG69" i="49"/>
  <c r="AG77" i="49" s="1"/>
  <c r="AK69" i="49"/>
  <c r="AK77" i="49" s="1"/>
  <c r="AK89" i="49"/>
  <c r="AK97" i="49" s="1"/>
  <c r="AK105" i="49" s="1"/>
  <c r="N37" i="49"/>
  <c r="D53" i="49"/>
  <c r="D54" i="49"/>
  <c r="H89" i="49"/>
  <c r="H97" i="49" s="1"/>
  <c r="H105" i="49" s="1"/>
  <c r="H69" i="49"/>
  <c r="H77" i="49" s="1"/>
  <c r="H42" i="49"/>
  <c r="H41" i="49"/>
  <c r="H44" i="49" s="1"/>
  <c r="C89" i="49"/>
  <c r="C97" i="49" s="1"/>
  <c r="C105" i="49" s="1"/>
  <c r="C69" i="49"/>
  <c r="C77" i="49" s="1"/>
  <c r="AM69" i="49"/>
  <c r="AM77" i="49" s="1"/>
  <c r="AM89" i="49"/>
  <c r="AM97" i="49" s="1"/>
  <c r="AM105" i="49" s="1"/>
  <c r="J38" i="49"/>
  <c r="J37" i="49"/>
  <c r="BI53" i="49"/>
  <c r="AF89" i="49"/>
  <c r="AF97" i="49" s="1"/>
  <c r="AF105" i="49" s="1"/>
  <c r="AF69" i="49"/>
  <c r="AF77" i="49" s="1"/>
  <c r="K69" i="49"/>
  <c r="K77" i="49" s="1"/>
  <c r="K89" i="49"/>
  <c r="K97" i="49" s="1"/>
  <c r="K105" i="49" s="1"/>
  <c r="S89" i="49"/>
  <c r="S97" i="49" s="1"/>
  <c r="S105" i="49" s="1"/>
  <c r="S69" i="49"/>
  <c r="S77" i="49" s="1"/>
  <c r="AA89" i="49"/>
  <c r="AA97" i="49" s="1"/>
  <c r="AA105" i="49" s="1"/>
  <c r="AA69" i="49"/>
  <c r="AA77" i="49" s="1"/>
  <c r="AI89" i="49"/>
  <c r="AI97" i="49" s="1"/>
  <c r="AI105" i="49" s="1"/>
  <c r="AI69" i="49"/>
  <c r="AI77" i="49" s="1"/>
  <c r="U89" i="49"/>
  <c r="U97" i="49" s="1"/>
  <c r="U105" i="49" s="1"/>
  <c r="U69" i="49"/>
  <c r="U77" i="49" s="1"/>
  <c r="N49" i="49"/>
  <c r="N52" i="49" s="1"/>
  <c r="AZ56" i="49"/>
  <c r="J54" i="49"/>
  <c r="J56" i="49" s="1"/>
  <c r="D89" i="49"/>
  <c r="D97" i="49" s="1"/>
  <c r="D105" i="49" s="1"/>
  <c r="D69" i="49"/>
  <c r="D77" i="49" s="1"/>
  <c r="P69" i="49"/>
  <c r="P77" i="49" s="1"/>
  <c r="P89" i="49"/>
  <c r="P97" i="49" s="1"/>
  <c r="P105" i="49" s="1"/>
  <c r="L89" i="49"/>
  <c r="L97" i="49" s="1"/>
  <c r="L105" i="49" s="1"/>
  <c r="L69" i="49"/>
  <c r="L77" i="49" s="1"/>
  <c r="T89" i="49"/>
  <c r="T97" i="49" s="1"/>
  <c r="T105" i="49" s="1"/>
  <c r="T69" i="49"/>
  <c r="T77" i="49" s="1"/>
  <c r="AB89" i="49"/>
  <c r="AB97" i="49" s="1"/>
  <c r="AB105" i="49" s="1"/>
  <c r="AB69" i="49"/>
  <c r="AB77" i="49" s="1"/>
  <c r="W69" i="49"/>
  <c r="W77" i="49" s="1"/>
  <c r="W89" i="49"/>
  <c r="W97" i="49" s="1"/>
  <c r="W105" i="49" s="1"/>
  <c r="BI40" i="49"/>
  <c r="BE56" i="49"/>
  <c r="O69" i="49"/>
  <c r="O77" i="49" s="1"/>
  <c r="O89" i="49"/>
  <c r="O97" i="49" s="1"/>
  <c r="O105" i="49" s="1"/>
  <c r="C6" i="49"/>
  <c r="C11" i="49" s="1"/>
  <c r="E89" i="49"/>
  <c r="E97" i="49" s="1"/>
  <c r="E105" i="49" s="1"/>
  <c r="E69" i="49"/>
  <c r="E77" i="49" s="1"/>
  <c r="D48" i="49"/>
  <c r="BI48" i="49"/>
  <c r="H53" i="49"/>
  <c r="H54" i="49"/>
  <c r="F89" i="49"/>
  <c r="F97" i="49" s="1"/>
  <c r="F105" i="49" s="1"/>
  <c r="F69" i="49"/>
  <c r="F77" i="49" s="1"/>
  <c r="N89" i="49"/>
  <c r="N97" i="49" s="1"/>
  <c r="N105" i="49" s="1"/>
  <c r="N69" i="49"/>
  <c r="N77" i="49" s="1"/>
  <c r="V89" i="49"/>
  <c r="V97" i="49" s="1"/>
  <c r="V105" i="49" s="1"/>
  <c r="V69" i="49"/>
  <c r="V77" i="49" s="1"/>
  <c r="AD89" i="49"/>
  <c r="AD97" i="49" s="1"/>
  <c r="AD105" i="49" s="1"/>
  <c r="AD69" i="49"/>
  <c r="AD77" i="49" s="1"/>
  <c r="AL89" i="49"/>
  <c r="AL97" i="49" s="1"/>
  <c r="AL105" i="49" s="1"/>
  <c r="AL69" i="49"/>
  <c r="AL77" i="49" s="1"/>
  <c r="G89" i="49"/>
  <c r="G97" i="49" s="1"/>
  <c r="G105" i="49" s="1"/>
  <c r="G69" i="49"/>
  <c r="G77" i="49" s="1"/>
  <c r="AC89" i="49"/>
  <c r="AC97" i="49" s="1"/>
  <c r="AC105" i="49" s="1"/>
  <c r="AC69" i="49"/>
  <c r="AC77" i="49" s="1"/>
  <c r="N42" i="49"/>
  <c r="N44" i="49" s="1"/>
  <c r="F46" i="49"/>
  <c r="F45" i="49"/>
  <c r="F48" i="49" s="1"/>
  <c r="N46" i="49"/>
  <c r="N45" i="49"/>
  <c r="D50" i="49"/>
  <c r="D49" i="49"/>
  <c r="D52" i="49" s="1"/>
  <c r="L50" i="49"/>
  <c r="L49" i="49"/>
  <c r="AO56" i="49"/>
  <c r="BI55" i="49"/>
  <c r="AJ69" i="49"/>
  <c r="AJ77" i="49" s="1"/>
  <c r="AJ89" i="49"/>
  <c r="AJ97" i="49" s="1"/>
  <c r="AJ105" i="49" s="1"/>
  <c r="D6" i="49"/>
  <c r="D11" i="49" s="1"/>
  <c r="AE89" i="49"/>
  <c r="AE97" i="49" s="1"/>
  <c r="AE105" i="49" s="1"/>
  <c r="AE69" i="49"/>
  <c r="AE77" i="49" s="1"/>
  <c r="N38" i="49"/>
  <c r="F52" i="49"/>
  <c r="I53" i="49"/>
  <c r="I56" i="49" s="1"/>
  <c r="F53" i="49"/>
  <c r="F56" i="49" s="1"/>
  <c r="F54" i="49"/>
  <c r="E38" i="49"/>
  <c r="E40" i="49" s="1"/>
  <c r="M38" i="49"/>
  <c r="M40" i="49" s="1"/>
  <c r="C42" i="49"/>
  <c r="C44" i="49" s="1"/>
  <c r="K42" i="49"/>
  <c r="K44" i="49" s="1"/>
  <c r="I46" i="49"/>
  <c r="I48" i="49" s="1"/>
  <c r="G50" i="49"/>
  <c r="G52" i="49" s="1"/>
  <c r="BI52" i="49"/>
  <c r="D37" i="49"/>
  <c r="D40" i="49" s="1"/>
  <c r="G38" i="49"/>
  <c r="G40" i="49" s="1"/>
  <c r="E42" i="49"/>
  <c r="E44" i="49" s="1"/>
  <c r="M42" i="49"/>
  <c r="M44" i="49" s="1"/>
  <c r="C46" i="49"/>
  <c r="C48" i="49" s="1"/>
  <c r="K46" i="49"/>
  <c r="K48" i="49" s="1"/>
  <c r="I50" i="49"/>
  <c r="I52" i="49" s="1"/>
  <c r="J89" i="49"/>
  <c r="J97" i="49" s="1"/>
  <c r="J105" i="49" s="1"/>
  <c r="J69" i="49"/>
  <c r="J77" i="49" s="1"/>
  <c r="R89" i="49"/>
  <c r="R97" i="49" s="1"/>
  <c r="R105" i="49" s="1"/>
  <c r="R69" i="49"/>
  <c r="R77" i="49" s="1"/>
  <c r="Z89" i="49"/>
  <c r="Z97" i="49" s="1"/>
  <c r="Z105" i="49" s="1"/>
  <c r="Z69" i="49"/>
  <c r="Z77" i="49" s="1"/>
  <c r="AH89" i="49"/>
  <c r="AH97" i="49" s="1"/>
  <c r="AH105" i="49" s="1"/>
  <c r="AH69" i="49"/>
  <c r="AH77" i="49" s="1"/>
  <c r="BI44" i="49"/>
  <c r="E46" i="49"/>
  <c r="E48" i="49" s="1"/>
  <c r="F16" i="49" l="1"/>
  <c r="E8" i="49"/>
  <c r="V12" i="49"/>
  <c r="E19" i="49"/>
  <c r="E9" i="49"/>
  <c r="F14" i="49"/>
  <c r="E6" i="49"/>
  <c r="L54" i="49"/>
  <c r="K53" i="49"/>
  <c r="E54" i="49"/>
  <c r="J40" i="49"/>
  <c r="E27" i="49"/>
  <c r="F23" i="49"/>
  <c r="E7" i="49"/>
  <c r="E11" i="49" s="1"/>
  <c r="E56" i="49"/>
  <c r="G54" i="49"/>
  <c r="G56" i="49" s="1"/>
  <c r="M54" i="49"/>
  <c r="M56" i="49" s="1"/>
  <c r="K56" i="49"/>
  <c r="H22" i="49"/>
  <c r="I17" i="49"/>
  <c r="H9" i="49"/>
  <c r="H15" i="49"/>
  <c r="H18" i="49"/>
  <c r="G10" i="49"/>
  <c r="AN121" i="49"/>
  <c r="BI56" i="49"/>
  <c r="C53" i="49"/>
  <c r="C54" i="49"/>
  <c r="L56" i="49"/>
  <c r="N40" i="49"/>
  <c r="L52" i="49"/>
  <c r="N53" i="49"/>
  <c r="N54" i="49"/>
  <c r="H56" i="49"/>
  <c r="D56" i="49"/>
  <c r="N48" i="49"/>
  <c r="G14" i="49" l="1"/>
  <c r="F6" i="49"/>
  <c r="F19" i="49"/>
  <c r="G16" i="49"/>
  <c r="F8" i="49"/>
  <c r="C56" i="49"/>
  <c r="G23" i="49"/>
  <c r="F27" i="49"/>
  <c r="F7" i="49"/>
  <c r="I22" i="49"/>
  <c r="J17" i="49"/>
  <c r="I9" i="49"/>
  <c r="H10" i="49"/>
  <c r="I18" i="49"/>
  <c r="I15" i="49"/>
  <c r="N56" i="49"/>
  <c r="G8" i="49" l="1"/>
  <c r="H16" i="49"/>
  <c r="F11" i="49"/>
  <c r="G19" i="49"/>
  <c r="H14" i="49"/>
  <c r="G6" i="49"/>
  <c r="H23" i="49"/>
  <c r="G27" i="49"/>
  <c r="G7" i="49"/>
  <c r="J22" i="49"/>
  <c r="J9" i="49"/>
  <c r="K17" i="49"/>
  <c r="J15" i="49"/>
  <c r="I10" i="49"/>
  <c r="J18" i="49"/>
  <c r="I14" i="49" l="1"/>
  <c r="H6" i="49"/>
  <c r="H19" i="49"/>
  <c r="I16" i="49"/>
  <c r="H8" i="49"/>
  <c r="G11" i="49"/>
  <c r="I23" i="49"/>
  <c r="H27" i="49"/>
  <c r="H7" i="49"/>
  <c r="K22" i="49"/>
  <c r="K15" i="49"/>
  <c r="K9" i="49"/>
  <c r="L17" i="49"/>
  <c r="J10" i="49"/>
  <c r="K18" i="49"/>
  <c r="H11" i="49" l="1"/>
  <c r="J16" i="49"/>
  <c r="I8" i="49"/>
  <c r="J14" i="49"/>
  <c r="I19" i="49"/>
  <c r="I6" i="49"/>
  <c r="J23" i="49"/>
  <c r="I7" i="49"/>
  <c r="I27" i="49"/>
  <c r="L22" i="49"/>
  <c r="L15" i="49"/>
  <c r="K10" i="49"/>
  <c r="L18" i="49"/>
  <c r="L9" i="49"/>
  <c r="M17" i="49"/>
  <c r="K14" i="49" l="1"/>
  <c r="J6" i="49"/>
  <c r="J19" i="49"/>
  <c r="K16" i="49"/>
  <c r="J8" i="49"/>
  <c r="I11" i="49"/>
  <c r="K23" i="49"/>
  <c r="J27" i="49"/>
  <c r="J7" i="49"/>
  <c r="M22" i="49"/>
  <c r="M9" i="49"/>
  <c r="N17" i="49"/>
  <c r="M18" i="49"/>
  <c r="L10" i="49"/>
  <c r="M15" i="49"/>
  <c r="L16" i="49" l="1"/>
  <c r="K8" i="49"/>
  <c r="J11" i="49"/>
  <c r="L14" i="49"/>
  <c r="K6" i="49"/>
  <c r="K19" i="49"/>
  <c r="L23" i="49"/>
  <c r="K7" i="49"/>
  <c r="K27" i="49"/>
  <c r="N22" i="49"/>
  <c r="N15" i="49"/>
  <c r="M10" i="49"/>
  <c r="N18" i="49"/>
  <c r="O17" i="49"/>
  <c r="N9" i="49"/>
  <c r="K11" i="49" l="1"/>
  <c r="M14" i="49"/>
  <c r="L6" i="49"/>
  <c r="L19" i="49"/>
  <c r="M16" i="49"/>
  <c r="L8" i="49"/>
  <c r="M23" i="49"/>
  <c r="L7" i="49"/>
  <c r="L11" i="49" s="1"/>
  <c r="L27" i="49"/>
  <c r="O22" i="49"/>
  <c r="P17" i="49"/>
  <c r="O9" i="49"/>
  <c r="O18" i="49"/>
  <c r="N10" i="49"/>
  <c r="O15" i="49"/>
  <c r="M8" i="49" l="1"/>
  <c r="N16" i="49"/>
  <c r="N14" i="49"/>
  <c r="M6" i="49"/>
  <c r="M19" i="49"/>
  <c r="N23" i="49"/>
  <c r="M7" i="49"/>
  <c r="M11" i="49" s="1"/>
  <c r="M27" i="49"/>
  <c r="P22" i="49"/>
  <c r="Q17" i="49"/>
  <c r="P9" i="49"/>
  <c r="P15" i="49"/>
  <c r="P18" i="49"/>
  <c r="O10" i="49"/>
  <c r="N8" i="49" l="1"/>
  <c r="O16" i="49"/>
  <c r="N6" i="49"/>
  <c r="O14" i="49"/>
  <c r="N19" i="49"/>
  <c r="O23" i="49"/>
  <c r="N7" i="49"/>
  <c r="N11" i="49" s="1"/>
  <c r="N27" i="49"/>
  <c r="Q22" i="49"/>
  <c r="Q18" i="49"/>
  <c r="P10" i="49"/>
  <c r="Q15" i="49"/>
  <c r="R17" i="49"/>
  <c r="Q9" i="49"/>
  <c r="P14" i="49" l="1"/>
  <c r="O6" i="49"/>
  <c r="O19" i="49"/>
  <c r="P16" i="49"/>
  <c r="O8" i="49"/>
  <c r="P23" i="49"/>
  <c r="O27" i="49"/>
  <c r="O7" i="49"/>
  <c r="O11" i="49" s="1"/>
  <c r="R22" i="49"/>
  <c r="Q10" i="49"/>
  <c r="R18" i="49"/>
  <c r="R9" i="49"/>
  <c r="S17" i="49"/>
  <c r="R15" i="49"/>
  <c r="Q16" i="49" l="1"/>
  <c r="P8" i="49"/>
  <c r="Q14" i="49"/>
  <c r="P19" i="49"/>
  <c r="P6" i="49"/>
  <c r="Q23" i="49"/>
  <c r="P27" i="49"/>
  <c r="P7" i="49"/>
  <c r="S22" i="49"/>
  <c r="S9" i="49"/>
  <c r="T17" i="49"/>
  <c r="S15" i="49"/>
  <c r="R10" i="49"/>
  <c r="S18" i="49"/>
  <c r="P11" i="49" l="1"/>
  <c r="R14" i="49"/>
  <c r="Q6" i="49"/>
  <c r="Q19" i="49"/>
  <c r="R16" i="49"/>
  <c r="Q8" i="49"/>
  <c r="R23" i="49"/>
  <c r="Q27" i="49"/>
  <c r="Q7" i="49"/>
  <c r="T22" i="49"/>
  <c r="T15" i="49"/>
  <c r="S10" i="49"/>
  <c r="T18" i="49"/>
  <c r="T9" i="49"/>
  <c r="U17" i="49"/>
  <c r="S16" i="49" l="1"/>
  <c r="R8" i="49"/>
  <c r="S14" i="49"/>
  <c r="R6" i="49"/>
  <c r="R19" i="49"/>
  <c r="Q11" i="49"/>
  <c r="S23" i="49"/>
  <c r="R7" i="49"/>
  <c r="R27" i="49"/>
  <c r="U22" i="49"/>
  <c r="U9" i="49"/>
  <c r="V17" i="49"/>
  <c r="U18" i="49"/>
  <c r="T10" i="49"/>
  <c r="U15" i="49"/>
  <c r="T14" i="49" l="1"/>
  <c r="S19" i="49"/>
  <c r="S6" i="49"/>
  <c r="R11" i="49"/>
  <c r="T16" i="49"/>
  <c r="S8" i="49"/>
  <c r="V9" i="49"/>
  <c r="T23" i="49"/>
  <c r="S7" i="49"/>
  <c r="S27" i="49"/>
  <c r="V22" i="49"/>
  <c r="U10" i="49"/>
  <c r="V18" i="49"/>
  <c r="V15" i="49"/>
  <c r="U16" i="49" l="1"/>
  <c r="T8" i="49"/>
  <c r="U14" i="49"/>
  <c r="T19" i="49"/>
  <c r="T6" i="49"/>
  <c r="S11" i="49"/>
  <c r="V10" i="49"/>
  <c r="U23" i="49"/>
  <c r="T7" i="49"/>
  <c r="T27" i="49"/>
  <c r="T11" i="49" l="1"/>
  <c r="V14" i="49"/>
  <c r="U6" i="49"/>
  <c r="U19" i="49"/>
  <c r="V16" i="49"/>
  <c r="V8" i="49" s="1"/>
  <c r="U8" i="49"/>
  <c r="V23" i="49"/>
  <c r="U27" i="49"/>
  <c r="U7" i="49"/>
  <c r="V6" i="49" l="1"/>
  <c r="V19" i="49"/>
  <c r="U11" i="49"/>
  <c r="V27" i="49"/>
  <c r="V7" i="49"/>
  <c r="V11" i="49" s="1"/>
  <c r="V31" i="49" s="1"/>
  <c r="N173" i="39" l="1"/>
  <c r="N174" i="39"/>
  <c r="N177" i="39"/>
  <c r="N178" i="39"/>
  <c r="N179" i="39"/>
  <c r="N180" i="39"/>
  <c r="N181" i="39"/>
  <c r="N182" i="39"/>
  <c r="D172" i="39"/>
  <c r="E172" i="39"/>
  <c r="F172" i="39"/>
  <c r="G172" i="39"/>
  <c r="H172" i="39"/>
  <c r="I172" i="39"/>
  <c r="J172" i="39"/>
  <c r="K172" i="39"/>
  <c r="L172" i="39"/>
  <c r="M172" i="39"/>
  <c r="D173" i="39"/>
  <c r="E173" i="39"/>
  <c r="F173" i="39"/>
  <c r="G173" i="39"/>
  <c r="H173" i="39"/>
  <c r="I173" i="39"/>
  <c r="J173" i="39"/>
  <c r="K173" i="39"/>
  <c r="L173" i="39"/>
  <c r="M173" i="39"/>
  <c r="D174" i="39"/>
  <c r="E174" i="39"/>
  <c r="F174" i="39"/>
  <c r="G174" i="39"/>
  <c r="H174" i="39"/>
  <c r="I174" i="39"/>
  <c r="J174" i="39"/>
  <c r="K174" i="39"/>
  <c r="L174" i="39"/>
  <c r="M174" i="39"/>
  <c r="D175" i="39"/>
  <c r="E175" i="39"/>
  <c r="F175" i="39"/>
  <c r="G175" i="39"/>
  <c r="H175" i="39"/>
  <c r="I175" i="39"/>
  <c r="J175" i="39"/>
  <c r="K175" i="39"/>
  <c r="L175" i="39"/>
  <c r="M175" i="39"/>
  <c r="D176" i="39"/>
  <c r="E176" i="39"/>
  <c r="F176" i="39"/>
  <c r="G176" i="39"/>
  <c r="H176" i="39"/>
  <c r="I176" i="39"/>
  <c r="J176" i="39"/>
  <c r="K176" i="39"/>
  <c r="L176" i="39"/>
  <c r="M176" i="39"/>
  <c r="D177" i="39"/>
  <c r="E177" i="39"/>
  <c r="F177" i="39"/>
  <c r="G177" i="39"/>
  <c r="H177" i="39"/>
  <c r="I177" i="39"/>
  <c r="J177" i="39"/>
  <c r="K177" i="39"/>
  <c r="L177" i="39"/>
  <c r="M177" i="39"/>
  <c r="D178" i="39"/>
  <c r="E178" i="39"/>
  <c r="F178" i="39"/>
  <c r="G178" i="39"/>
  <c r="H178" i="39"/>
  <c r="I178" i="39"/>
  <c r="J178" i="39"/>
  <c r="K178" i="39"/>
  <c r="L178" i="39"/>
  <c r="M178" i="39"/>
  <c r="D179" i="39"/>
  <c r="E179" i="39"/>
  <c r="F179" i="39"/>
  <c r="G179" i="39"/>
  <c r="H179" i="39"/>
  <c r="I179" i="39"/>
  <c r="J179" i="39"/>
  <c r="K179" i="39"/>
  <c r="L179" i="39"/>
  <c r="M179" i="39"/>
  <c r="D180" i="39"/>
  <c r="E180" i="39"/>
  <c r="F180" i="39"/>
  <c r="G180" i="39"/>
  <c r="H180" i="39"/>
  <c r="I180" i="39"/>
  <c r="J180" i="39"/>
  <c r="K180" i="39"/>
  <c r="L180" i="39"/>
  <c r="M180" i="39"/>
  <c r="D181" i="39"/>
  <c r="E181" i="39"/>
  <c r="F181" i="39"/>
  <c r="G181" i="39"/>
  <c r="H181" i="39"/>
  <c r="I181" i="39"/>
  <c r="J181" i="39"/>
  <c r="K181" i="39"/>
  <c r="L181" i="39"/>
  <c r="M181" i="39"/>
  <c r="D182" i="39"/>
  <c r="E182" i="39"/>
  <c r="F182" i="39"/>
  <c r="G182" i="39"/>
  <c r="H182" i="39"/>
  <c r="I182" i="39"/>
  <c r="J182" i="39"/>
  <c r="K182" i="39"/>
  <c r="L182" i="39"/>
  <c r="M182" i="39"/>
  <c r="C173" i="39"/>
  <c r="C174" i="39"/>
  <c r="C175" i="39"/>
  <c r="C176" i="39"/>
  <c r="C177" i="39"/>
  <c r="C178" i="39"/>
  <c r="C179" i="39"/>
  <c r="C180" i="39"/>
  <c r="C181" i="39"/>
  <c r="C182" i="39"/>
  <c r="C172" i="39"/>
  <c r="N176" i="39" l="1"/>
  <c r="N172" i="39"/>
  <c r="N175" i="39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AI12" i="28"/>
  <c r="AJ12" i="28"/>
  <c r="AK12" i="28"/>
  <c r="AL12" i="28"/>
  <c r="AM12" i="28"/>
  <c r="AN12" i="28"/>
  <c r="AO12" i="28"/>
  <c r="AP12" i="28"/>
  <c r="AQ12" i="28"/>
  <c r="AR12" i="28"/>
  <c r="AS12" i="28"/>
  <c r="AT12" i="28"/>
  <c r="AU12" i="28"/>
  <c r="AV12" i="28"/>
  <c r="AW12" i="28"/>
  <c r="AX12" i="28"/>
  <c r="AY12" i="28"/>
  <c r="AZ12" i="28"/>
  <c r="BA12" i="28"/>
  <c r="BB12" i="28"/>
  <c r="BC12" i="28"/>
  <c r="BD12" i="28"/>
  <c r="BE12" i="28"/>
  <c r="BF12" i="28"/>
  <c r="BG12" i="28"/>
  <c r="BH12" i="28"/>
  <c r="BI12" i="28"/>
  <c r="BJ12" i="28"/>
  <c r="BK12" i="28"/>
  <c r="BL12" i="28"/>
  <c r="BM12" i="28"/>
  <c r="BN12" i="28"/>
  <c r="BO12" i="28"/>
  <c r="BP12" i="28"/>
  <c r="BQ12" i="28"/>
  <c r="BR12" i="28"/>
  <c r="BS12" i="28"/>
  <c r="BT12" i="28"/>
  <c r="BU12" i="28"/>
  <c r="BV12" i="28"/>
  <c r="BW12" i="28"/>
  <c r="BX12" i="28"/>
  <c r="BY12" i="28"/>
  <c r="BZ12" i="28"/>
  <c r="CA12" i="28"/>
  <c r="CB12" i="28"/>
  <c r="CC12" i="28"/>
  <c r="CD12" i="28"/>
  <c r="CE12" i="28"/>
  <c r="CF12" i="28"/>
  <c r="CG12" i="28"/>
  <c r="CH12" i="28"/>
  <c r="CH14" i="28"/>
  <c r="CG14" i="28"/>
  <c r="CF14" i="28"/>
  <c r="CE14" i="28"/>
  <c r="CD14" i="28"/>
  <c r="CC14" i="28"/>
  <c r="CB14" i="28"/>
  <c r="CA14" i="28"/>
  <c r="BZ14" i="28"/>
  <c r="BY14" i="28"/>
  <c r="BX14" i="28"/>
  <c r="BW14" i="28"/>
  <c r="BV14" i="28"/>
  <c r="BU14" i="28"/>
  <c r="BT14" i="28"/>
  <c r="BS14" i="28"/>
  <c r="BR14" i="28"/>
  <c r="BQ14" i="28"/>
  <c r="BP14" i="28"/>
  <c r="BO14" i="28"/>
  <c r="BN14" i="28"/>
  <c r="BM14" i="28"/>
  <c r="BL14" i="28"/>
  <c r="BK14" i="28"/>
  <c r="BJ14" i="28"/>
  <c r="BI14" i="28"/>
  <c r="BH14" i="28"/>
  <c r="BG14" i="28"/>
  <c r="BF14" i="28"/>
  <c r="BE14" i="28"/>
  <c r="BD14" i="28"/>
  <c r="BC14" i="28"/>
  <c r="BB14" i="28"/>
  <c r="BA14" i="28"/>
  <c r="AZ14" i="28"/>
  <c r="AY14" i="28"/>
  <c r="AX14" i="28"/>
  <c r="AW14" i="28"/>
  <c r="AV14" i="28"/>
  <c r="AU14" i="28"/>
  <c r="AT14" i="28"/>
  <c r="AS14" i="28"/>
  <c r="AR14" i="28"/>
  <c r="AQ14" i="28"/>
  <c r="AP14" i="28"/>
  <c r="AO14" i="28"/>
  <c r="AN14" i="28"/>
  <c r="AM14" i="28"/>
  <c r="AL14" i="28"/>
  <c r="AK14" i="28"/>
  <c r="AJ14" i="28"/>
  <c r="AI14" i="28"/>
  <c r="AH14" i="28"/>
  <c r="AG14" i="28"/>
  <c r="AF14" i="28"/>
  <c r="AE14" i="28"/>
  <c r="AD14" i="28"/>
  <c r="AC14" i="28"/>
  <c r="AB14" i="28"/>
  <c r="AA14" i="28"/>
  <c r="Z14" i="28"/>
  <c r="Y14" i="28"/>
  <c r="X14" i="28"/>
  <c r="W14" i="28"/>
  <c r="W96" i="28"/>
  <c r="X96" i="28"/>
  <c r="Y96" i="28"/>
  <c r="Z96" i="28"/>
  <c r="AA96" i="28"/>
  <c r="AB96" i="28"/>
  <c r="AC96" i="28"/>
  <c r="AD96" i="28"/>
  <c r="AE96" i="28"/>
  <c r="AF96" i="28"/>
  <c r="AG96" i="28"/>
  <c r="AH96" i="28"/>
  <c r="AI96" i="28"/>
  <c r="AJ96" i="28"/>
  <c r="AK96" i="28"/>
  <c r="AL96" i="28"/>
  <c r="AM96" i="28"/>
  <c r="AN96" i="28"/>
  <c r="AO96" i="28"/>
  <c r="AP96" i="28"/>
  <c r="AQ96" i="28"/>
  <c r="AR96" i="28"/>
  <c r="AS96" i="28"/>
  <c r="AT96" i="28"/>
  <c r="AU96" i="28"/>
  <c r="AV96" i="28"/>
  <c r="AW96" i="28"/>
  <c r="AX96" i="28"/>
  <c r="AY96" i="28"/>
  <c r="AZ96" i="28"/>
  <c r="BA96" i="28"/>
  <c r="BB96" i="28"/>
  <c r="BC96" i="28"/>
  <c r="BD96" i="28"/>
  <c r="BE96" i="28"/>
  <c r="BF96" i="28"/>
  <c r="BG96" i="28"/>
  <c r="BH96" i="28"/>
  <c r="BI96" i="28"/>
  <c r="BJ96" i="28"/>
  <c r="BK96" i="28"/>
  <c r="BL96" i="28"/>
  <c r="BM96" i="28"/>
  <c r="BN96" i="28"/>
  <c r="BO96" i="28"/>
  <c r="BP96" i="28"/>
  <c r="BQ96" i="28"/>
  <c r="BR96" i="28"/>
  <c r="BS96" i="28"/>
  <c r="BT96" i="28"/>
  <c r="BU96" i="28"/>
  <c r="BV96" i="28"/>
  <c r="BW96" i="28"/>
  <c r="BX96" i="28"/>
  <c r="BY96" i="28"/>
  <c r="BZ96" i="28"/>
  <c r="CA96" i="28"/>
  <c r="CB96" i="28"/>
  <c r="CC96" i="28"/>
  <c r="CD96" i="28"/>
  <c r="CE96" i="28"/>
  <c r="CF96" i="28"/>
  <c r="CG96" i="28"/>
  <c r="CH96" i="28"/>
  <c r="CH68" i="28"/>
  <c r="CG68" i="28"/>
  <c r="CF68" i="28"/>
  <c r="CE68" i="28"/>
  <c r="CD68" i="28"/>
  <c r="CC68" i="28"/>
  <c r="CB68" i="28"/>
  <c r="CA68" i="28"/>
  <c r="BZ68" i="28"/>
  <c r="BY68" i="28"/>
  <c r="BX68" i="28"/>
  <c r="BW68" i="28"/>
  <c r="BV68" i="28"/>
  <c r="BU68" i="28"/>
  <c r="BT68" i="28"/>
  <c r="BS68" i="28"/>
  <c r="BR68" i="28"/>
  <c r="BQ68" i="28"/>
  <c r="BP68" i="28"/>
  <c r="BO68" i="28"/>
  <c r="BN68" i="28"/>
  <c r="BM68" i="28"/>
  <c r="BL68" i="28"/>
  <c r="BK68" i="28"/>
  <c r="BJ68" i="28"/>
  <c r="BI68" i="28"/>
  <c r="BH68" i="28"/>
  <c r="BG68" i="28"/>
  <c r="BF68" i="28"/>
  <c r="BE68" i="28"/>
  <c r="BD68" i="28"/>
  <c r="BC68" i="28"/>
  <c r="BB68" i="28"/>
  <c r="BA68" i="28"/>
  <c r="AZ68" i="28"/>
  <c r="AY68" i="28"/>
  <c r="AX68" i="28"/>
  <c r="AW68" i="28"/>
  <c r="AV68" i="28"/>
  <c r="AU68" i="28"/>
  <c r="AT68" i="28"/>
  <c r="AS68" i="28"/>
  <c r="AR68" i="28"/>
  <c r="AQ68" i="28"/>
  <c r="AP68" i="28"/>
  <c r="AO68" i="28"/>
  <c r="AN68" i="28"/>
  <c r="AM28" i="48"/>
  <c r="AL28" i="48"/>
  <c r="AK28" i="48"/>
  <c r="AJ28" i="48"/>
  <c r="AI28" i="48"/>
  <c r="AH28" i="48"/>
  <c r="AG28" i="48"/>
  <c r="AF28" i="48"/>
  <c r="AE28" i="48"/>
  <c r="AD28" i="48"/>
  <c r="AC28" i="48"/>
  <c r="AB28" i="48"/>
  <c r="AA28" i="48"/>
  <c r="Z28" i="48"/>
  <c r="Y28" i="48"/>
  <c r="X28" i="48"/>
  <c r="W28" i="48"/>
  <c r="V28" i="48"/>
  <c r="U28" i="48"/>
  <c r="T28" i="48"/>
  <c r="S28" i="48"/>
  <c r="R28" i="48"/>
  <c r="Q28" i="48"/>
  <c r="P28" i="48"/>
  <c r="O28" i="48"/>
  <c r="N28" i="48"/>
  <c r="M28" i="48"/>
  <c r="L28" i="48"/>
  <c r="K28" i="48"/>
  <c r="J28" i="48"/>
  <c r="I28" i="48"/>
  <c r="H28" i="48"/>
  <c r="G28" i="48"/>
  <c r="F28" i="48"/>
  <c r="E28" i="48"/>
  <c r="D28" i="48"/>
  <c r="C28" i="48"/>
  <c r="Z3" i="41"/>
  <c r="AA3" i="41"/>
  <c r="AB3" i="41"/>
  <c r="R3" i="41"/>
  <c r="S3" i="41"/>
  <c r="T3" i="41"/>
  <c r="U3" i="41"/>
  <c r="V3" i="41"/>
  <c r="W3" i="41"/>
  <c r="X3" i="41"/>
  <c r="Y3" i="41"/>
  <c r="Q3" i="41"/>
  <c r="L113" i="39"/>
  <c r="F113" i="39"/>
  <c r="D113" i="39"/>
  <c r="C113" i="39" l="1"/>
  <c r="K113" i="39"/>
  <c r="G113" i="39"/>
  <c r="E113" i="39"/>
  <c r="M113" i="39"/>
  <c r="H113" i="39"/>
  <c r="I113" i="39"/>
  <c r="J113" i="39"/>
  <c r="N113" i="39"/>
  <c r="N15" i="48"/>
  <c r="M15" i="48"/>
  <c r="L15" i="48"/>
  <c r="K15" i="48"/>
  <c r="J15" i="48"/>
  <c r="I15" i="48"/>
  <c r="H15" i="48"/>
  <c r="G15" i="48"/>
  <c r="F15" i="48"/>
  <c r="E15" i="48"/>
  <c r="D15" i="48"/>
  <c r="C15" i="48"/>
  <c r="N14" i="48"/>
  <c r="M14" i="48"/>
  <c r="L14" i="48"/>
  <c r="K14" i="48"/>
  <c r="J14" i="48"/>
  <c r="I14" i="48"/>
  <c r="H14" i="48"/>
  <c r="G14" i="48"/>
  <c r="F14" i="48"/>
  <c r="E14" i="48"/>
  <c r="D14" i="48"/>
  <c r="C14" i="48"/>
  <c r="N13" i="48"/>
  <c r="M13" i="48"/>
  <c r="L13" i="48"/>
  <c r="K13" i="48"/>
  <c r="J13" i="48"/>
  <c r="I13" i="48"/>
  <c r="H13" i="48"/>
  <c r="G13" i="48"/>
  <c r="F13" i="48"/>
  <c r="E13" i="48"/>
  <c r="D13" i="48"/>
  <c r="C13" i="48"/>
  <c r="N12" i="48"/>
  <c r="M12" i="48"/>
  <c r="L12" i="48"/>
  <c r="K12" i="48"/>
  <c r="J12" i="48"/>
  <c r="I12" i="48"/>
  <c r="H12" i="48"/>
  <c r="G12" i="48"/>
  <c r="F12" i="48"/>
  <c r="E12" i="48"/>
  <c r="D12" i="48"/>
  <c r="C12" i="48"/>
  <c r="N11" i="48"/>
  <c r="M11" i="48"/>
  <c r="L11" i="48"/>
  <c r="K11" i="48"/>
  <c r="J11" i="48"/>
  <c r="I11" i="48"/>
  <c r="H11" i="48"/>
  <c r="G11" i="48"/>
  <c r="F11" i="48"/>
  <c r="E11" i="48"/>
  <c r="D11" i="48"/>
  <c r="C11" i="48"/>
  <c r="N10" i="48"/>
  <c r="M10" i="48"/>
  <c r="L10" i="48"/>
  <c r="K10" i="48"/>
  <c r="J10" i="48"/>
  <c r="I10" i="48"/>
  <c r="H10" i="48"/>
  <c r="G10" i="48"/>
  <c r="F10" i="48"/>
  <c r="E10" i="48"/>
  <c r="D10" i="48"/>
  <c r="C10" i="48"/>
  <c r="N9" i="48"/>
  <c r="M9" i="48"/>
  <c r="L9" i="48"/>
  <c r="K9" i="48"/>
  <c r="J9" i="48"/>
  <c r="I9" i="48"/>
  <c r="H9" i="48"/>
  <c r="G9" i="48"/>
  <c r="F9" i="48"/>
  <c r="E9" i="48"/>
  <c r="D9" i="48"/>
  <c r="C9" i="48"/>
  <c r="N8" i="48"/>
  <c r="M8" i="48"/>
  <c r="L8" i="48"/>
  <c r="K8" i="48"/>
  <c r="J8" i="48"/>
  <c r="I8" i="48"/>
  <c r="H8" i="48"/>
  <c r="G8" i="48"/>
  <c r="F8" i="48"/>
  <c r="E8" i="48"/>
  <c r="D8" i="48"/>
  <c r="C8" i="48"/>
  <c r="N7" i="48"/>
  <c r="M7" i="48"/>
  <c r="L7" i="48"/>
  <c r="K7" i="48"/>
  <c r="J7" i="48"/>
  <c r="I7" i="48"/>
  <c r="H7" i="48"/>
  <c r="G7" i="48"/>
  <c r="F7" i="48"/>
  <c r="E7" i="48"/>
  <c r="D7" i="48"/>
  <c r="C7" i="48"/>
  <c r="N6" i="48"/>
  <c r="M6" i="48"/>
  <c r="L6" i="48"/>
  <c r="K6" i="48"/>
  <c r="J6" i="48"/>
  <c r="I6" i="48"/>
  <c r="H6" i="48"/>
  <c r="G6" i="48"/>
  <c r="F6" i="48"/>
  <c r="E6" i="48"/>
  <c r="D6" i="48"/>
  <c r="C6" i="48"/>
  <c r="N5" i="48"/>
  <c r="M5" i="48"/>
  <c r="L5" i="48"/>
  <c r="K5" i="48"/>
  <c r="J5" i="48"/>
  <c r="I5" i="48"/>
  <c r="H5" i="48"/>
  <c r="G5" i="48"/>
  <c r="F5" i="48"/>
  <c r="E5" i="48"/>
  <c r="D5" i="48"/>
  <c r="C5" i="48"/>
  <c r="M196" i="39"/>
  <c r="K196" i="39"/>
  <c r="I196" i="39"/>
  <c r="H196" i="39"/>
  <c r="E196" i="39"/>
  <c r="M195" i="39"/>
  <c r="L195" i="39"/>
  <c r="I195" i="39"/>
  <c r="I210" i="39" s="1"/>
  <c r="G195" i="39"/>
  <c r="E195" i="39"/>
  <c r="E210" i="39" s="1"/>
  <c r="D195" i="39"/>
  <c r="D210" i="39" s="1"/>
  <c r="M194" i="39"/>
  <c r="K194" i="39"/>
  <c r="I194" i="39"/>
  <c r="H194" i="39"/>
  <c r="E194" i="39"/>
  <c r="E209" i="39" s="1"/>
  <c r="M193" i="39"/>
  <c r="L193" i="39"/>
  <c r="L208" i="39" s="1"/>
  <c r="I193" i="39"/>
  <c r="G193" i="39"/>
  <c r="E193" i="39"/>
  <c r="D193" i="39"/>
  <c r="M192" i="39"/>
  <c r="M207" i="39" s="1"/>
  <c r="K192" i="39"/>
  <c r="I192" i="39"/>
  <c r="H192" i="39"/>
  <c r="H207" i="39" s="1"/>
  <c r="E192" i="39"/>
  <c r="M191" i="39"/>
  <c r="L191" i="39"/>
  <c r="I191" i="39"/>
  <c r="I206" i="39" s="1"/>
  <c r="G191" i="39"/>
  <c r="E191" i="39"/>
  <c r="D191" i="39"/>
  <c r="M190" i="39"/>
  <c r="M205" i="39" s="1"/>
  <c r="K190" i="39"/>
  <c r="I190" i="39"/>
  <c r="I205" i="39" s="1"/>
  <c r="H190" i="39"/>
  <c r="E190" i="39"/>
  <c r="E205" i="39" s="1"/>
  <c r="M189" i="39"/>
  <c r="L189" i="39"/>
  <c r="I189" i="39"/>
  <c r="I204" i="39" s="1"/>
  <c r="G189" i="39"/>
  <c r="E189" i="39"/>
  <c r="D189" i="39"/>
  <c r="M188" i="39"/>
  <c r="K188" i="39"/>
  <c r="I188" i="39"/>
  <c r="H188" i="39"/>
  <c r="E188" i="39"/>
  <c r="E203" i="39" s="1"/>
  <c r="M187" i="39"/>
  <c r="M202" i="39" s="1"/>
  <c r="L187" i="39"/>
  <c r="I187" i="39"/>
  <c r="G187" i="39"/>
  <c r="E187" i="39"/>
  <c r="D187" i="39"/>
  <c r="D202" i="39" s="1"/>
  <c r="M186" i="39"/>
  <c r="M201" i="39" s="1"/>
  <c r="K186" i="39"/>
  <c r="I186" i="39"/>
  <c r="I201" i="39" s="1"/>
  <c r="H186" i="39"/>
  <c r="E186" i="39"/>
  <c r="H205" i="39"/>
  <c r="D17" i="48" l="1"/>
  <c r="L17" i="48"/>
  <c r="M17" i="48"/>
  <c r="G17" i="48"/>
  <c r="E17" i="48"/>
  <c r="I17" i="48"/>
  <c r="J17" i="48"/>
  <c r="H17" i="48"/>
  <c r="C17" i="48"/>
  <c r="K17" i="48"/>
  <c r="M203" i="39"/>
  <c r="E206" i="39"/>
  <c r="E211" i="39"/>
  <c r="H203" i="39"/>
  <c r="L204" i="39"/>
  <c r="L206" i="39"/>
  <c r="I203" i="39"/>
  <c r="M204" i="39"/>
  <c r="E208" i="39"/>
  <c r="I211" i="39"/>
  <c r="E201" i="39"/>
  <c r="E202" i="39"/>
  <c r="D208" i="39"/>
  <c r="M206" i="39"/>
  <c r="I209" i="39"/>
  <c r="M210" i="39"/>
  <c r="K205" i="39"/>
  <c r="H211" i="39"/>
  <c r="H201" i="39"/>
  <c r="I202" i="39"/>
  <c r="H209" i="39"/>
  <c r="E207" i="39"/>
  <c r="M211" i="39"/>
  <c r="L202" i="39"/>
  <c r="D204" i="39"/>
  <c r="L210" i="39"/>
  <c r="D206" i="39"/>
  <c r="I208" i="39"/>
  <c r="E204" i="39"/>
  <c r="G206" i="39"/>
  <c r="I207" i="39"/>
  <c r="M208" i="39"/>
  <c r="M209" i="39"/>
  <c r="G204" i="39"/>
  <c r="K203" i="39"/>
  <c r="K211" i="39"/>
  <c r="G202" i="39"/>
  <c r="F186" i="39"/>
  <c r="F201" i="39" s="1"/>
  <c r="N186" i="39"/>
  <c r="J187" i="39"/>
  <c r="F188" i="39"/>
  <c r="N188" i="39"/>
  <c r="N203" i="39" s="1"/>
  <c r="J189" i="39"/>
  <c r="F190" i="39"/>
  <c r="N190" i="39"/>
  <c r="J191" i="39"/>
  <c r="F192" i="39"/>
  <c r="N192" i="39"/>
  <c r="J193" i="39"/>
  <c r="J208" i="39" s="1"/>
  <c r="F194" i="39"/>
  <c r="F209" i="39" s="1"/>
  <c r="N194" i="39"/>
  <c r="N209" i="39" s="1"/>
  <c r="J195" i="39"/>
  <c r="J210" i="39" s="1"/>
  <c r="F196" i="39"/>
  <c r="N196" i="39"/>
  <c r="N211" i="39" s="1"/>
  <c r="F17" i="48"/>
  <c r="N17" i="48"/>
  <c r="K201" i="39"/>
  <c r="K209" i="39"/>
  <c r="G186" i="39"/>
  <c r="G201" i="39" s="1"/>
  <c r="K187" i="39"/>
  <c r="K202" i="39" s="1"/>
  <c r="G188" i="39"/>
  <c r="K189" i="39"/>
  <c r="G190" i="39"/>
  <c r="K191" i="39"/>
  <c r="G192" i="39"/>
  <c r="K193" i="39"/>
  <c r="G194" i="39"/>
  <c r="G209" i="39" s="1"/>
  <c r="K195" i="39"/>
  <c r="K210" i="39" s="1"/>
  <c r="G196" i="39"/>
  <c r="G210" i="39"/>
  <c r="P184" i="39"/>
  <c r="G208" i="39"/>
  <c r="K207" i="39"/>
  <c r="J186" i="39"/>
  <c r="F187" i="39"/>
  <c r="N187" i="39"/>
  <c r="J188" i="39"/>
  <c r="F189" i="39"/>
  <c r="N189" i="39"/>
  <c r="J190" i="39"/>
  <c r="J205" i="39" s="1"/>
  <c r="F191" i="39"/>
  <c r="N191" i="39"/>
  <c r="J192" i="39"/>
  <c r="F193" i="39"/>
  <c r="N193" i="39"/>
  <c r="J194" i="39"/>
  <c r="F195" i="39"/>
  <c r="N195" i="39"/>
  <c r="J196" i="39"/>
  <c r="D186" i="39"/>
  <c r="D201" i="39" s="1"/>
  <c r="L186" i="39"/>
  <c r="L201" i="39" s="1"/>
  <c r="H187" i="39"/>
  <c r="H202" i="39" s="1"/>
  <c r="D188" i="39"/>
  <c r="D203" i="39" s="1"/>
  <c r="L188" i="39"/>
  <c r="L203" i="39" s="1"/>
  <c r="H189" i="39"/>
  <c r="H204" i="39" s="1"/>
  <c r="D190" i="39"/>
  <c r="D205" i="39" s="1"/>
  <c r="L190" i="39"/>
  <c r="L205" i="39" s="1"/>
  <c r="H191" i="39"/>
  <c r="H206" i="39" s="1"/>
  <c r="D192" i="39"/>
  <c r="D207" i="39" s="1"/>
  <c r="L192" i="39"/>
  <c r="L207" i="39" s="1"/>
  <c r="H193" i="39"/>
  <c r="H208" i="39" s="1"/>
  <c r="D194" i="39"/>
  <c r="D209" i="39" s="1"/>
  <c r="L194" i="39"/>
  <c r="L209" i="39" s="1"/>
  <c r="H195" i="39"/>
  <c r="H210" i="39" s="1"/>
  <c r="D196" i="39"/>
  <c r="D211" i="39" s="1"/>
  <c r="L196" i="39"/>
  <c r="L211" i="39" s="1"/>
  <c r="O21" i="39"/>
  <c r="W97" i="28"/>
  <c r="X97" i="28"/>
  <c r="Y97" i="28"/>
  <c r="Z97" i="28"/>
  <c r="AA97" i="28"/>
  <c r="AB97" i="28"/>
  <c r="AC97" i="28"/>
  <c r="AD97" i="28"/>
  <c r="AE97" i="28"/>
  <c r="AF97" i="28"/>
  <c r="AG97" i="28"/>
  <c r="AH97" i="28"/>
  <c r="AI97" i="28"/>
  <c r="AJ97" i="28"/>
  <c r="AK97" i="28"/>
  <c r="AL97" i="28"/>
  <c r="AM97" i="28"/>
  <c r="AN97" i="28"/>
  <c r="AO97" i="28"/>
  <c r="AP97" i="28"/>
  <c r="AQ97" i="28"/>
  <c r="AR97" i="28"/>
  <c r="AS97" i="28"/>
  <c r="AT97" i="28"/>
  <c r="AU97" i="28"/>
  <c r="AV97" i="28"/>
  <c r="AW97" i="28"/>
  <c r="AX97" i="28"/>
  <c r="AY97" i="28"/>
  <c r="AZ97" i="28"/>
  <c r="BA97" i="28"/>
  <c r="BB97" i="28"/>
  <c r="BC97" i="28"/>
  <c r="BD97" i="28"/>
  <c r="BE97" i="28"/>
  <c r="BF97" i="28"/>
  <c r="BG97" i="28"/>
  <c r="BH97" i="28"/>
  <c r="BI97" i="28"/>
  <c r="BJ97" i="28"/>
  <c r="BK97" i="28"/>
  <c r="BL97" i="28"/>
  <c r="BM97" i="28"/>
  <c r="BN97" i="28"/>
  <c r="BO97" i="28"/>
  <c r="BP97" i="28"/>
  <c r="BQ97" i="28"/>
  <c r="BR97" i="28"/>
  <c r="BS97" i="28"/>
  <c r="BT97" i="28"/>
  <c r="BU97" i="28"/>
  <c r="BV97" i="28"/>
  <c r="BW97" i="28"/>
  <c r="BX97" i="28"/>
  <c r="BY97" i="28"/>
  <c r="BZ97" i="28"/>
  <c r="CA97" i="28"/>
  <c r="CB97" i="28"/>
  <c r="CC97" i="28"/>
  <c r="CD97" i="28"/>
  <c r="CE97" i="28"/>
  <c r="CF97" i="28"/>
  <c r="CG97" i="28"/>
  <c r="CH97" i="28"/>
  <c r="W98" i="28"/>
  <c r="X98" i="28"/>
  <c r="Y98" i="28"/>
  <c r="Z98" i="28"/>
  <c r="AA98" i="28"/>
  <c r="AB98" i="28"/>
  <c r="AC98" i="28"/>
  <c r="AD98" i="28"/>
  <c r="AE98" i="28"/>
  <c r="AF98" i="28"/>
  <c r="AG98" i="28"/>
  <c r="AH98" i="28"/>
  <c r="AI98" i="28"/>
  <c r="AJ98" i="28"/>
  <c r="AK98" i="28"/>
  <c r="AL98" i="28"/>
  <c r="AM98" i="28"/>
  <c r="AN98" i="28"/>
  <c r="AO98" i="28"/>
  <c r="AP98" i="28"/>
  <c r="AQ98" i="28"/>
  <c r="AR98" i="28"/>
  <c r="AS98" i="28"/>
  <c r="AT98" i="28"/>
  <c r="AU98" i="28"/>
  <c r="AV98" i="28"/>
  <c r="AW98" i="28"/>
  <c r="AX98" i="28"/>
  <c r="AY98" i="28"/>
  <c r="AZ98" i="28"/>
  <c r="BA98" i="28"/>
  <c r="BB98" i="28"/>
  <c r="BC98" i="28"/>
  <c r="BD98" i="28"/>
  <c r="BE98" i="28"/>
  <c r="BF98" i="28"/>
  <c r="BG98" i="28"/>
  <c r="BH98" i="28"/>
  <c r="BI98" i="28"/>
  <c r="BJ98" i="28"/>
  <c r="BK98" i="28"/>
  <c r="BL98" i="28"/>
  <c r="BM98" i="28"/>
  <c r="BN98" i="28"/>
  <c r="BO98" i="28"/>
  <c r="BP98" i="28"/>
  <c r="BQ98" i="28"/>
  <c r="BR98" i="28"/>
  <c r="BS98" i="28"/>
  <c r="BT98" i="28"/>
  <c r="BU98" i="28"/>
  <c r="BV98" i="28"/>
  <c r="BW98" i="28"/>
  <c r="BX98" i="28"/>
  <c r="BY98" i="28"/>
  <c r="BZ98" i="28"/>
  <c r="CA98" i="28"/>
  <c r="CB98" i="28"/>
  <c r="CC98" i="28"/>
  <c r="CD98" i="28"/>
  <c r="CE98" i="28"/>
  <c r="CF98" i="28"/>
  <c r="CG98" i="28"/>
  <c r="CH98" i="28"/>
  <c r="W99" i="28"/>
  <c r="X99" i="28"/>
  <c r="Y99" i="28"/>
  <c r="Z99" i="28"/>
  <c r="AA99" i="28"/>
  <c r="AB99" i="28"/>
  <c r="AC99" i="28"/>
  <c r="AD99" i="28"/>
  <c r="AE99" i="28"/>
  <c r="AF99" i="28"/>
  <c r="AG99" i="28"/>
  <c r="AH99" i="28"/>
  <c r="AI99" i="28"/>
  <c r="AJ99" i="28"/>
  <c r="AK99" i="28"/>
  <c r="AL99" i="28"/>
  <c r="AM99" i="28"/>
  <c r="AN99" i="28"/>
  <c r="AO99" i="28"/>
  <c r="AP99" i="28"/>
  <c r="AQ99" i="28"/>
  <c r="AR99" i="28"/>
  <c r="AS99" i="28"/>
  <c r="AT99" i="28"/>
  <c r="AU99" i="28"/>
  <c r="AV99" i="28"/>
  <c r="AW99" i="28"/>
  <c r="AX99" i="28"/>
  <c r="AY99" i="28"/>
  <c r="AZ99" i="28"/>
  <c r="BA99" i="28"/>
  <c r="BB99" i="28"/>
  <c r="BC99" i="28"/>
  <c r="BD99" i="28"/>
  <c r="BE99" i="28"/>
  <c r="BF99" i="28"/>
  <c r="BG99" i="28"/>
  <c r="BH99" i="28"/>
  <c r="BI99" i="28"/>
  <c r="BJ99" i="28"/>
  <c r="BK99" i="28"/>
  <c r="BL99" i="28"/>
  <c r="BM99" i="28"/>
  <c r="BN99" i="28"/>
  <c r="BO99" i="28"/>
  <c r="BP99" i="28"/>
  <c r="BQ99" i="28"/>
  <c r="BR99" i="28"/>
  <c r="BS99" i="28"/>
  <c r="BT99" i="28"/>
  <c r="BU99" i="28"/>
  <c r="BV99" i="28"/>
  <c r="BW99" i="28"/>
  <c r="BX99" i="28"/>
  <c r="BY99" i="28"/>
  <c r="BZ99" i="28"/>
  <c r="CA99" i="28"/>
  <c r="CB99" i="28"/>
  <c r="CC99" i="28"/>
  <c r="CD99" i="28"/>
  <c r="CE99" i="28"/>
  <c r="CF99" i="28"/>
  <c r="CG99" i="28"/>
  <c r="CH99" i="28"/>
  <c r="W100" i="28"/>
  <c r="X100" i="28"/>
  <c r="Y100" i="28"/>
  <c r="Z100" i="28"/>
  <c r="AA100" i="28"/>
  <c r="AB100" i="28"/>
  <c r="AC100" i="28"/>
  <c r="AD100" i="28"/>
  <c r="AE100" i="28"/>
  <c r="AF100" i="28"/>
  <c r="AG100" i="28"/>
  <c r="AH100" i="28"/>
  <c r="AI100" i="28"/>
  <c r="AJ100" i="28"/>
  <c r="AK100" i="28"/>
  <c r="AL100" i="28"/>
  <c r="AM100" i="28"/>
  <c r="AN100" i="28"/>
  <c r="AO100" i="28"/>
  <c r="AP100" i="28"/>
  <c r="AQ100" i="28"/>
  <c r="AR100" i="28"/>
  <c r="AS100" i="28"/>
  <c r="AT100" i="28"/>
  <c r="AU100" i="28"/>
  <c r="AV100" i="28"/>
  <c r="AW100" i="28"/>
  <c r="AX100" i="28"/>
  <c r="AY100" i="28"/>
  <c r="AZ100" i="28"/>
  <c r="BA100" i="28"/>
  <c r="BB100" i="28"/>
  <c r="BC100" i="28"/>
  <c r="BD100" i="28"/>
  <c r="BE100" i="28"/>
  <c r="BF100" i="28"/>
  <c r="BG100" i="28"/>
  <c r="BH100" i="28"/>
  <c r="BI100" i="28"/>
  <c r="BJ100" i="28"/>
  <c r="BK100" i="28"/>
  <c r="BL100" i="28"/>
  <c r="BM100" i="28"/>
  <c r="BN100" i="28"/>
  <c r="BO100" i="28"/>
  <c r="BP100" i="28"/>
  <c r="BQ100" i="28"/>
  <c r="BR100" i="28"/>
  <c r="BS100" i="28"/>
  <c r="BT100" i="28"/>
  <c r="BU100" i="28"/>
  <c r="BV100" i="28"/>
  <c r="BW100" i="28"/>
  <c r="BX100" i="28"/>
  <c r="BY100" i="28"/>
  <c r="BZ100" i="28"/>
  <c r="CA100" i="28"/>
  <c r="CB100" i="28"/>
  <c r="CC100" i="28"/>
  <c r="CD100" i="28"/>
  <c r="CE100" i="28"/>
  <c r="CF100" i="28"/>
  <c r="CG100" i="28"/>
  <c r="CH100" i="28"/>
  <c r="N18" i="48" l="1"/>
  <c r="G203" i="39"/>
  <c r="N201" i="39"/>
  <c r="N207" i="39"/>
  <c r="F207" i="39"/>
  <c r="G211" i="39"/>
  <c r="F203" i="39"/>
  <c r="J209" i="39"/>
  <c r="F205" i="39"/>
  <c r="F202" i="39"/>
  <c r="F204" i="39"/>
  <c r="N210" i="39"/>
  <c r="J202" i="39"/>
  <c r="N202" i="39"/>
  <c r="J204" i="39"/>
  <c r="F211" i="39"/>
  <c r="F208" i="39"/>
  <c r="K206" i="39"/>
  <c r="F210" i="39"/>
  <c r="G205" i="39"/>
  <c r="G207" i="39"/>
  <c r="J201" i="39"/>
  <c r="J206" i="39"/>
  <c r="N205" i="39"/>
  <c r="J203" i="39"/>
  <c r="J211" i="39"/>
  <c r="N204" i="39"/>
  <c r="J207" i="39"/>
  <c r="N208" i="39"/>
  <c r="K208" i="39"/>
  <c r="F206" i="39"/>
  <c r="K204" i="39"/>
  <c r="N206" i="39"/>
  <c r="CR51" i="28"/>
  <c r="CR50" i="28"/>
  <c r="CR46" i="28"/>
  <c r="CR42" i="28"/>
  <c r="CR38" i="28"/>
  <c r="DD49" i="28" l="1"/>
  <c r="DD48" i="28"/>
  <c r="DD47" i="28"/>
  <c r="DD45" i="28"/>
  <c r="DD44" i="28"/>
  <c r="DD43" i="28"/>
  <c r="DD41" i="28"/>
  <c r="DD40" i="28"/>
  <c r="DD39" i="28"/>
  <c r="DD37" i="28"/>
  <c r="DD36" i="28"/>
  <c r="DD35" i="28"/>
  <c r="N90" i="36" l="1"/>
  <c r="M90" i="36"/>
  <c r="L90" i="36"/>
  <c r="K90" i="36"/>
  <c r="J90" i="36"/>
  <c r="I90" i="36"/>
  <c r="H90" i="36"/>
  <c r="G90" i="36"/>
  <c r="F90" i="36"/>
  <c r="E90" i="36"/>
  <c r="D90" i="36"/>
  <c r="C90" i="36"/>
  <c r="N89" i="36"/>
  <c r="M89" i="36"/>
  <c r="L89" i="36"/>
  <c r="K89" i="36"/>
  <c r="J89" i="36"/>
  <c r="I89" i="36"/>
  <c r="H89" i="36"/>
  <c r="G89" i="36"/>
  <c r="F89" i="36"/>
  <c r="E89" i="36"/>
  <c r="D89" i="36"/>
  <c r="C89" i="36"/>
  <c r="N88" i="36"/>
  <c r="M88" i="36"/>
  <c r="L88" i="36"/>
  <c r="K88" i="36"/>
  <c r="J88" i="36"/>
  <c r="I88" i="36"/>
  <c r="H88" i="36"/>
  <c r="G88" i="36"/>
  <c r="F88" i="36"/>
  <c r="E88" i="36"/>
  <c r="D88" i="36"/>
  <c r="C88" i="36"/>
  <c r="N87" i="36"/>
  <c r="M87" i="36"/>
  <c r="L87" i="36"/>
  <c r="K87" i="36"/>
  <c r="J87" i="36"/>
  <c r="I87" i="36"/>
  <c r="H87" i="36"/>
  <c r="G87" i="36"/>
  <c r="F87" i="36"/>
  <c r="E87" i="36"/>
  <c r="D87" i="36"/>
  <c r="C87" i="36"/>
  <c r="N86" i="36"/>
  <c r="M86" i="36"/>
  <c r="L86" i="36"/>
  <c r="K86" i="36"/>
  <c r="J86" i="36"/>
  <c r="I86" i="36"/>
  <c r="H86" i="36"/>
  <c r="G86" i="36"/>
  <c r="F86" i="36"/>
  <c r="E86" i="36"/>
  <c r="D86" i="36"/>
  <c r="C86" i="36"/>
  <c r="N85" i="36"/>
  <c r="M85" i="36"/>
  <c r="L85" i="36"/>
  <c r="K85" i="36"/>
  <c r="J85" i="36"/>
  <c r="I85" i="36"/>
  <c r="H85" i="36"/>
  <c r="G85" i="36"/>
  <c r="F85" i="36"/>
  <c r="E85" i="36"/>
  <c r="D85" i="36"/>
  <c r="C85" i="36"/>
  <c r="N84" i="36"/>
  <c r="M84" i="36"/>
  <c r="L84" i="36"/>
  <c r="K84" i="36"/>
  <c r="J84" i="36"/>
  <c r="I84" i="36"/>
  <c r="H84" i="36"/>
  <c r="G84" i="36"/>
  <c r="F84" i="36"/>
  <c r="E84" i="36"/>
  <c r="D84" i="36"/>
  <c r="C84" i="36"/>
  <c r="N83" i="36"/>
  <c r="M83" i="36"/>
  <c r="L83" i="36"/>
  <c r="K83" i="36"/>
  <c r="J83" i="36"/>
  <c r="I83" i="36"/>
  <c r="H83" i="36"/>
  <c r="G83" i="36"/>
  <c r="F83" i="36"/>
  <c r="E83" i="36"/>
  <c r="D83" i="36"/>
  <c r="C83" i="36"/>
  <c r="N82" i="36"/>
  <c r="M82" i="36"/>
  <c r="L82" i="36"/>
  <c r="K82" i="36"/>
  <c r="J82" i="36"/>
  <c r="I82" i="36"/>
  <c r="H82" i="36"/>
  <c r="G82" i="36"/>
  <c r="F82" i="36"/>
  <c r="E82" i="36"/>
  <c r="D82" i="36"/>
  <c r="C82" i="36"/>
  <c r="N81" i="36"/>
  <c r="M81" i="36"/>
  <c r="L81" i="36"/>
  <c r="K81" i="36"/>
  <c r="J81" i="36"/>
  <c r="I81" i="36"/>
  <c r="H81" i="36"/>
  <c r="G81" i="36"/>
  <c r="F81" i="36"/>
  <c r="E81" i="36"/>
  <c r="D81" i="36"/>
  <c r="C81" i="36"/>
  <c r="N80" i="36"/>
  <c r="M80" i="36"/>
  <c r="L80" i="36"/>
  <c r="K80" i="36"/>
  <c r="J80" i="36"/>
  <c r="I80" i="36"/>
  <c r="H80" i="36"/>
  <c r="G80" i="36"/>
  <c r="F80" i="36"/>
  <c r="E80" i="36"/>
  <c r="D80" i="36"/>
  <c r="C80" i="36"/>
  <c r="N79" i="36"/>
  <c r="M79" i="36"/>
  <c r="L79" i="36"/>
  <c r="K79" i="36"/>
  <c r="J79" i="36"/>
  <c r="I79" i="36"/>
  <c r="H79" i="36"/>
  <c r="G79" i="36"/>
  <c r="F79" i="36"/>
  <c r="E79" i="36"/>
  <c r="D79" i="36"/>
  <c r="C79" i="36"/>
  <c r="N78" i="36"/>
  <c r="M78" i="36"/>
  <c r="L78" i="36"/>
  <c r="K78" i="36"/>
  <c r="J78" i="36"/>
  <c r="I78" i="36"/>
  <c r="H78" i="36"/>
  <c r="G78" i="36"/>
  <c r="F78" i="36"/>
  <c r="E78" i="36"/>
  <c r="D78" i="36"/>
  <c r="C78" i="36"/>
  <c r="N90" i="35"/>
  <c r="M90" i="35"/>
  <c r="L90" i="35"/>
  <c r="K90" i="35"/>
  <c r="J90" i="35"/>
  <c r="I90" i="35"/>
  <c r="H90" i="35"/>
  <c r="G90" i="35"/>
  <c r="F90" i="35"/>
  <c r="E90" i="35"/>
  <c r="D90" i="35"/>
  <c r="C90" i="35"/>
  <c r="N89" i="35"/>
  <c r="M89" i="35"/>
  <c r="L89" i="35"/>
  <c r="K89" i="35"/>
  <c r="J89" i="35"/>
  <c r="I89" i="35"/>
  <c r="H89" i="35"/>
  <c r="G89" i="35"/>
  <c r="F89" i="35"/>
  <c r="E89" i="35"/>
  <c r="D89" i="35"/>
  <c r="C89" i="35"/>
  <c r="N88" i="35"/>
  <c r="M88" i="35"/>
  <c r="L88" i="35"/>
  <c r="K88" i="35"/>
  <c r="J88" i="35"/>
  <c r="I88" i="35"/>
  <c r="H88" i="35"/>
  <c r="G88" i="35"/>
  <c r="F88" i="35"/>
  <c r="E88" i="35"/>
  <c r="D88" i="35"/>
  <c r="C88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N86" i="35"/>
  <c r="M86" i="35"/>
  <c r="L86" i="35"/>
  <c r="K86" i="35"/>
  <c r="J86" i="35"/>
  <c r="I86" i="35"/>
  <c r="H86" i="35"/>
  <c r="G86" i="35"/>
  <c r="F86" i="35"/>
  <c r="E86" i="35"/>
  <c r="D86" i="35"/>
  <c r="C86" i="35"/>
  <c r="N85" i="35"/>
  <c r="M85" i="35"/>
  <c r="L85" i="35"/>
  <c r="K85" i="35"/>
  <c r="J85" i="35"/>
  <c r="I85" i="35"/>
  <c r="H85" i="35"/>
  <c r="G85" i="35"/>
  <c r="F85" i="35"/>
  <c r="E85" i="35"/>
  <c r="D85" i="35"/>
  <c r="C85" i="35"/>
  <c r="N84" i="35"/>
  <c r="M84" i="35"/>
  <c r="L84" i="35"/>
  <c r="K84" i="35"/>
  <c r="J84" i="35"/>
  <c r="I84" i="35"/>
  <c r="H84" i="35"/>
  <c r="G84" i="35"/>
  <c r="F84" i="35"/>
  <c r="E84" i="35"/>
  <c r="D84" i="35"/>
  <c r="C84" i="35"/>
  <c r="N83" i="35"/>
  <c r="M83" i="35"/>
  <c r="L83" i="35"/>
  <c r="K83" i="35"/>
  <c r="J83" i="35"/>
  <c r="I83" i="35"/>
  <c r="H83" i="35"/>
  <c r="G83" i="35"/>
  <c r="F83" i="35"/>
  <c r="E83" i="35"/>
  <c r="D83" i="35"/>
  <c r="C83" i="35"/>
  <c r="N82" i="35"/>
  <c r="M82" i="35"/>
  <c r="L82" i="35"/>
  <c r="K82" i="35"/>
  <c r="J82" i="35"/>
  <c r="I82" i="35"/>
  <c r="H82" i="35"/>
  <c r="G82" i="35"/>
  <c r="F82" i="35"/>
  <c r="E82" i="35"/>
  <c r="D82" i="35"/>
  <c r="C82" i="35"/>
  <c r="N81" i="35"/>
  <c r="M81" i="35"/>
  <c r="L81" i="35"/>
  <c r="K81" i="35"/>
  <c r="J81" i="35"/>
  <c r="I81" i="35"/>
  <c r="H81" i="35"/>
  <c r="G81" i="35"/>
  <c r="F81" i="35"/>
  <c r="E81" i="35"/>
  <c r="D81" i="35"/>
  <c r="C81" i="35"/>
  <c r="N80" i="35"/>
  <c r="M80" i="35"/>
  <c r="L80" i="35"/>
  <c r="K80" i="35"/>
  <c r="J80" i="35"/>
  <c r="I80" i="35"/>
  <c r="H80" i="35"/>
  <c r="G80" i="35"/>
  <c r="F80" i="35"/>
  <c r="E80" i="35"/>
  <c r="D80" i="35"/>
  <c r="C80" i="35"/>
  <c r="N79" i="35"/>
  <c r="M79" i="35"/>
  <c r="L79" i="35"/>
  <c r="K79" i="35"/>
  <c r="J79" i="35"/>
  <c r="I79" i="35"/>
  <c r="H79" i="35"/>
  <c r="G79" i="35"/>
  <c r="F79" i="35"/>
  <c r="E79" i="35"/>
  <c r="D79" i="35"/>
  <c r="C79" i="35"/>
  <c r="N78" i="35"/>
  <c r="M78" i="35"/>
  <c r="L78" i="35"/>
  <c r="K78" i="35"/>
  <c r="J78" i="35"/>
  <c r="I78" i="35"/>
  <c r="H78" i="35"/>
  <c r="G78" i="35"/>
  <c r="F78" i="35"/>
  <c r="E78" i="35"/>
  <c r="D78" i="35"/>
  <c r="C78" i="35"/>
  <c r="N90" i="34"/>
  <c r="M90" i="34"/>
  <c r="L90" i="34"/>
  <c r="K90" i="34"/>
  <c r="J90" i="34"/>
  <c r="I90" i="34"/>
  <c r="H90" i="34"/>
  <c r="G90" i="34"/>
  <c r="F90" i="34"/>
  <c r="E90" i="34"/>
  <c r="D90" i="34"/>
  <c r="C90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N88" i="34"/>
  <c r="M88" i="34"/>
  <c r="L88" i="34"/>
  <c r="K88" i="34"/>
  <c r="J88" i="34"/>
  <c r="I88" i="34"/>
  <c r="H88" i="34"/>
  <c r="G88" i="34"/>
  <c r="F88" i="34"/>
  <c r="E88" i="34"/>
  <c r="D88" i="34"/>
  <c r="C88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N86" i="34"/>
  <c r="M86" i="34"/>
  <c r="L86" i="34"/>
  <c r="K86" i="34"/>
  <c r="J86" i="34"/>
  <c r="I86" i="34"/>
  <c r="H86" i="34"/>
  <c r="G86" i="34"/>
  <c r="F86" i="34"/>
  <c r="E86" i="34"/>
  <c r="D86" i="34"/>
  <c r="C86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N84" i="34"/>
  <c r="M84" i="34"/>
  <c r="L84" i="34"/>
  <c r="K84" i="34"/>
  <c r="J84" i="34"/>
  <c r="I84" i="34"/>
  <c r="H84" i="34"/>
  <c r="G84" i="34"/>
  <c r="F84" i="34"/>
  <c r="E84" i="34"/>
  <c r="D84" i="34"/>
  <c r="C84" i="34"/>
  <c r="N83" i="34"/>
  <c r="M83" i="34"/>
  <c r="L83" i="34"/>
  <c r="K83" i="34"/>
  <c r="J83" i="34"/>
  <c r="I83" i="34"/>
  <c r="H83" i="34"/>
  <c r="G83" i="34"/>
  <c r="F83" i="34"/>
  <c r="E83" i="34"/>
  <c r="D83" i="34"/>
  <c r="C83" i="34"/>
  <c r="N82" i="34"/>
  <c r="M82" i="34"/>
  <c r="L82" i="34"/>
  <c r="K82" i="34"/>
  <c r="J82" i="34"/>
  <c r="I82" i="34"/>
  <c r="H82" i="34"/>
  <c r="G82" i="34"/>
  <c r="F82" i="34"/>
  <c r="E82" i="34"/>
  <c r="D82" i="34"/>
  <c r="C82" i="34"/>
  <c r="N81" i="34"/>
  <c r="M81" i="34"/>
  <c r="L81" i="34"/>
  <c r="K81" i="34"/>
  <c r="J81" i="34"/>
  <c r="I81" i="34"/>
  <c r="H81" i="34"/>
  <c r="G81" i="34"/>
  <c r="F81" i="34"/>
  <c r="E81" i="34"/>
  <c r="D81" i="34"/>
  <c r="C81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N79" i="34"/>
  <c r="M79" i="34"/>
  <c r="L79" i="34"/>
  <c r="K79" i="34"/>
  <c r="J79" i="34"/>
  <c r="I79" i="34"/>
  <c r="H79" i="34"/>
  <c r="G79" i="34"/>
  <c r="F79" i="34"/>
  <c r="E79" i="34"/>
  <c r="D79" i="34"/>
  <c r="C79" i="34"/>
  <c r="N78" i="34"/>
  <c r="M78" i="34"/>
  <c r="L78" i="34"/>
  <c r="K78" i="34"/>
  <c r="J78" i="34"/>
  <c r="I78" i="34"/>
  <c r="H78" i="34"/>
  <c r="G78" i="34"/>
  <c r="F78" i="34"/>
  <c r="E78" i="34"/>
  <c r="D78" i="34"/>
  <c r="C78" i="34"/>
  <c r="N90" i="33"/>
  <c r="M90" i="33"/>
  <c r="L90" i="33"/>
  <c r="K90" i="33"/>
  <c r="J90" i="33"/>
  <c r="I90" i="33"/>
  <c r="H90" i="33"/>
  <c r="G90" i="33"/>
  <c r="F90" i="33"/>
  <c r="E90" i="33"/>
  <c r="D90" i="33"/>
  <c r="C90" i="33"/>
  <c r="N89" i="33"/>
  <c r="M89" i="33"/>
  <c r="L89" i="33"/>
  <c r="K89" i="33"/>
  <c r="J89" i="33"/>
  <c r="I89" i="33"/>
  <c r="H89" i="33"/>
  <c r="G89" i="33"/>
  <c r="F89" i="33"/>
  <c r="E89" i="33"/>
  <c r="D89" i="33"/>
  <c r="C89" i="33"/>
  <c r="N88" i="33"/>
  <c r="M88" i="33"/>
  <c r="L88" i="33"/>
  <c r="K88" i="33"/>
  <c r="J88" i="33"/>
  <c r="I88" i="33"/>
  <c r="H88" i="33"/>
  <c r="G88" i="33"/>
  <c r="F88" i="33"/>
  <c r="E88" i="33"/>
  <c r="D88" i="33"/>
  <c r="C88" i="33"/>
  <c r="N87" i="33"/>
  <c r="M87" i="33"/>
  <c r="L87" i="33"/>
  <c r="K87" i="33"/>
  <c r="J87" i="33"/>
  <c r="I87" i="33"/>
  <c r="H87" i="33"/>
  <c r="G87" i="33"/>
  <c r="F87" i="33"/>
  <c r="E87" i="33"/>
  <c r="D87" i="33"/>
  <c r="C87" i="33"/>
  <c r="N86" i="33"/>
  <c r="M86" i="33"/>
  <c r="L86" i="33"/>
  <c r="K86" i="33"/>
  <c r="J86" i="33"/>
  <c r="I86" i="33"/>
  <c r="H86" i="33"/>
  <c r="G86" i="33"/>
  <c r="F86" i="33"/>
  <c r="E86" i="33"/>
  <c r="D86" i="33"/>
  <c r="C86" i="33"/>
  <c r="N85" i="33"/>
  <c r="M85" i="33"/>
  <c r="L85" i="33"/>
  <c r="K85" i="33"/>
  <c r="J85" i="33"/>
  <c r="I85" i="33"/>
  <c r="H85" i="33"/>
  <c r="G85" i="33"/>
  <c r="F85" i="33"/>
  <c r="E85" i="33"/>
  <c r="D85" i="33"/>
  <c r="C85" i="33"/>
  <c r="N84" i="33"/>
  <c r="M84" i="33"/>
  <c r="L84" i="33"/>
  <c r="K84" i="33"/>
  <c r="J84" i="33"/>
  <c r="I84" i="33"/>
  <c r="H84" i="33"/>
  <c r="G84" i="33"/>
  <c r="F84" i="33"/>
  <c r="E84" i="33"/>
  <c r="D84" i="33"/>
  <c r="C84" i="33"/>
  <c r="N83" i="33"/>
  <c r="M83" i="33"/>
  <c r="L83" i="33"/>
  <c r="K83" i="33"/>
  <c r="J83" i="33"/>
  <c r="I83" i="33"/>
  <c r="H83" i="33"/>
  <c r="G83" i="33"/>
  <c r="F83" i="33"/>
  <c r="E83" i="33"/>
  <c r="D83" i="33"/>
  <c r="C83" i="33"/>
  <c r="N82" i="33"/>
  <c r="M82" i="33"/>
  <c r="L82" i="33"/>
  <c r="K82" i="33"/>
  <c r="J82" i="33"/>
  <c r="I82" i="33"/>
  <c r="H82" i="33"/>
  <c r="G82" i="33"/>
  <c r="F82" i="33"/>
  <c r="E82" i="33"/>
  <c r="D82" i="33"/>
  <c r="C82" i="33"/>
  <c r="N81" i="33"/>
  <c r="M81" i="33"/>
  <c r="L81" i="33"/>
  <c r="K81" i="33"/>
  <c r="J81" i="33"/>
  <c r="I81" i="33"/>
  <c r="H81" i="33"/>
  <c r="G81" i="33"/>
  <c r="F81" i="33"/>
  <c r="E81" i="33"/>
  <c r="D81" i="33"/>
  <c r="C81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N79" i="33"/>
  <c r="M79" i="33"/>
  <c r="L79" i="33"/>
  <c r="K79" i="33"/>
  <c r="J79" i="33"/>
  <c r="I79" i="33"/>
  <c r="H79" i="33"/>
  <c r="G79" i="33"/>
  <c r="F79" i="33"/>
  <c r="E79" i="33"/>
  <c r="D79" i="33"/>
  <c r="C79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N75" i="32"/>
  <c r="M75" i="32"/>
  <c r="L75" i="32"/>
  <c r="K75" i="32"/>
  <c r="J75" i="32"/>
  <c r="I75" i="32"/>
  <c r="H75" i="32"/>
  <c r="G75" i="32"/>
  <c r="F75" i="32"/>
  <c r="E75" i="32"/>
  <c r="D75" i="32"/>
  <c r="C75" i="32"/>
  <c r="N74" i="32"/>
  <c r="M74" i="32"/>
  <c r="L74" i="32"/>
  <c r="K74" i="32"/>
  <c r="J74" i="32"/>
  <c r="I74" i="32"/>
  <c r="H74" i="32"/>
  <c r="G74" i="32"/>
  <c r="F74" i="32"/>
  <c r="E74" i="32"/>
  <c r="D74" i="32"/>
  <c r="C74" i="32"/>
  <c r="N73" i="32"/>
  <c r="M73" i="32"/>
  <c r="L73" i="32"/>
  <c r="K73" i="32"/>
  <c r="J73" i="32"/>
  <c r="I73" i="32"/>
  <c r="H73" i="32"/>
  <c r="G73" i="32"/>
  <c r="F73" i="32"/>
  <c r="E73" i="32"/>
  <c r="D73" i="32"/>
  <c r="C73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N70" i="32"/>
  <c r="M70" i="32"/>
  <c r="L70" i="32"/>
  <c r="K70" i="32"/>
  <c r="J70" i="32"/>
  <c r="I70" i="32"/>
  <c r="H70" i="32"/>
  <c r="G70" i="32"/>
  <c r="F70" i="32"/>
  <c r="E70" i="32"/>
  <c r="D70" i="32"/>
  <c r="C70" i="32"/>
  <c r="N69" i="32"/>
  <c r="M69" i="32"/>
  <c r="L69" i="32"/>
  <c r="K69" i="32"/>
  <c r="J69" i="32"/>
  <c r="I69" i="32"/>
  <c r="H69" i="32"/>
  <c r="G69" i="32"/>
  <c r="F69" i="32"/>
  <c r="E69" i="32"/>
  <c r="D69" i="32"/>
  <c r="C69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N67" i="32"/>
  <c r="M67" i="32"/>
  <c r="L67" i="32"/>
  <c r="K67" i="32"/>
  <c r="J67" i="32"/>
  <c r="I67" i="32"/>
  <c r="H67" i="32"/>
  <c r="G67" i="32"/>
  <c r="F67" i="32"/>
  <c r="E67" i="32"/>
  <c r="D67" i="32"/>
  <c r="C67" i="32"/>
  <c r="N66" i="32"/>
  <c r="M66" i="32"/>
  <c r="L66" i="32"/>
  <c r="K66" i="32"/>
  <c r="J66" i="32"/>
  <c r="I66" i="32"/>
  <c r="H66" i="32"/>
  <c r="G66" i="32"/>
  <c r="F66" i="32"/>
  <c r="E66" i="32"/>
  <c r="D66" i="32"/>
  <c r="N90" i="31"/>
  <c r="M90" i="31"/>
  <c r="L90" i="31"/>
  <c r="K90" i="31"/>
  <c r="J90" i="31"/>
  <c r="I90" i="31"/>
  <c r="H90" i="31"/>
  <c r="G90" i="31"/>
  <c r="F90" i="31"/>
  <c r="E90" i="31"/>
  <c r="D90" i="31"/>
  <c r="C90" i="31"/>
  <c r="N89" i="31"/>
  <c r="M89" i="31"/>
  <c r="L89" i="31"/>
  <c r="K89" i="31"/>
  <c r="J89" i="31"/>
  <c r="I89" i="31"/>
  <c r="H89" i="31"/>
  <c r="G89" i="31"/>
  <c r="F89" i="31"/>
  <c r="E89" i="31"/>
  <c r="D89" i="31"/>
  <c r="C89" i="31"/>
  <c r="N88" i="31"/>
  <c r="M88" i="31"/>
  <c r="L88" i="31"/>
  <c r="K88" i="31"/>
  <c r="J88" i="31"/>
  <c r="I88" i="31"/>
  <c r="H88" i="31"/>
  <c r="G88" i="31"/>
  <c r="F88" i="31"/>
  <c r="E88" i="31"/>
  <c r="D88" i="31"/>
  <c r="C88" i="31"/>
  <c r="N87" i="31"/>
  <c r="M87" i="31"/>
  <c r="L87" i="31"/>
  <c r="K87" i="31"/>
  <c r="J87" i="31"/>
  <c r="I87" i="31"/>
  <c r="H87" i="31"/>
  <c r="G87" i="31"/>
  <c r="F87" i="31"/>
  <c r="E87" i="31"/>
  <c r="D87" i="31"/>
  <c r="C87" i="31"/>
  <c r="N86" i="31"/>
  <c r="M86" i="31"/>
  <c r="L86" i="31"/>
  <c r="K86" i="31"/>
  <c r="J86" i="31"/>
  <c r="I86" i="31"/>
  <c r="H86" i="31"/>
  <c r="G86" i="31"/>
  <c r="F86" i="31"/>
  <c r="E86" i="31"/>
  <c r="D86" i="31"/>
  <c r="C86" i="31"/>
  <c r="N85" i="31"/>
  <c r="M85" i="31"/>
  <c r="L85" i="31"/>
  <c r="K85" i="31"/>
  <c r="J85" i="31"/>
  <c r="I85" i="31"/>
  <c r="H85" i="31"/>
  <c r="G85" i="31"/>
  <c r="F85" i="31"/>
  <c r="E85" i="31"/>
  <c r="D85" i="31"/>
  <c r="C85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N82" i="31"/>
  <c r="M82" i="31"/>
  <c r="L82" i="31"/>
  <c r="K82" i="31"/>
  <c r="J82" i="31"/>
  <c r="I82" i="31"/>
  <c r="H82" i="31"/>
  <c r="G82" i="31"/>
  <c r="F82" i="31"/>
  <c r="E82" i="31"/>
  <c r="D82" i="31"/>
  <c r="C82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N79" i="31"/>
  <c r="M79" i="31"/>
  <c r="L79" i="31"/>
  <c r="K79" i="31"/>
  <c r="J79" i="31"/>
  <c r="I79" i="31"/>
  <c r="H79" i="31"/>
  <c r="G79" i="31"/>
  <c r="F79" i="31"/>
  <c r="E79" i="31"/>
  <c r="D79" i="31"/>
  <c r="C79" i="31"/>
  <c r="N78" i="31"/>
  <c r="M78" i="31"/>
  <c r="L78" i="31"/>
  <c r="K78" i="31"/>
  <c r="J78" i="31"/>
  <c r="I78" i="31"/>
  <c r="H78" i="31"/>
  <c r="G78" i="31"/>
  <c r="F78" i="31"/>
  <c r="E78" i="31"/>
  <c r="D78" i="31"/>
  <c r="C78" i="31"/>
  <c r="N90" i="30"/>
  <c r="M90" i="30"/>
  <c r="L90" i="30"/>
  <c r="K90" i="30"/>
  <c r="J90" i="30"/>
  <c r="I90" i="30"/>
  <c r="H90" i="30"/>
  <c r="G90" i="30"/>
  <c r="F90" i="30"/>
  <c r="E90" i="30"/>
  <c r="D90" i="30"/>
  <c r="C90" i="30"/>
  <c r="N89" i="30"/>
  <c r="M89" i="30"/>
  <c r="L89" i="30"/>
  <c r="K89" i="30"/>
  <c r="J89" i="30"/>
  <c r="I89" i="30"/>
  <c r="H89" i="30"/>
  <c r="G89" i="30"/>
  <c r="F89" i="30"/>
  <c r="E89" i="30"/>
  <c r="D89" i="30"/>
  <c r="C89" i="30"/>
  <c r="N88" i="30"/>
  <c r="M88" i="30"/>
  <c r="L88" i="30"/>
  <c r="K88" i="30"/>
  <c r="J88" i="30"/>
  <c r="I88" i="30"/>
  <c r="H88" i="30"/>
  <c r="G88" i="30"/>
  <c r="F88" i="30"/>
  <c r="E88" i="30"/>
  <c r="D88" i="30"/>
  <c r="C88" i="30"/>
  <c r="N87" i="30"/>
  <c r="M87" i="30"/>
  <c r="L87" i="30"/>
  <c r="K87" i="30"/>
  <c r="J87" i="30"/>
  <c r="I87" i="30"/>
  <c r="H87" i="30"/>
  <c r="G87" i="30"/>
  <c r="F87" i="30"/>
  <c r="E87" i="30"/>
  <c r="D87" i="30"/>
  <c r="C87" i="30"/>
  <c r="N86" i="30"/>
  <c r="M86" i="30"/>
  <c r="L86" i="30"/>
  <c r="K86" i="30"/>
  <c r="J86" i="30"/>
  <c r="I86" i="30"/>
  <c r="H86" i="30"/>
  <c r="G86" i="30"/>
  <c r="F86" i="30"/>
  <c r="E86" i="30"/>
  <c r="D86" i="30"/>
  <c r="C86" i="30"/>
  <c r="N85" i="30"/>
  <c r="M85" i="30"/>
  <c r="L85" i="30"/>
  <c r="K85" i="30"/>
  <c r="J85" i="30"/>
  <c r="I85" i="30"/>
  <c r="H85" i="30"/>
  <c r="G85" i="30"/>
  <c r="F85" i="30"/>
  <c r="E85" i="30"/>
  <c r="D85" i="30"/>
  <c r="C85" i="30"/>
  <c r="N84" i="30"/>
  <c r="M84" i="30"/>
  <c r="L84" i="30"/>
  <c r="K84" i="30"/>
  <c r="J84" i="30"/>
  <c r="I84" i="30"/>
  <c r="H84" i="30"/>
  <c r="G84" i="30"/>
  <c r="F84" i="30"/>
  <c r="E84" i="30"/>
  <c r="D84" i="30"/>
  <c r="C84" i="30"/>
  <c r="N83" i="30"/>
  <c r="M83" i="30"/>
  <c r="L83" i="30"/>
  <c r="K83" i="30"/>
  <c r="J83" i="30"/>
  <c r="I83" i="30"/>
  <c r="H83" i="30"/>
  <c r="G83" i="30"/>
  <c r="F83" i="30"/>
  <c r="E83" i="30"/>
  <c r="D83" i="30"/>
  <c r="C83" i="30"/>
  <c r="N82" i="30"/>
  <c r="M82" i="30"/>
  <c r="L82" i="30"/>
  <c r="K82" i="30"/>
  <c r="J82" i="30"/>
  <c r="I82" i="30"/>
  <c r="H82" i="30"/>
  <c r="G82" i="30"/>
  <c r="F82" i="30"/>
  <c r="E82" i="30"/>
  <c r="D82" i="30"/>
  <c r="C82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N79" i="30"/>
  <c r="M79" i="30"/>
  <c r="L79" i="30"/>
  <c r="K79" i="30"/>
  <c r="J79" i="30"/>
  <c r="I79" i="30"/>
  <c r="H79" i="30"/>
  <c r="G79" i="30"/>
  <c r="F79" i="30"/>
  <c r="E79" i="30"/>
  <c r="D79" i="30"/>
  <c r="C79" i="30"/>
  <c r="N78" i="30"/>
  <c r="M78" i="30"/>
  <c r="L78" i="30"/>
  <c r="K78" i="30"/>
  <c r="J78" i="30"/>
  <c r="I78" i="30"/>
  <c r="H78" i="30"/>
  <c r="G78" i="30"/>
  <c r="F78" i="30"/>
  <c r="E78" i="30"/>
  <c r="D78" i="30"/>
  <c r="C78" i="30"/>
  <c r="N90" i="29"/>
  <c r="M90" i="29"/>
  <c r="L90" i="29"/>
  <c r="K90" i="29"/>
  <c r="J90" i="29"/>
  <c r="I90" i="29"/>
  <c r="H90" i="29"/>
  <c r="G90" i="29"/>
  <c r="F90" i="29"/>
  <c r="E90" i="29"/>
  <c r="D90" i="29"/>
  <c r="C90" i="29"/>
  <c r="N89" i="29"/>
  <c r="M89" i="29"/>
  <c r="L89" i="29"/>
  <c r="K89" i="29"/>
  <c r="J89" i="29"/>
  <c r="I89" i="29"/>
  <c r="H89" i="29"/>
  <c r="G89" i="29"/>
  <c r="F89" i="29"/>
  <c r="E89" i="29"/>
  <c r="D89" i="29"/>
  <c r="C89" i="29"/>
  <c r="N88" i="29"/>
  <c r="M88" i="29"/>
  <c r="L88" i="29"/>
  <c r="K88" i="29"/>
  <c r="J88" i="29"/>
  <c r="I88" i="29"/>
  <c r="H88" i="29"/>
  <c r="G88" i="29"/>
  <c r="F88" i="29"/>
  <c r="E88" i="29"/>
  <c r="D88" i="29"/>
  <c r="C88" i="29"/>
  <c r="N87" i="29"/>
  <c r="M87" i="29"/>
  <c r="L87" i="29"/>
  <c r="K87" i="29"/>
  <c r="J87" i="29"/>
  <c r="I87" i="29"/>
  <c r="H87" i="29"/>
  <c r="G87" i="29"/>
  <c r="F87" i="29"/>
  <c r="E87" i="29"/>
  <c r="D87" i="29"/>
  <c r="C87" i="29"/>
  <c r="N86" i="29"/>
  <c r="M86" i="29"/>
  <c r="L86" i="29"/>
  <c r="K86" i="29"/>
  <c r="J86" i="29"/>
  <c r="I86" i="29"/>
  <c r="H86" i="29"/>
  <c r="G86" i="29"/>
  <c r="F86" i="29"/>
  <c r="E86" i="29"/>
  <c r="D86" i="29"/>
  <c r="C86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N84" i="29"/>
  <c r="M84" i="29"/>
  <c r="L84" i="29"/>
  <c r="K84" i="29"/>
  <c r="J84" i="29"/>
  <c r="I84" i="29"/>
  <c r="H84" i="29"/>
  <c r="G84" i="29"/>
  <c r="F84" i="29"/>
  <c r="E84" i="29"/>
  <c r="D84" i="29"/>
  <c r="C84" i="29"/>
  <c r="N83" i="29"/>
  <c r="M83" i="29"/>
  <c r="L83" i="29"/>
  <c r="K83" i="29"/>
  <c r="J83" i="29"/>
  <c r="I83" i="29"/>
  <c r="H83" i="29"/>
  <c r="G83" i="29"/>
  <c r="F83" i="29"/>
  <c r="E83" i="29"/>
  <c r="D83" i="29"/>
  <c r="C83" i="29"/>
  <c r="N82" i="29"/>
  <c r="M82" i="29"/>
  <c r="L82" i="29"/>
  <c r="K82" i="29"/>
  <c r="J82" i="29"/>
  <c r="I82" i="29"/>
  <c r="H82" i="29"/>
  <c r="G82" i="29"/>
  <c r="F82" i="29"/>
  <c r="E82" i="29"/>
  <c r="D82" i="29"/>
  <c r="C82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N79" i="29"/>
  <c r="M79" i="29"/>
  <c r="L79" i="29"/>
  <c r="K79" i="29"/>
  <c r="J79" i="29"/>
  <c r="I79" i="29"/>
  <c r="H79" i="29"/>
  <c r="G79" i="29"/>
  <c r="F79" i="29"/>
  <c r="E79" i="29"/>
  <c r="D79" i="29"/>
  <c r="C79" i="29"/>
  <c r="N78" i="29"/>
  <c r="M78" i="29"/>
  <c r="L78" i="29"/>
  <c r="K78" i="29"/>
  <c r="J78" i="29"/>
  <c r="I78" i="29"/>
  <c r="H78" i="29"/>
  <c r="G78" i="29"/>
  <c r="F78" i="29"/>
  <c r="E78" i="29"/>
  <c r="D78" i="29"/>
  <c r="Z90" i="10"/>
  <c r="Y90" i="10"/>
  <c r="X90" i="10"/>
  <c r="W90" i="10"/>
  <c r="V90" i="10"/>
  <c r="U90" i="10"/>
  <c r="T90" i="10"/>
  <c r="S90" i="10"/>
  <c r="R90" i="10"/>
  <c r="Q90" i="10"/>
  <c r="P90" i="10"/>
  <c r="O90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Z87" i="10"/>
  <c r="Y87" i="10"/>
  <c r="X87" i="10"/>
  <c r="W87" i="10"/>
  <c r="V87" i="10"/>
  <c r="U87" i="10"/>
  <c r="T87" i="10"/>
  <c r="S87" i="10"/>
  <c r="R87" i="10"/>
  <c r="Q87" i="10"/>
  <c r="P87" i="10"/>
  <c r="O87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Z83" i="10"/>
  <c r="Y83" i="10"/>
  <c r="X83" i="10"/>
  <c r="W83" i="10"/>
  <c r="V83" i="10"/>
  <c r="U83" i="10"/>
  <c r="T83" i="10"/>
  <c r="S83" i="10"/>
  <c r="R83" i="10"/>
  <c r="Q83" i="10"/>
  <c r="P83" i="10"/>
  <c r="O83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Z81" i="10"/>
  <c r="Y81" i="10"/>
  <c r="X81" i="10"/>
  <c r="W81" i="10"/>
  <c r="V81" i="10"/>
  <c r="U81" i="10"/>
  <c r="T81" i="10"/>
  <c r="S81" i="10"/>
  <c r="R81" i="10"/>
  <c r="Q81" i="10"/>
  <c r="P81" i="10"/>
  <c r="O81" i="10"/>
  <c r="Z80" i="10"/>
  <c r="Y80" i="10"/>
  <c r="X80" i="10"/>
  <c r="W80" i="10"/>
  <c r="V80" i="10"/>
  <c r="U80" i="10"/>
  <c r="T80" i="10"/>
  <c r="S80" i="10"/>
  <c r="R80" i="10"/>
  <c r="Q80" i="10"/>
  <c r="P80" i="10"/>
  <c r="O80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AA78" i="10" s="1"/>
  <c r="AM78" i="10" s="1"/>
  <c r="Z75" i="2"/>
  <c r="Y75" i="2"/>
  <c r="X75" i="2"/>
  <c r="W75" i="2"/>
  <c r="V75" i="2"/>
  <c r="U75" i="2"/>
  <c r="T75" i="2"/>
  <c r="S75" i="2"/>
  <c r="R75" i="2"/>
  <c r="Q75" i="2"/>
  <c r="P75" i="2"/>
  <c r="O75" i="2"/>
  <c r="Z74" i="2"/>
  <c r="Y74" i="2"/>
  <c r="X74" i="2"/>
  <c r="W74" i="2"/>
  <c r="V74" i="2"/>
  <c r="U74" i="2"/>
  <c r="T74" i="2"/>
  <c r="S74" i="2"/>
  <c r="R74" i="2"/>
  <c r="Q74" i="2"/>
  <c r="P74" i="2"/>
  <c r="O74" i="2"/>
  <c r="Z73" i="2"/>
  <c r="Y73" i="2"/>
  <c r="X73" i="2"/>
  <c r="W73" i="2"/>
  <c r="V73" i="2"/>
  <c r="U73" i="2"/>
  <c r="T73" i="2"/>
  <c r="S73" i="2"/>
  <c r="R73" i="2"/>
  <c r="Q73" i="2"/>
  <c r="P73" i="2"/>
  <c r="O73" i="2"/>
  <c r="Z72" i="2"/>
  <c r="Y72" i="2"/>
  <c r="X72" i="2"/>
  <c r="W72" i="2"/>
  <c r="W72" i="32" s="1"/>
  <c r="V72" i="2"/>
  <c r="U72" i="2"/>
  <c r="T72" i="2"/>
  <c r="S72" i="2"/>
  <c r="S72" i="32" s="1"/>
  <c r="R72" i="2"/>
  <c r="Q72" i="2"/>
  <c r="P72" i="2"/>
  <c r="O72" i="2"/>
  <c r="O72" i="32" s="1"/>
  <c r="Z71" i="2"/>
  <c r="Y71" i="2"/>
  <c r="X71" i="2"/>
  <c r="W71" i="2"/>
  <c r="V71" i="2"/>
  <c r="U71" i="2"/>
  <c r="T71" i="2"/>
  <c r="S71" i="2"/>
  <c r="R71" i="2"/>
  <c r="Q71" i="2"/>
  <c r="P71" i="2"/>
  <c r="O71" i="2"/>
  <c r="Z70" i="2"/>
  <c r="Y70" i="2"/>
  <c r="X70" i="2"/>
  <c r="W70" i="2"/>
  <c r="V70" i="2"/>
  <c r="U70" i="2"/>
  <c r="T70" i="2"/>
  <c r="S70" i="2"/>
  <c r="R70" i="2"/>
  <c r="Q70" i="2"/>
  <c r="P70" i="2"/>
  <c r="O70" i="2"/>
  <c r="Z69" i="2"/>
  <c r="Y69" i="2"/>
  <c r="X69" i="2"/>
  <c r="W69" i="2"/>
  <c r="V69" i="2"/>
  <c r="U69" i="2"/>
  <c r="T69" i="2"/>
  <c r="S69" i="2"/>
  <c r="R69" i="2"/>
  <c r="Q69" i="2"/>
  <c r="P69" i="2"/>
  <c r="O69" i="2"/>
  <c r="Z68" i="2"/>
  <c r="Y68" i="2"/>
  <c r="X68" i="2"/>
  <c r="W68" i="2"/>
  <c r="V68" i="2"/>
  <c r="U68" i="2"/>
  <c r="T68" i="2"/>
  <c r="T68" i="32" s="1"/>
  <c r="S68" i="2"/>
  <c r="R68" i="2"/>
  <c r="Q68" i="2"/>
  <c r="P68" i="2"/>
  <c r="O68" i="2"/>
  <c r="Z67" i="2"/>
  <c r="Y67" i="2"/>
  <c r="X67" i="2"/>
  <c r="W67" i="2"/>
  <c r="V67" i="2"/>
  <c r="U67" i="2"/>
  <c r="T67" i="2"/>
  <c r="S67" i="2"/>
  <c r="R67" i="2"/>
  <c r="Q67" i="2"/>
  <c r="P67" i="2"/>
  <c r="O67" i="2"/>
  <c r="Z66" i="2"/>
  <c r="Y66" i="2"/>
  <c r="X66" i="2"/>
  <c r="W66" i="2"/>
  <c r="V66" i="2"/>
  <c r="U66" i="2"/>
  <c r="T66" i="2"/>
  <c r="S66" i="2"/>
  <c r="R66" i="2"/>
  <c r="Q66" i="2"/>
  <c r="P66" i="2"/>
  <c r="O66" i="2"/>
  <c r="O66" i="32" l="1"/>
  <c r="AA66" i="2"/>
  <c r="AB66" i="2"/>
  <c r="AB66" i="32" s="1"/>
  <c r="P66" i="32"/>
  <c r="AC66" i="2"/>
  <c r="Q66" i="32"/>
  <c r="AD66" i="2"/>
  <c r="R66" i="32"/>
  <c r="AE66" i="2"/>
  <c r="S66" i="32"/>
  <c r="AF66" i="2"/>
  <c r="AF66" i="32" s="1"/>
  <c r="T66" i="32"/>
  <c r="AG66" i="2"/>
  <c r="U66" i="32"/>
  <c r="AH66" i="2"/>
  <c r="V66" i="32"/>
  <c r="AI66" i="2"/>
  <c r="W66" i="32"/>
  <c r="AJ66" i="2"/>
  <c r="AJ66" i="32" s="1"/>
  <c r="X66" i="32"/>
  <c r="AK66" i="2"/>
  <c r="Y66" i="32"/>
  <c r="AL66" i="2"/>
  <c r="Z66" i="32"/>
  <c r="AA67" i="2"/>
  <c r="O67" i="32"/>
  <c r="P67" i="32"/>
  <c r="AB67" i="2"/>
  <c r="AC67" i="2"/>
  <c r="Q67" i="32"/>
  <c r="AD67" i="2"/>
  <c r="R67" i="32"/>
  <c r="AE67" i="2"/>
  <c r="S67" i="32"/>
  <c r="AF67" i="2"/>
  <c r="AF67" i="32" s="1"/>
  <c r="T67" i="32"/>
  <c r="AG67" i="2"/>
  <c r="U67" i="32"/>
  <c r="AH67" i="2"/>
  <c r="V67" i="32"/>
  <c r="AI67" i="2"/>
  <c r="W67" i="32"/>
  <c r="AJ67" i="2"/>
  <c r="AJ67" i="32" s="1"/>
  <c r="X67" i="32"/>
  <c r="AK67" i="2"/>
  <c r="Y67" i="32"/>
  <c r="AL67" i="2"/>
  <c r="Z67" i="32"/>
  <c r="AA68" i="2"/>
  <c r="O68" i="32"/>
  <c r="AB68" i="2"/>
  <c r="AB68" i="32" s="1"/>
  <c r="P68" i="32"/>
  <c r="AC68" i="2"/>
  <c r="Q68" i="32"/>
  <c r="AD68" i="2"/>
  <c r="R68" i="32"/>
  <c r="AE68" i="2"/>
  <c r="S68" i="32"/>
  <c r="AG68" i="2"/>
  <c r="U68" i="32"/>
  <c r="AH68" i="2"/>
  <c r="V68" i="32"/>
  <c r="AI68" i="2"/>
  <c r="W68" i="32"/>
  <c r="AJ68" i="2"/>
  <c r="AJ68" i="32" s="1"/>
  <c r="X68" i="32"/>
  <c r="AK68" i="2"/>
  <c r="Y68" i="32"/>
  <c r="AL68" i="2"/>
  <c r="Z68" i="32"/>
  <c r="AA69" i="2"/>
  <c r="O69" i="32"/>
  <c r="AB69" i="2"/>
  <c r="AB69" i="32" s="1"/>
  <c r="P69" i="32"/>
  <c r="AC69" i="2"/>
  <c r="Q69" i="32"/>
  <c r="AD69" i="2"/>
  <c r="R69" i="32"/>
  <c r="AE69" i="2"/>
  <c r="S69" i="32"/>
  <c r="AF69" i="2"/>
  <c r="AF69" i="32" s="1"/>
  <c r="T69" i="32"/>
  <c r="AG69" i="2"/>
  <c r="U69" i="32"/>
  <c r="AH69" i="2"/>
  <c r="V69" i="32"/>
  <c r="AI69" i="2"/>
  <c r="W69" i="32"/>
  <c r="X69" i="32"/>
  <c r="AJ69" i="2"/>
  <c r="AK69" i="2"/>
  <c r="Y69" i="32"/>
  <c r="AL69" i="2"/>
  <c r="Z69" i="32"/>
  <c r="AA70" i="2"/>
  <c r="O70" i="32"/>
  <c r="P70" i="32"/>
  <c r="AB70" i="2"/>
  <c r="AC70" i="2"/>
  <c r="Q70" i="32"/>
  <c r="AD70" i="2"/>
  <c r="R70" i="32"/>
  <c r="AE70" i="2"/>
  <c r="S70" i="32"/>
  <c r="AF70" i="2"/>
  <c r="AF70" i="32" s="1"/>
  <c r="T70" i="32"/>
  <c r="AG70" i="2"/>
  <c r="U70" i="32"/>
  <c r="AH70" i="2"/>
  <c r="V70" i="32"/>
  <c r="AI70" i="2"/>
  <c r="W70" i="32"/>
  <c r="AJ70" i="2"/>
  <c r="AJ70" i="32" s="1"/>
  <c r="X70" i="32"/>
  <c r="AK70" i="2"/>
  <c r="Y70" i="32"/>
  <c r="AL70" i="2"/>
  <c r="Z70" i="32"/>
  <c r="AA71" i="2"/>
  <c r="AA71" i="32" s="1"/>
  <c r="O71" i="32"/>
  <c r="AB71" i="2"/>
  <c r="P71" i="32"/>
  <c r="AC71" i="2"/>
  <c r="Q71" i="32"/>
  <c r="AD71" i="2"/>
  <c r="R71" i="32"/>
  <c r="AE71" i="2"/>
  <c r="AE71" i="32" s="1"/>
  <c r="S71" i="32"/>
  <c r="AF71" i="2"/>
  <c r="T71" i="32"/>
  <c r="AG71" i="2"/>
  <c r="U71" i="32"/>
  <c r="AH71" i="2"/>
  <c r="AH71" i="32" s="1"/>
  <c r="V71" i="32"/>
  <c r="AI71" i="2"/>
  <c r="AI71" i="32" s="1"/>
  <c r="W71" i="32"/>
  <c r="AJ71" i="2"/>
  <c r="X71" i="32"/>
  <c r="AK71" i="2"/>
  <c r="Y71" i="32"/>
  <c r="AL71" i="2"/>
  <c r="AL71" i="32" s="1"/>
  <c r="Z71" i="32"/>
  <c r="AB72" i="2"/>
  <c r="P72" i="32"/>
  <c r="AC72" i="2"/>
  <c r="Q72" i="32"/>
  <c r="AD72" i="2"/>
  <c r="R72" i="32"/>
  <c r="AF72" i="2"/>
  <c r="T72" i="32"/>
  <c r="AG72" i="2"/>
  <c r="U72" i="32"/>
  <c r="AH72" i="2"/>
  <c r="V72" i="32"/>
  <c r="AJ72" i="2"/>
  <c r="X72" i="32"/>
  <c r="AK72" i="2"/>
  <c r="Y72" i="32"/>
  <c r="AL72" i="2"/>
  <c r="Z72" i="32"/>
  <c r="AA73" i="2"/>
  <c r="AA73" i="32" s="1"/>
  <c r="O73" i="32"/>
  <c r="AB73" i="2"/>
  <c r="P73" i="32"/>
  <c r="AC73" i="2"/>
  <c r="Q73" i="32"/>
  <c r="AD73" i="2"/>
  <c r="R73" i="32"/>
  <c r="S73" i="32"/>
  <c r="AE73" i="2"/>
  <c r="AE73" i="32" s="1"/>
  <c r="AF73" i="2"/>
  <c r="T73" i="32"/>
  <c r="AG73" i="2"/>
  <c r="U73" i="32"/>
  <c r="AH73" i="2"/>
  <c r="V73" i="32"/>
  <c r="W73" i="32"/>
  <c r="AI73" i="2"/>
  <c r="AJ73" i="2"/>
  <c r="X73" i="32"/>
  <c r="AK73" i="2"/>
  <c r="Y73" i="32"/>
  <c r="AL73" i="2"/>
  <c r="Z73" i="32"/>
  <c r="AA74" i="2"/>
  <c r="AA74" i="32" s="1"/>
  <c r="O74" i="32"/>
  <c r="AB74" i="2"/>
  <c r="P74" i="32"/>
  <c r="AC74" i="2"/>
  <c r="AC74" i="32" s="1"/>
  <c r="Q74" i="32"/>
  <c r="AD74" i="2"/>
  <c r="R74" i="32"/>
  <c r="AE74" i="2"/>
  <c r="AE74" i="32" s="1"/>
  <c r="S74" i="32"/>
  <c r="AF74" i="2"/>
  <c r="T74" i="32"/>
  <c r="AG74" i="2"/>
  <c r="AG74" i="32" s="1"/>
  <c r="U74" i="32"/>
  <c r="AH74" i="2"/>
  <c r="V74" i="32"/>
  <c r="W74" i="32"/>
  <c r="AI74" i="2"/>
  <c r="AI74" i="32" s="1"/>
  <c r="AJ74" i="2"/>
  <c r="X74" i="32"/>
  <c r="AK74" i="2"/>
  <c r="AK74" i="32" s="1"/>
  <c r="Y74" i="32"/>
  <c r="AL74" i="2"/>
  <c r="Z74" i="32"/>
  <c r="AA75" i="2"/>
  <c r="AA75" i="32" s="1"/>
  <c r="O75" i="32"/>
  <c r="AB75" i="2"/>
  <c r="P75" i="32"/>
  <c r="AC75" i="2"/>
  <c r="Q75" i="32"/>
  <c r="AD75" i="2"/>
  <c r="AD75" i="32" s="1"/>
  <c r="R75" i="32"/>
  <c r="AE75" i="2"/>
  <c r="AE75" i="32" s="1"/>
  <c r="S75" i="32"/>
  <c r="AF75" i="2"/>
  <c r="T75" i="32"/>
  <c r="AG75" i="2"/>
  <c r="U75" i="32"/>
  <c r="AH75" i="2"/>
  <c r="AH75" i="32" s="1"/>
  <c r="V75" i="32"/>
  <c r="AI75" i="2"/>
  <c r="AI75" i="32" s="1"/>
  <c r="W75" i="32"/>
  <c r="AJ75" i="2"/>
  <c r="X75" i="32"/>
  <c r="AK75" i="2"/>
  <c r="Y75" i="32"/>
  <c r="AL75" i="2"/>
  <c r="AL75" i="32" s="1"/>
  <c r="Z75" i="32"/>
  <c r="AB78" i="10"/>
  <c r="P78" i="36"/>
  <c r="P78" i="35"/>
  <c r="P78" i="34"/>
  <c r="P78" i="33"/>
  <c r="P78" i="31"/>
  <c r="P78" i="30"/>
  <c r="P78" i="29"/>
  <c r="AC78" i="10"/>
  <c r="Q78" i="36"/>
  <c r="Q78" i="35"/>
  <c r="Q78" i="34"/>
  <c r="Q78" i="33"/>
  <c r="Q78" i="31"/>
  <c r="Q78" i="30"/>
  <c r="Q78" i="29"/>
  <c r="AD78" i="10"/>
  <c r="R78" i="36"/>
  <c r="R78" i="35"/>
  <c r="R78" i="34"/>
  <c r="R78" i="33"/>
  <c r="R78" i="31"/>
  <c r="R78" i="30"/>
  <c r="R78" i="29"/>
  <c r="AE78" i="10"/>
  <c r="S78" i="36"/>
  <c r="S78" i="35"/>
  <c r="S78" i="34"/>
  <c r="S78" i="33"/>
  <c r="S78" i="31"/>
  <c r="S78" i="30"/>
  <c r="S78" i="29"/>
  <c r="AF78" i="10"/>
  <c r="T78" i="36"/>
  <c r="T78" i="35"/>
  <c r="T78" i="34"/>
  <c r="T78" i="33"/>
  <c r="T78" i="31"/>
  <c r="T78" i="30"/>
  <c r="T78" i="29"/>
  <c r="AG78" i="10"/>
  <c r="U78" i="36"/>
  <c r="U78" i="35"/>
  <c r="U78" i="34"/>
  <c r="U78" i="33"/>
  <c r="U78" i="31"/>
  <c r="U78" i="30"/>
  <c r="U78" i="29"/>
  <c r="AH78" i="10"/>
  <c r="V78" i="36"/>
  <c r="V78" i="35"/>
  <c r="V78" i="34"/>
  <c r="V78" i="33"/>
  <c r="V78" i="31"/>
  <c r="V78" i="30"/>
  <c r="V78" i="29"/>
  <c r="AI78" i="10"/>
  <c r="W78" i="36"/>
  <c r="W78" i="35"/>
  <c r="W78" i="34"/>
  <c r="W78" i="33"/>
  <c r="W78" i="31"/>
  <c r="W78" i="30"/>
  <c r="W78" i="29"/>
  <c r="AJ78" i="10"/>
  <c r="X78" i="36"/>
  <c r="X78" i="35"/>
  <c r="X78" i="34"/>
  <c r="X78" i="33"/>
  <c r="X78" i="31"/>
  <c r="X78" i="30"/>
  <c r="X78" i="29"/>
  <c r="AK78" i="10"/>
  <c r="Y78" i="36"/>
  <c r="Y78" i="35"/>
  <c r="Y78" i="34"/>
  <c r="Y78" i="33"/>
  <c r="Y78" i="31"/>
  <c r="Y78" i="30"/>
  <c r="Y78" i="29"/>
  <c r="AL78" i="10"/>
  <c r="Z78" i="36"/>
  <c r="Z78" i="35"/>
  <c r="Z78" i="34"/>
  <c r="Z78" i="33"/>
  <c r="Z78" i="31"/>
  <c r="Z78" i="30"/>
  <c r="Z78" i="29"/>
  <c r="AA79" i="10"/>
  <c r="O79" i="36"/>
  <c r="O79" i="35"/>
  <c r="O79" i="34"/>
  <c r="O79" i="33"/>
  <c r="O79" i="31"/>
  <c r="O79" i="30"/>
  <c r="O79" i="29"/>
  <c r="AB79" i="10"/>
  <c r="P79" i="36"/>
  <c r="P79" i="35"/>
  <c r="P79" i="34"/>
  <c r="P79" i="33"/>
  <c r="P79" i="31"/>
  <c r="P79" i="30"/>
  <c r="P79" i="29"/>
  <c r="AC79" i="10"/>
  <c r="Q79" i="36"/>
  <c r="Q79" i="35"/>
  <c r="Q79" i="34"/>
  <c r="Q79" i="33"/>
  <c r="Q79" i="31"/>
  <c r="Q79" i="30"/>
  <c r="Q79" i="29"/>
  <c r="AD79" i="10"/>
  <c r="R79" i="36"/>
  <c r="R79" i="35"/>
  <c r="R79" i="34"/>
  <c r="R79" i="33"/>
  <c r="R79" i="31"/>
  <c r="R79" i="30"/>
  <c r="R79" i="29"/>
  <c r="AE79" i="10"/>
  <c r="S79" i="36"/>
  <c r="S79" i="35"/>
  <c r="S79" i="34"/>
  <c r="S79" i="33"/>
  <c r="S79" i="31"/>
  <c r="S79" i="30"/>
  <c r="S79" i="29"/>
  <c r="AF79" i="10"/>
  <c r="T79" i="36"/>
  <c r="T79" i="35"/>
  <c r="T79" i="34"/>
  <c r="T79" i="33"/>
  <c r="T79" i="31"/>
  <c r="T79" i="30"/>
  <c r="T79" i="29"/>
  <c r="AG79" i="10"/>
  <c r="U79" i="36"/>
  <c r="U79" i="35"/>
  <c r="U79" i="34"/>
  <c r="U79" i="33"/>
  <c r="U79" i="31"/>
  <c r="U79" i="30"/>
  <c r="U79" i="29"/>
  <c r="AH79" i="10"/>
  <c r="V79" i="36"/>
  <c r="V79" i="35"/>
  <c r="V79" i="34"/>
  <c r="V79" i="33"/>
  <c r="V79" i="31"/>
  <c r="V79" i="30"/>
  <c r="V79" i="29"/>
  <c r="AI79" i="10"/>
  <c r="W79" i="36"/>
  <c r="W79" i="35"/>
  <c r="W79" i="34"/>
  <c r="W79" i="33"/>
  <c r="W79" i="31"/>
  <c r="W79" i="30"/>
  <c r="W79" i="29"/>
  <c r="AJ79" i="10"/>
  <c r="X79" i="36"/>
  <c r="X79" i="35"/>
  <c r="X79" i="34"/>
  <c r="X79" i="33"/>
  <c r="X79" i="31"/>
  <c r="X79" i="30"/>
  <c r="X79" i="29"/>
  <c r="AK79" i="10"/>
  <c r="Y79" i="36"/>
  <c r="Y79" i="35"/>
  <c r="Y79" i="34"/>
  <c r="Y79" i="33"/>
  <c r="Y79" i="31"/>
  <c r="Y79" i="30"/>
  <c r="Y79" i="29"/>
  <c r="AL79" i="10"/>
  <c r="Z79" i="36"/>
  <c r="Z79" i="35"/>
  <c r="Z79" i="34"/>
  <c r="Z79" i="33"/>
  <c r="Z79" i="31"/>
  <c r="Z79" i="30"/>
  <c r="Z79" i="29"/>
  <c r="AA80" i="10"/>
  <c r="O80" i="36"/>
  <c r="O80" i="35"/>
  <c r="O80" i="34"/>
  <c r="O80" i="33"/>
  <c r="O80" i="31"/>
  <c r="O80" i="30"/>
  <c r="O80" i="29"/>
  <c r="AB80" i="10"/>
  <c r="P80" i="36"/>
  <c r="P80" i="35"/>
  <c r="P80" i="34"/>
  <c r="P80" i="33"/>
  <c r="P80" i="31"/>
  <c r="P80" i="30"/>
  <c r="P80" i="29"/>
  <c r="AC80" i="10"/>
  <c r="Q80" i="36"/>
  <c r="Q80" i="35"/>
  <c r="Q80" i="34"/>
  <c r="Q80" i="33"/>
  <c r="Q80" i="31"/>
  <c r="Q80" i="30"/>
  <c r="Q80" i="29"/>
  <c r="AD80" i="10"/>
  <c r="R80" i="36"/>
  <c r="R80" i="35"/>
  <c r="R80" i="34"/>
  <c r="R80" i="33"/>
  <c r="R80" i="31"/>
  <c r="R80" i="30"/>
  <c r="R80" i="29"/>
  <c r="AE80" i="10"/>
  <c r="S80" i="36"/>
  <c r="S80" i="35"/>
  <c r="S80" i="34"/>
  <c r="S80" i="33"/>
  <c r="S80" i="31"/>
  <c r="S80" i="30"/>
  <c r="S80" i="29"/>
  <c r="AF80" i="10"/>
  <c r="T80" i="36"/>
  <c r="T80" i="35"/>
  <c r="T80" i="34"/>
  <c r="T80" i="33"/>
  <c r="T80" i="31"/>
  <c r="T80" i="30"/>
  <c r="T80" i="29"/>
  <c r="AG80" i="10"/>
  <c r="U80" i="36"/>
  <c r="U80" i="35"/>
  <c r="U80" i="34"/>
  <c r="U80" i="33"/>
  <c r="U80" i="31"/>
  <c r="U80" i="30"/>
  <c r="U80" i="29"/>
  <c r="AH80" i="10"/>
  <c r="V80" i="36"/>
  <c r="V80" i="35"/>
  <c r="V80" i="34"/>
  <c r="V80" i="33"/>
  <c r="V80" i="31"/>
  <c r="V80" i="30"/>
  <c r="V80" i="29"/>
  <c r="AI80" i="10"/>
  <c r="W80" i="36"/>
  <c r="W80" i="35"/>
  <c r="W80" i="34"/>
  <c r="W80" i="33"/>
  <c r="W80" i="31"/>
  <c r="W80" i="30"/>
  <c r="W80" i="29"/>
  <c r="AJ80" i="10"/>
  <c r="X80" i="36"/>
  <c r="X80" i="35"/>
  <c r="X80" i="34"/>
  <c r="X80" i="33"/>
  <c r="X80" i="31"/>
  <c r="X80" i="30"/>
  <c r="X80" i="29"/>
  <c r="AK80" i="10"/>
  <c r="Y80" i="36"/>
  <c r="Y80" i="35"/>
  <c r="Y80" i="34"/>
  <c r="Y80" i="33"/>
  <c r="Y80" i="31"/>
  <c r="Y80" i="30"/>
  <c r="Y80" i="29"/>
  <c r="AL80" i="10"/>
  <c r="Z80" i="36"/>
  <c r="Z80" i="35"/>
  <c r="Z80" i="34"/>
  <c r="Z80" i="33"/>
  <c r="Z80" i="31"/>
  <c r="Z80" i="30"/>
  <c r="Z80" i="29"/>
  <c r="AA81" i="10"/>
  <c r="O81" i="36"/>
  <c r="O81" i="35"/>
  <c r="O81" i="34"/>
  <c r="O81" i="33"/>
  <c r="O81" i="31"/>
  <c r="O81" i="30"/>
  <c r="O81" i="29"/>
  <c r="AB81" i="10"/>
  <c r="P81" i="36"/>
  <c r="P81" i="35"/>
  <c r="P81" i="34"/>
  <c r="P81" i="33"/>
  <c r="P81" i="31"/>
  <c r="P81" i="30"/>
  <c r="P81" i="29"/>
  <c r="AC81" i="10"/>
  <c r="Q81" i="36"/>
  <c r="Q81" i="35"/>
  <c r="Q81" i="34"/>
  <c r="Q81" i="33"/>
  <c r="Q81" i="31"/>
  <c r="Q81" i="30"/>
  <c r="Q81" i="29"/>
  <c r="AD81" i="10"/>
  <c r="R81" i="36"/>
  <c r="R81" i="35"/>
  <c r="R81" i="34"/>
  <c r="R81" i="33"/>
  <c r="R81" i="31"/>
  <c r="R81" i="30"/>
  <c r="R81" i="29"/>
  <c r="AE81" i="10"/>
  <c r="S81" i="36"/>
  <c r="S81" i="35"/>
  <c r="S81" i="34"/>
  <c r="S81" i="33"/>
  <c r="S81" i="31"/>
  <c r="S81" i="30"/>
  <c r="S81" i="29"/>
  <c r="AF81" i="10"/>
  <c r="T81" i="36"/>
  <c r="T81" i="35"/>
  <c r="T81" i="34"/>
  <c r="T81" i="33"/>
  <c r="T81" i="31"/>
  <c r="T81" i="30"/>
  <c r="T81" i="29"/>
  <c r="AG81" i="10"/>
  <c r="U81" i="36"/>
  <c r="U81" i="35"/>
  <c r="U81" i="34"/>
  <c r="U81" i="33"/>
  <c r="U81" i="31"/>
  <c r="U81" i="30"/>
  <c r="U81" i="29"/>
  <c r="AH81" i="10"/>
  <c r="V81" i="36"/>
  <c r="V81" i="35"/>
  <c r="V81" i="34"/>
  <c r="V81" i="33"/>
  <c r="V81" i="31"/>
  <c r="V81" i="30"/>
  <c r="V81" i="29"/>
  <c r="AI81" i="10"/>
  <c r="W81" i="36"/>
  <c r="W81" i="35"/>
  <c r="W81" i="34"/>
  <c r="W81" i="33"/>
  <c r="W81" i="31"/>
  <c r="W81" i="30"/>
  <c r="W81" i="29"/>
  <c r="AJ81" i="10"/>
  <c r="X81" i="36"/>
  <c r="X81" i="35"/>
  <c r="X81" i="34"/>
  <c r="X81" i="33"/>
  <c r="X81" i="31"/>
  <c r="X81" i="30"/>
  <c r="X81" i="29"/>
  <c r="AK81" i="10"/>
  <c r="Y81" i="36"/>
  <c r="Y81" i="35"/>
  <c r="Y81" i="34"/>
  <c r="Y81" i="33"/>
  <c r="Y81" i="31"/>
  <c r="Y81" i="30"/>
  <c r="Y81" i="29"/>
  <c r="AL81" i="10"/>
  <c r="Z81" i="36"/>
  <c r="Z81" i="35"/>
  <c r="Z81" i="34"/>
  <c r="Z81" i="33"/>
  <c r="Z81" i="31"/>
  <c r="Z81" i="30"/>
  <c r="Z81" i="29"/>
  <c r="AA82" i="10"/>
  <c r="O82" i="36"/>
  <c r="O82" i="35"/>
  <c r="O82" i="34"/>
  <c r="O82" i="33"/>
  <c r="O82" i="31"/>
  <c r="O82" i="30"/>
  <c r="O82" i="29"/>
  <c r="AB82" i="10"/>
  <c r="P82" i="36"/>
  <c r="P82" i="35"/>
  <c r="P82" i="34"/>
  <c r="P82" i="33"/>
  <c r="P82" i="31"/>
  <c r="P82" i="30"/>
  <c r="P82" i="29"/>
  <c r="AC82" i="10"/>
  <c r="Q82" i="36"/>
  <c r="Q82" i="35"/>
  <c r="Q82" i="34"/>
  <c r="Q82" i="33"/>
  <c r="Q82" i="31"/>
  <c r="Q82" i="30"/>
  <c r="Q82" i="29"/>
  <c r="AD82" i="10"/>
  <c r="R82" i="36"/>
  <c r="R82" i="35"/>
  <c r="R82" i="34"/>
  <c r="R82" i="33"/>
  <c r="R82" i="31"/>
  <c r="R82" i="30"/>
  <c r="R82" i="29"/>
  <c r="AE82" i="10"/>
  <c r="S82" i="36"/>
  <c r="S82" i="35"/>
  <c r="S82" i="34"/>
  <c r="S82" i="33"/>
  <c r="S82" i="31"/>
  <c r="S82" i="30"/>
  <c r="S82" i="29"/>
  <c r="AF82" i="10"/>
  <c r="T82" i="36"/>
  <c r="T82" i="35"/>
  <c r="T82" i="34"/>
  <c r="T82" i="33"/>
  <c r="T82" i="31"/>
  <c r="T82" i="30"/>
  <c r="T82" i="29"/>
  <c r="AG82" i="10"/>
  <c r="U82" i="36"/>
  <c r="U82" i="35"/>
  <c r="U82" i="34"/>
  <c r="U82" i="33"/>
  <c r="U82" i="31"/>
  <c r="U82" i="30"/>
  <c r="U82" i="29"/>
  <c r="AH82" i="10"/>
  <c r="V82" i="36"/>
  <c r="V82" i="35"/>
  <c r="V82" i="34"/>
  <c r="V82" i="33"/>
  <c r="V82" i="31"/>
  <c r="V82" i="30"/>
  <c r="V82" i="29"/>
  <c r="AI82" i="10"/>
  <c r="W82" i="36"/>
  <c r="W82" i="35"/>
  <c r="W82" i="34"/>
  <c r="W82" i="33"/>
  <c r="W82" i="31"/>
  <c r="W82" i="30"/>
  <c r="W82" i="29"/>
  <c r="AJ82" i="10"/>
  <c r="X82" i="36"/>
  <c r="X82" i="35"/>
  <c r="X82" i="34"/>
  <c r="X82" i="33"/>
  <c r="X82" i="31"/>
  <c r="X82" i="30"/>
  <c r="X82" i="29"/>
  <c r="AK82" i="10"/>
  <c r="Y82" i="36"/>
  <c r="Y82" i="35"/>
  <c r="Y82" i="34"/>
  <c r="Y82" i="33"/>
  <c r="Y82" i="31"/>
  <c r="Y82" i="30"/>
  <c r="Y82" i="29"/>
  <c r="AL82" i="10"/>
  <c r="Z82" i="36"/>
  <c r="Z82" i="35"/>
  <c r="Z82" i="34"/>
  <c r="Z82" i="33"/>
  <c r="Z82" i="31"/>
  <c r="Z82" i="30"/>
  <c r="Z82" i="29"/>
  <c r="AA83" i="10"/>
  <c r="O83" i="36"/>
  <c r="O83" i="35"/>
  <c r="O83" i="34"/>
  <c r="O83" i="33"/>
  <c r="O83" i="31"/>
  <c r="O83" i="30"/>
  <c r="O83" i="29"/>
  <c r="P83" i="36"/>
  <c r="P83" i="35"/>
  <c r="P83" i="34"/>
  <c r="P83" i="33"/>
  <c r="P83" i="31"/>
  <c r="P83" i="30"/>
  <c r="P83" i="29"/>
  <c r="AB83" i="10"/>
  <c r="AC83" i="10"/>
  <c r="Q83" i="36"/>
  <c r="Q83" i="35"/>
  <c r="Q83" i="34"/>
  <c r="Q83" i="33"/>
  <c r="Q83" i="31"/>
  <c r="Q83" i="30"/>
  <c r="Q83" i="29"/>
  <c r="AD83" i="10"/>
  <c r="R83" i="36"/>
  <c r="R83" i="35"/>
  <c r="R83" i="34"/>
  <c r="R83" i="33"/>
  <c r="R83" i="31"/>
  <c r="R83" i="30"/>
  <c r="R83" i="29"/>
  <c r="AE83" i="10"/>
  <c r="S83" i="36"/>
  <c r="S83" i="35"/>
  <c r="S83" i="34"/>
  <c r="S83" i="33"/>
  <c r="S83" i="31"/>
  <c r="S83" i="30"/>
  <c r="S83" i="29"/>
  <c r="T83" i="36"/>
  <c r="T83" i="35"/>
  <c r="T83" i="34"/>
  <c r="T83" i="33"/>
  <c r="T83" i="31"/>
  <c r="T83" i="30"/>
  <c r="T83" i="29"/>
  <c r="AF83" i="10"/>
  <c r="U83" i="36"/>
  <c r="U83" i="35"/>
  <c r="U83" i="34"/>
  <c r="U83" i="33"/>
  <c r="U83" i="31"/>
  <c r="U83" i="30"/>
  <c r="U83" i="29"/>
  <c r="AG83" i="10"/>
  <c r="AH83" i="10"/>
  <c r="V83" i="36"/>
  <c r="V83" i="35"/>
  <c r="V83" i="34"/>
  <c r="V83" i="33"/>
  <c r="V83" i="31"/>
  <c r="V83" i="30"/>
  <c r="V83" i="29"/>
  <c r="AI83" i="10"/>
  <c r="W83" i="36"/>
  <c r="W83" i="35"/>
  <c r="W83" i="34"/>
  <c r="W83" i="33"/>
  <c r="W83" i="31"/>
  <c r="W83" i="30"/>
  <c r="W83" i="29"/>
  <c r="X83" i="36"/>
  <c r="X83" i="35"/>
  <c r="X83" i="34"/>
  <c r="X83" i="33"/>
  <c r="X83" i="31"/>
  <c r="X83" i="30"/>
  <c r="X83" i="29"/>
  <c r="AJ83" i="10"/>
  <c r="Y83" i="36"/>
  <c r="Y83" i="35"/>
  <c r="Y83" i="34"/>
  <c r="Y83" i="33"/>
  <c r="Y83" i="31"/>
  <c r="Y83" i="30"/>
  <c r="Y83" i="29"/>
  <c r="AK83" i="10"/>
  <c r="Z83" i="36"/>
  <c r="Z83" i="35"/>
  <c r="Z83" i="34"/>
  <c r="Z83" i="33"/>
  <c r="Z83" i="31"/>
  <c r="Z83" i="30"/>
  <c r="Z83" i="29"/>
  <c r="AL83" i="10"/>
  <c r="AA84" i="10"/>
  <c r="O84" i="36"/>
  <c r="O84" i="35"/>
  <c r="O84" i="34"/>
  <c r="O84" i="33"/>
  <c r="O84" i="31"/>
  <c r="O84" i="30"/>
  <c r="O84" i="29"/>
  <c r="AB84" i="10"/>
  <c r="P84" i="36"/>
  <c r="P84" i="35"/>
  <c r="P84" i="34"/>
  <c r="P84" i="33"/>
  <c r="P84" i="31"/>
  <c r="P84" i="30"/>
  <c r="P84" i="29"/>
  <c r="AC84" i="10"/>
  <c r="Q84" i="36"/>
  <c r="Q84" i="35"/>
  <c r="Q84" i="34"/>
  <c r="Q84" i="33"/>
  <c r="Q84" i="31"/>
  <c r="Q84" i="30"/>
  <c r="Q84" i="29"/>
  <c r="R84" i="36"/>
  <c r="R84" i="35"/>
  <c r="R84" i="34"/>
  <c r="R84" i="33"/>
  <c r="R84" i="31"/>
  <c r="R84" i="30"/>
  <c r="R84" i="29"/>
  <c r="AD84" i="10"/>
  <c r="AE84" i="10"/>
  <c r="S84" i="36"/>
  <c r="S84" i="35"/>
  <c r="S84" i="34"/>
  <c r="S84" i="33"/>
  <c r="S84" i="31"/>
  <c r="S84" i="30"/>
  <c r="S84" i="29"/>
  <c r="AF84" i="10"/>
  <c r="T84" i="36"/>
  <c r="T84" i="35"/>
  <c r="T84" i="34"/>
  <c r="T84" i="33"/>
  <c r="T84" i="31"/>
  <c r="T84" i="30"/>
  <c r="T84" i="29"/>
  <c r="AG84" i="10"/>
  <c r="U84" i="36"/>
  <c r="U84" i="35"/>
  <c r="U84" i="34"/>
  <c r="U84" i="33"/>
  <c r="U84" i="31"/>
  <c r="U84" i="30"/>
  <c r="U84" i="29"/>
  <c r="V84" i="36"/>
  <c r="V84" i="35"/>
  <c r="V84" i="34"/>
  <c r="V84" i="33"/>
  <c r="V84" i="31"/>
  <c r="V84" i="30"/>
  <c r="V84" i="29"/>
  <c r="AH84" i="10"/>
  <c r="AI84" i="10"/>
  <c r="W84" i="36"/>
  <c r="W84" i="35"/>
  <c r="W84" i="34"/>
  <c r="W84" i="33"/>
  <c r="W84" i="31"/>
  <c r="W84" i="30"/>
  <c r="W84" i="29"/>
  <c r="AJ84" i="10"/>
  <c r="X84" i="36"/>
  <c r="X84" i="35"/>
  <c r="X84" i="34"/>
  <c r="X84" i="33"/>
  <c r="X84" i="31"/>
  <c r="X84" i="30"/>
  <c r="X84" i="29"/>
  <c r="AK84" i="10"/>
  <c r="Y84" i="36"/>
  <c r="Y84" i="35"/>
  <c r="Y84" i="34"/>
  <c r="Y84" i="33"/>
  <c r="Y84" i="31"/>
  <c r="Y84" i="30"/>
  <c r="Y84" i="29"/>
  <c r="AL84" i="10"/>
  <c r="Z84" i="36"/>
  <c r="Z84" i="35"/>
  <c r="Z84" i="34"/>
  <c r="Z84" i="33"/>
  <c r="Z84" i="31"/>
  <c r="Z84" i="30"/>
  <c r="Z84" i="29"/>
  <c r="AA85" i="10"/>
  <c r="O85" i="36"/>
  <c r="O85" i="35"/>
  <c r="O85" i="34"/>
  <c r="O85" i="33"/>
  <c r="O85" i="31"/>
  <c r="O85" i="30"/>
  <c r="O85" i="29"/>
  <c r="AB85" i="10"/>
  <c r="P85" i="36"/>
  <c r="P85" i="35"/>
  <c r="P85" i="34"/>
  <c r="P85" i="33"/>
  <c r="P85" i="31"/>
  <c r="P85" i="30"/>
  <c r="P85" i="29"/>
  <c r="AC85" i="10"/>
  <c r="Q85" i="36"/>
  <c r="Q85" i="35"/>
  <c r="Q85" i="34"/>
  <c r="Q85" i="33"/>
  <c r="Q85" i="31"/>
  <c r="Q85" i="30"/>
  <c r="Q85" i="29"/>
  <c r="R85" i="36"/>
  <c r="R85" i="35"/>
  <c r="R85" i="34"/>
  <c r="R85" i="33"/>
  <c r="R85" i="31"/>
  <c r="R85" i="30"/>
  <c r="R85" i="29"/>
  <c r="AD85" i="10"/>
  <c r="AE85" i="10"/>
  <c r="S85" i="36"/>
  <c r="S85" i="35"/>
  <c r="S85" i="34"/>
  <c r="S85" i="33"/>
  <c r="S85" i="31"/>
  <c r="S85" i="30"/>
  <c r="S85" i="29"/>
  <c r="AF85" i="10"/>
  <c r="T85" i="36"/>
  <c r="T85" i="35"/>
  <c r="T85" i="34"/>
  <c r="T85" i="33"/>
  <c r="T85" i="31"/>
  <c r="T85" i="30"/>
  <c r="T85" i="29"/>
  <c r="AG85" i="10"/>
  <c r="U85" i="36"/>
  <c r="U85" i="35"/>
  <c r="U85" i="34"/>
  <c r="U85" i="33"/>
  <c r="U85" i="31"/>
  <c r="U85" i="30"/>
  <c r="U85" i="29"/>
  <c r="V85" i="36"/>
  <c r="V85" i="35"/>
  <c r="V85" i="34"/>
  <c r="V85" i="33"/>
  <c r="V85" i="31"/>
  <c r="V85" i="30"/>
  <c r="V85" i="29"/>
  <c r="AH85" i="10"/>
  <c r="AI85" i="10"/>
  <c r="W85" i="36"/>
  <c r="W85" i="35"/>
  <c r="W85" i="34"/>
  <c r="W85" i="33"/>
  <c r="W85" i="31"/>
  <c r="W85" i="30"/>
  <c r="W85" i="29"/>
  <c r="AJ85" i="10"/>
  <c r="X85" i="36"/>
  <c r="X85" i="35"/>
  <c r="X85" i="34"/>
  <c r="X85" i="33"/>
  <c r="X85" i="31"/>
  <c r="X85" i="30"/>
  <c r="X85" i="29"/>
  <c r="AK85" i="10"/>
  <c r="Y85" i="36"/>
  <c r="Y85" i="35"/>
  <c r="Y85" i="34"/>
  <c r="Y85" i="33"/>
  <c r="Y85" i="31"/>
  <c r="Y85" i="30"/>
  <c r="Y85" i="29"/>
  <c r="Z85" i="36"/>
  <c r="Z85" i="35"/>
  <c r="Z85" i="34"/>
  <c r="Z85" i="33"/>
  <c r="Z85" i="31"/>
  <c r="Z85" i="30"/>
  <c r="Z85" i="29"/>
  <c r="AL85" i="10"/>
  <c r="AA86" i="10"/>
  <c r="O86" i="36"/>
  <c r="O86" i="35"/>
  <c r="O86" i="34"/>
  <c r="O86" i="33"/>
  <c r="O86" i="31"/>
  <c r="O86" i="30"/>
  <c r="O86" i="29"/>
  <c r="AB86" i="10"/>
  <c r="P86" i="36"/>
  <c r="P86" i="35"/>
  <c r="P86" i="34"/>
  <c r="P86" i="33"/>
  <c r="P86" i="31"/>
  <c r="P86" i="30"/>
  <c r="P86" i="29"/>
  <c r="AC86" i="10"/>
  <c r="Q86" i="36"/>
  <c r="Q86" i="35"/>
  <c r="Q86" i="34"/>
  <c r="Q86" i="33"/>
  <c r="Q86" i="31"/>
  <c r="Q86" i="30"/>
  <c r="Q86" i="29"/>
  <c r="AD86" i="10"/>
  <c r="R86" i="36"/>
  <c r="R86" i="35"/>
  <c r="R86" i="34"/>
  <c r="R86" i="33"/>
  <c r="R86" i="31"/>
  <c r="R86" i="30"/>
  <c r="R86" i="29"/>
  <c r="S86" i="36"/>
  <c r="S86" i="35"/>
  <c r="S86" i="34"/>
  <c r="S86" i="33"/>
  <c r="S86" i="31"/>
  <c r="S86" i="30"/>
  <c r="S86" i="29"/>
  <c r="AE86" i="10"/>
  <c r="T86" i="36"/>
  <c r="T86" i="35"/>
  <c r="T86" i="34"/>
  <c r="T86" i="33"/>
  <c r="T86" i="31"/>
  <c r="T86" i="30"/>
  <c r="T86" i="29"/>
  <c r="AF86" i="10"/>
  <c r="AG86" i="10"/>
  <c r="U86" i="36"/>
  <c r="U86" i="35"/>
  <c r="U86" i="34"/>
  <c r="U86" i="33"/>
  <c r="U86" i="31"/>
  <c r="U86" i="30"/>
  <c r="U86" i="29"/>
  <c r="AH86" i="10"/>
  <c r="V86" i="36"/>
  <c r="V86" i="35"/>
  <c r="V86" i="34"/>
  <c r="V86" i="33"/>
  <c r="V86" i="31"/>
  <c r="V86" i="30"/>
  <c r="V86" i="29"/>
  <c r="AI86" i="10"/>
  <c r="W86" i="36"/>
  <c r="W86" i="35"/>
  <c r="W86" i="34"/>
  <c r="W86" i="33"/>
  <c r="W86" i="31"/>
  <c r="W86" i="30"/>
  <c r="W86" i="29"/>
  <c r="AJ86" i="10"/>
  <c r="X86" i="36"/>
  <c r="X86" i="35"/>
  <c r="X86" i="34"/>
  <c r="X86" i="33"/>
  <c r="X86" i="31"/>
  <c r="X86" i="30"/>
  <c r="X86" i="29"/>
  <c r="AK86" i="10"/>
  <c r="Y86" i="36"/>
  <c r="Y86" i="35"/>
  <c r="Y86" i="34"/>
  <c r="Y86" i="33"/>
  <c r="Y86" i="31"/>
  <c r="Y86" i="30"/>
  <c r="Y86" i="29"/>
  <c r="AL86" i="10"/>
  <c r="Z86" i="36"/>
  <c r="Z86" i="35"/>
  <c r="Z86" i="34"/>
  <c r="Z86" i="33"/>
  <c r="Z86" i="31"/>
  <c r="Z86" i="30"/>
  <c r="Z86" i="29"/>
  <c r="AA87" i="10"/>
  <c r="O87" i="36"/>
  <c r="O87" i="35"/>
  <c r="O87" i="34"/>
  <c r="O87" i="33"/>
  <c r="O87" i="31"/>
  <c r="O87" i="30"/>
  <c r="O87" i="29"/>
  <c r="P87" i="36"/>
  <c r="P87" i="35"/>
  <c r="P87" i="34"/>
  <c r="P87" i="33"/>
  <c r="P87" i="31"/>
  <c r="P87" i="30"/>
  <c r="P87" i="29"/>
  <c r="AB87" i="10"/>
  <c r="AC87" i="10"/>
  <c r="Q87" i="36"/>
  <c r="Q87" i="35"/>
  <c r="Q87" i="34"/>
  <c r="Q87" i="33"/>
  <c r="Q87" i="31"/>
  <c r="Q87" i="30"/>
  <c r="Q87" i="29"/>
  <c r="AD87" i="10"/>
  <c r="R87" i="36"/>
  <c r="R87" i="35"/>
  <c r="R87" i="34"/>
  <c r="R87" i="33"/>
  <c r="R87" i="31"/>
  <c r="R87" i="30"/>
  <c r="R87" i="29"/>
  <c r="AE87" i="10"/>
  <c r="S87" i="36"/>
  <c r="S87" i="35"/>
  <c r="S87" i="34"/>
  <c r="S87" i="33"/>
  <c r="S87" i="31"/>
  <c r="S87" i="30"/>
  <c r="S87" i="29"/>
  <c r="AF87" i="10"/>
  <c r="T87" i="36"/>
  <c r="T87" i="35"/>
  <c r="T87" i="34"/>
  <c r="T87" i="33"/>
  <c r="T87" i="31"/>
  <c r="T87" i="30"/>
  <c r="T87" i="29"/>
  <c r="AG87" i="10"/>
  <c r="U87" i="36"/>
  <c r="U87" i="35"/>
  <c r="U87" i="34"/>
  <c r="U87" i="33"/>
  <c r="U87" i="31"/>
  <c r="U87" i="30"/>
  <c r="U87" i="29"/>
  <c r="AH87" i="10"/>
  <c r="V87" i="36"/>
  <c r="V87" i="35"/>
  <c r="V87" i="34"/>
  <c r="V87" i="33"/>
  <c r="V87" i="31"/>
  <c r="V87" i="30"/>
  <c r="V87" i="29"/>
  <c r="AI87" i="10"/>
  <c r="W87" i="36"/>
  <c r="W87" i="35"/>
  <c r="W87" i="34"/>
  <c r="W87" i="33"/>
  <c r="W87" i="31"/>
  <c r="W87" i="30"/>
  <c r="W87" i="29"/>
  <c r="AJ87" i="10"/>
  <c r="X87" i="36"/>
  <c r="X87" i="35"/>
  <c r="X87" i="34"/>
  <c r="X87" i="33"/>
  <c r="X87" i="31"/>
  <c r="X87" i="30"/>
  <c r="X87" i="29"/>
  <c r="AK87" i="10"/>
  <c r="Y87" i="36"/>
  <c r="Y87" i="35"/>
  <c r="Y87" i="34"/>
  <c r="Y87" i="33"/>
  <c r="Y87" i="31"/>
  <c r="Y87" i="30"/>
  <c r="Y87" i="29"/>
  <c r="AL87" i="10"/>
  <c r="Z87" i="36"/>
  <c r="Z87" i="35"/>
  <c r="Z87" i="34"/>
  <c r="Z87" i="33"/>
  <c r="Z87" i="31"/>
  <c r="Z87" i="30"/>
  <c r="Z87" i="29"/>
  <c r="AA88" i="10"/>
  <c r="O88" i="36"/>
  <c r="O88" i="35"/>
  <c r="O88" i="34"/>
  <c r="O88" i="33"/>
  <c r="O88" i="31"/>
  <c r="O88" i="30"/>
  <c r="O88" i="29"/>
  <c r="AB88" i="10"/>
  <c r="P88" i="36"/>
  <c r="P88" i="35"/>
  <c r="P88" i="34"/>
  <c r="P88" i="33"/>
  <c r="P88" i="31"/>
  <c r="P88" i="30"/>
  <c r="P88" i="29"/>
  <c r="AC88" i="10"/>
  <c r="Q88" i="36"/>
  <c r="Q88" i="35"/>
  <c r="Q88" i="34"/>
  <c r="Q88" i="33"/>
  <c r="Q88" i="31"/>
  <c r="Q88" i="30"/>
  <c r="Q88" i="29"/>
  <c r="AD88" i="10"/>
  <c r="R88" i="36"/>
  <c r="R88" i="35"/>
  <c r="R88" i="34"/>
  <c r="R88" i="33"/>
  <c r="R88" i="31"/>
  <c r="R88" i="30"/>
  <c r="R88" i="29"/>
  <c r="AE88" i="10"/>
  <c r="S88" i="36"/>
  <c r="S88" i="35"/>
  <c r="S88" i="34"/>
  <c r="S88" i="33"/>
  <c r="S88" i="31"/>
  <c r="S88" i="30"/>
  <c r="S88" i="29"/>
  <c r="T88" i="36"/>
  <c r="T88" i="35"/>
  <c r="T88" i="34"/>
  <c r="T88" i="33"/>
  <c r="T88" i="31"/>
  <c r="T88" i="30"/>
  <c r="T88" i="29"/>
  <c r="AF88" i="10"/>
  <c r="AG88" i="10"/>
  <c r="U88" i="36"/>
  <c r="U88" i="35"/>
  <c r="U88" i="34"/>
  <c r="U88" i="33"/>
  <c r="U88" i="31"/>
  <c r="U88" i="30"/>
  <c r="U88" i="29"/>
  <c r="AH88" i="10"/>
  <c r="V88" i="36"/>
  <c r="V88" i="35"/>
  <c r="V88" i="34"/>
  <c r="V88" i="33"/>
  <c r="V88" i="31"/>
  <c r="V88" i="30"/>
  <c r="V88" i="29"/>
  <c r="AI88" i="10"/>
  <c r="W88" i="36"/>
  <c r="W88" i="35"/>
  <c r="W88" i="34"/>
  <c r="W88" i="33"/>
  <c r="W88" i="31"/>
  <c r="W88" i="30"/>
  <c r="W88" i="29"/>
  <c r="AJ88" i="10"/>
  <c r="X88" i="36"/>
  <c r="X88" i="35"/>
  <c r="X88" i="34"/>
  <c r="X88" i="33"/>
  <c r="X88" i="31"/>
  <c r="X88" i="30"/>
  <c r="X88" i="29"/>
  <c r="AK88" i="10"/>
  <c r="Y88" i="36"/>
  <c r="Y88" i="35"/>
  <c r="Y88" i="34"/>
  <c r="Y88" i="33"/>
  <c r="Y88" i="31"/>
  <c r="Y88" i="30"/>
  <c r="Y88" i="29"/>
  <c r="AL88" i="10"/>
  <c r="Z88" i="36"/>
  <c r="Z88" i="35"/>
  <c r="Z88" i="34"/>
  <c r="Z88" i="33"/>
  <c r="Z88" i="31"/>
  <c r="Z88" i="30"/>
  <c r="Z88" i="29"/>
  <c r="AA89" i="10"/>
  <c r="O89" i="36"/>
  <c r="O89" i="35"/>
  <c r="O89" i="34"/>
  <c r="O89" i="33"/>
  <c r="O89" i="31"/>
  <c r="O89" i="30"/>
  <c r="O89" i="29"/>
  <c r="AB89" i="10"/>
  <c r="P89" i="36"/>
  <c r="P89" i="35"/>
  <c r="P89" i="34"/>
  <c r="P89" i="33"/>
  <c r="P89" i="31"/>
  <c r="P89" i="30"/>
  <c r="P89" i="29"/>
  <c r="AC89" i="10"/>
  <c r="Q89" i="36"/>
  <c r="Q89" i="35"/>
  <c r="Q89" i="34"/>
  <c r="Q89" i="33"/>
  <c r="Q89" i="31"/>
  <c r="Q89" i="30"/>
  <c r="Q89" i="29"/>
  <c r="AD89" i="10"/>
  <c r="R89" i="36"/>
  <c r="R89" i="35"/>
  <c r="R89" i="34"/>
  <c r="R89" i="33"/>
  <c r="R89" i="31"/>
  <c r="R89" i="30"/>
  <c r="R89" i="29"/>
  <c r="AE89" i="10"/>
  <c r="S89" i="36"/>
  <c r="S89" i="35"/>
  <c r="S89" i="34"/>
  <c r="S89" i="33"/>
  <c r="S89" i="31"/>
  <c r="S89" i="30"/>
  <c r="S89" i="29"/>
  <c r="AF89" i="10"/>
  <c r="T89" i="36"/>
  <c r="T89" i="35"/>
  <c r="T89" i="34"/>
  <c r="T89" i="33"/>
  <c r="T89" i="31"/>
  <c r="T89" i="30"/>
  <c r="T89" i="29"/>
  <c r="AG89" i="10"/>
  <c r="U89" i="36"/>
  <c r="U89" i="35"/>
  <c r="U89" i="34"/>
  <c r="U89" i="33"/>
  <c r="U89" i="31"/>
  <c r="U89" i="30"/>
  <c r="U89" i="29"/>
  <c r="AH89" i="10"/>
  <c r="V89" i="36"/>
  <c r="V89" i="35"/>
  <c r="V89" i="34"/>
  <c r="V89" i="33"/>
  <c r="V89" i="31"/>
  <c r="V89" i="30"/>
  <c r="V89" i="29"/>
  <c r="AI89" i="10"/>
  <c r="W89" i="36"/>
  <c r="W89" i="35"/>
  <c r="W89" i="34"/>
  <c r="W89" i="33"/>
  <c r="W89" i="31"/>
  <c r="W89" i="30"/>
  <c r="W89" i="29"/>
  <c r="AJ89" i="10"/>
  <c r="X89" i="36"/>
  <c r="X89" i="35"/>
  <c r="X89" i="34"/>
  <c r="X89" i="33"/>
  <c r="X89" i="31"/>
  <c r="X89" i="30"/>
  <c r="X89" i="29"/>
  <c r="AK89" i="10"/>
  <c r="Y89" i="36"/>
  <c r="Y89" i="35"/>
  <c r="Y89" i="34"/>
  <c r="Y89" i="33"/>
  <c r="Y89" i="31"/>
  <c r="Y89" i="30"/>
  <c r="Y89" i="29"/>
  <c r="AL89" i="10"/>
  <c r="Z89" i="36"/>
  <c r="Z89" i="35"/>
  <c r="Z89" i="34"/>
  <c r="Z89" i="33"/>
  <c r="Z89" i="31"/>
  <c r="Z89" i="30"/>
  <c r="Z89" i="29"/>
  <c r="AA90" i="10"/>
  <c r="O90" i="36"/>
  <c r="O90" i="35"/>
  <c r="O90" i="34"/>
  <c r="O90" i="33"/>
  <c r="O90" i="31"/>
  <c r="O90" i="30"/>
  <c r="O90" i="29"/>
  <c r="AB90" i="10"/>
  <c r="P90" i="36"/>
  <c r="P90" i="35"/>
  <c r="P90" i="34"/>
  <c r="P90" i="33"/>
  <c r="P90" i="31"/>
  <c r="P90" i="30"/>
  <c r="P90" i="29"/>
  <c r="AC90" i="10"/>
  <c r="Q90" i="36"/>
  <c r="Q90" i="35"/>
  <c r="Q90" i="34"/>
  <c r="Q90" i="33"/>
  <c r="Q90" i="31"/>
  <c r="Q90" i="30"/>
  <c r="Q90" i="29"/>
  <c r="AD90" i="10"/>
  <c r="R90" i="36"/>
  <c r="R90" i="35"/>
  <c r="R90" i="34"/>
  <c r="R90" i="33"/>
  <c r="R90" i="31"/>
  <c r="R90" i="30"/>
  <c r="R90" i="29"/>
  <c r="AE90" i="10"/>
  <c r="S90" i="36"/>
  <c r="S90" i="35"/>
  <c r="S90" i="34"/>
  <c r="S90" i="33"/>
  <c r="S90" i="31"/>
  <c r="S90" i="30"/>
  <c r="S90" i="29"/>
  <c r="T90" i="36"/>
  <c r="T90" i="35"/>
  <c r="T90" i="34"/>
  <c r="T90" i="33"/>
  <c r="T90" i="31"/>
  <c r="T90" i="30"/>
  <c r="T90" i="29"/>
  <c r="AF90" i="10"/>
  <c r="AG90" i="10"/>
  <c r="U90" i="36"/>
  <c r="U90" i="35"/>
  <c r="U90" i="34"/>
  <c r="U90" i="33"/>
  <c r="U90" i="31"/>
  <c r="U90" i="30"/>
  <c r="U90" i="29"/>
  <c r="AH90" i="10"/>
  <c r="V90" i="36"/>
  <c r="V90" i="35"/>
  <c r="V90" i="34"/>
  <c r="V90" i="33"/>
  <c r="V90" i="31"/>
  <c r="V90" i="30"/>
  <c r="V90" i="29"/>
  <c r="AI90" i="10"/>
  <c r="W90" i="36"/>
  <c r="W90" i="35"/>
  <c r="W90" i="34"/>
  <c r="W90" i="33"/>
  <c r="W90" i="31"/>
  <c r="W90" i="30"/>
  <c r="W90" i="29"/>
  <c r="AJ90" i="10"/>
  <c r="X90" i="36"/>
  <c r="X90" i="35"/>
  <c r="X90" i="34"/>
  <c r="X90" i="33"/>
  <c r="X90" i="31"/>
  <c r="X90" i="30"/>
  <c r="X90" i="29"/>
  <c r="AK90" i="10"/>
  <c r="Y90" i="36"/>
  <c r="Y90" i="35"/>
  <c r="Y90" i="34"/>
  <c r="Y90" i="33"/>
  <c r="Y90" i="31"/>
  <c r="Y90" i="30"/>
  <c r="Y90" i="29"/>
  <c r="AL90" i="10"/>
  <c r="Z90" i="36"/>
  <c r="Z90" i="35"/>
  <c r="Z90" i="34"/>
  <c r="Z90" i="33"/>
  <c r="Z90" i="31"/>
  <c r="Z90" i="30"/>
  <c r="Z90" i="29"/>
  <c r="O78" i="33"/>
  <c r="AA78" i="33"/>
  <c r="AM78" i="33"/>
  <c r="O78" i="34"/>
  <c r="AA78" i="34"/>
  <c r="AM78" i="34"/>
  <c r="O78" i="35"/>
  <c r="AA78" i="35"/>
  <c r="AM78" i="35"/>
  <c r="O78" i="36"/>
  <c r="AA78" i="36"/>
  <c r="AM78" i="36"/>
  <c r="O78" i="29"/>
  <c r="AA78" i="29"/>
  <c r="AM78" i="29"/>
  <c r="O78" i="30"/>
  <c r="AA78" i="30"/>
  <c r="AM78" i="30"/>
  <c r="O78" i="31"/>
  <c r="AA78" i="31"/>
  <c r="AM78" i="31"/>
  <c r="AF68" i="2"/>
  <c r="AF68" i="32" s="1"/>
  <c r="AE72" i="2"/>
  <c r="AE72" i="32" s="1"/>
  <c r="AI72" i="2"/>
  <c r="AI72" i="32" s="1"/>
  <c r="AA72" i="2"/>
  <c r="AA72" i="32" s="1"/>
  <c r="AM73" i="2"/>
  <c r="AM73" i="32" s="1"/>
  <c r="AM74" i="2"/>
  <c r="AM74" i="32" s="1"/>
  <c r="AM75" i="2"/>
  <c r="AM75" i="32" s="1"/>
  <c r="AM71" i="2" l="1"/>
  <c r="AM71" i="32" s="1"/>
  <c r="AL90" i="36"/>
  <c r="AL90" i="35"/>
  <c r="AL90" i="34"/>
  <c r="AL90" i="33"/>
  <c r="AL90" i="31"/>
  <c r="AL90" i="30"/>
  <c r="AL90" i="29"/>
  <c r="AK90" i="36"/>
  <c r="AK90" i="35"/>
  <c r="AK90" i="34"/>
  <c r="AK90" i="33"/>
  <c r="AK90" i="31"/>
  <c r="AK90" i="30"/>
  <c r="AK90" i="29"/>
  <c r="AJ90" i="36"/>
  <c r="AJ90" i="35"/>
  <c r="AJ90" i="34"/>
  <c r="AJ90" i="33"/>
  <c r="AJ90" i="31"/>
  <c r="AJ90" i="30"/>
  <c r="AJ90" i="29"/>
  <c r="AI90" i="36"/>
  <c r="AI90" i="35"/>
  <c r="AI90" i="34"/>
  <c r="AI90" i="33"/>
  <c r="AI90" i="31"/>
  <c r="AI90" i="30"/>
  <c r="AI90" i="29"/>
  <c r="AH90" i="36"/>
  <c r="AH90" i="35"/>
  <c r="AH90" i="34"/>
  <c r="AH90" i="33"/>
  <c r="AH90" i="31"/>
  <c r="AH90" i="30"/>
  <c r="AH90" i="29"/>
  <c r="AG90" i="36"/>
  <c r="AG90" i="35"/>
  <c r="AG90" i="34"/>
  <c r="AG90" i="33"/>
  <c r="AG90" i="31"/>
  <c r="AG90" i="30"/>
  <c r="AG90" i="29"/>
  <c r="AF90" i="36"/>
  <c r="AF90" i="35"/>
  <c r="AF90" i="34"/>
  <c r="AF90" i="33"/>
  <c r="AF90" i="31"/>
  <c r="AF90" i="30"/>
  <c r="AF90" i="29"/>
  <c r="AE90" i="36"/>
  <c r="AE90" i="35"/>
  <c r="AE90" i="34"/>
  <c r="AE90" i="33"/>
  <c r="AE90" i="31"/>
  <c r="AE90" i="30"/>
  <c r="AE90" i="29"/>
  <c r="AD90" i="36"/>
  <c r="AD90" i="35"/>
  <c r="AD90" i="34"/>
  <c r="AD90" i="33"/>
  <c r="AD90" i="31"/>
  <c r="AD90" i="30"/>
  <c r="AD90" i="29"/>
  <c r="AC90" i="36"/>
  <c r="AC90" i="35"/>
  <c r="AC90" i="34"/>
  <c r="AC90" i="33"/>
  <c r="AC90" i="31"/>
  <c r="AC90" i="30"/>
  <c r="AC90" i="29"/>
  <c r="AB90" i="36"/>
  <c r="AB90" i="35"/>
  <c r="AB90" i="34"/>
  <c r="AB90" i="33"/>
  <c r="AB90" i="31"/>
  <c r="AB90" i="30"/>
  <c r="AB90" i="29"/>
  <c r="AM90" i="10"/>
  <c r="AA90" i="36"/>
  <c r="AA90" i="35"/>
  <c r="AA90" i="34"/>
  <c r="AA90" i="33"/>
  <c r="AA90" i="31"/>
  <c r="AA90" i="30"/>
  <c r="AA90" i="29"/>
  <c r="AL89" i="36"/>
  <c r="AL89" i="35"/>
  <c r="AL89" i="34"/>
  <c r="AL89" i="33"/>
  <c r="AL89" i="31"/>
  <c r="AL89" i="30"/>
  <c r="AL89" i="29"/>
  <c r="AK89" i="36"/>
  <c r="AK89" i="35"/>
  <c r="AK89" i="34"/>
  <c r="AK89" i="33"/>
  <c r="AK89" i="31"/>
  <c r="AK89" i="30"/>
  <c r="AK89" i="29"/>
  <c r="AJ89" i="36"/>
  <c r="AJ89" i="35"/>
  <c r="AJ89" i="34"/>
  <c r="AJ89" i="33"/>
  <c r="AJ89" i="31"/>
  <c r="AJ89" i="30"/>
  <c r="AJ89" i="29"/>
  <c r="AI89" i="36"/>
  <c r="AI89" i="35"/>
  <c r="AI89" i="34"/>
  <c r="AI89" i="33"/>
  <c r="AI89" i="31"/>
  <c r="AI89" i="30"/>
  <c r="AI89" i="29"/>
  <c r="AH89" i="36"/>
  <c r="AH89" i="35"/>
  <c r="AH89" i="34"/>
  <c r="AH89" i="33"/>
  <c r="AH89" i="31"/>
  <c r="AH89" i="30"/>
  <c r="AH89" i="29"/>
  <c r="AG89" i="36"/>
  <c r="AG89" i="35"/>
  <c r="AG89" i="34"/>
  <c r="AG89" i="33"/>
  <c r="AG89" i="31"/>
  <c r="AG89" i="30"/>
  <c r="AG89" i="29"/>
  <c r="AF89" i="36"/>
  <c r="AF89" i="35"/>
  <c r="AF89" i="34"/>
  <c r="AF89" i="33"/>
  <c r="AF89" i="31"/>
  <c r="AF89" i="30"/>
  <c r="AF89" i="29"/>
  <c r="AE89" i="36"/>
  <c r="AE89" i="35"/>
  <c r="AE89" i="34"/>
  <c r="AE89" i="33"/>
  <c r="AE89" i="31"/>
  <c r="AE89" i="30"/>
  <c r="AE89" i="29"/>
  <c r="AD89" i="36"/>
  <c r="AD89" i="35"/>
  <c r="AD89" i="34"/>
  <c r="AD89" i="33"/>
  <c r="AD89" i="31"/>
  <c r="AD89" i="30"/>
  <c r="AD89" i="29"/>
  <c r="AC89" i="36"/>
  <c r="AC89" i="35"/>
  <c r="AC89" i="34"/>
  <c r="AC89" i="33"/>
  <c r="AC89" i="31"/>
  <c r="AC89" i="30"/>
  <c r="AC89" i="29"/>
  <c r="AB89" i="36"/>
  <c r="AB89" i="35"/>
  <c r="AB89" i="34"/>
  <c r="AB89" i="33"/>
  <c r="AB89" i="31"/>
  <c r="AB89" i="30"/>
  <c r="AB89" i="29"/>
  <c r="AM89" i="10"/>
  <c r="AA89" i="36"/>
  <c r="AA89" i="35"/>
  <c r="AA89" i="34"/>
  <c r="AA89" i="33"/>
  <c r="AA89" i="31"/>
  <c r="AA89" i="30"/>
  <c r="AA89" i="29"/>
  <c r="AL88" i="36"/>
  <c r="AL88" i="35"/>
  <c r="AL88" i="34"/>
  <c r="AL88" i="33"/>
  <c r="AL88" i="31"/>
  <c r="AL88" i="30"/>
  <c r="AL88" i="29"/>
  <c r="AK88" i="36"/>
  <c r="AK88" i="35"/>
  <c r="AK88" i="34"/>
  <c r="AK88" i="33"/>
  <c r="AK88" i="31"/>
  <c r="AK88" i="30"/>
  <c r="AK88" i="29"/>
  <c r="AJ88" i="36"/>
  <c r="AJ88" i="35"/>
  <c r="AJ88" i="34"/>
  <c r="AJ88" i="33"/>
  <c r="AJ88" i="31"/>
  <c r="AJ88" i="30"/>
  <c r="AJ88" i="29"/>
  <c r="AI88" i="36"/>
  <c r="AI88" i="35"/>
  <c r="AI88" i="34"/>
  <c r="AI88" i="33"/>
  <c r="AI88" i="31"/>
  <c r="AI88" i="30"/>
  <c r="AI88" i="29"/>
  <c r="AH88" i="36"/>
  <c r="AH88" i="35"/>
  <c r="AH88" i="34"/>
  <c r="AH88" i="33"/>
  <c r="AH88" i="31"/>
  <c r="AH88" i="30"/>
  <c r="AH88" i="29"/>
  <c r="AG88" i="36"/>
  <c r="AG88" i="35"/>
  <c r="AG88" i="34"/>
  <c r="AG88" i="33"/>
  <c r="AG88" i="31"/>
  <c r="AG88" i="30"/>
  <c r="AG88" i="29"/>
  <c r="AF88" i="36"/>
  <c r="AF88" i="35"/>
  <c r="AF88" i="34"/>
  <c r="AF88" i="33"/>
  <c r="AF88" i="31"/>
  <c r="AF88" i="30"/>
  <c r="AF88" i="29"/>
  <c r="AE88" i="36"/>
  <c r="AE88" i="35"/>
  <c r="AE88" i="34"/>
  <c r="AE88" i="33"/>
  <c r="AE88" i="31"/>
  <c r="AE88" i="30"/>
  <c r="AE88" i="29"/>
  <c r="AD88" i="36"/>
  <c r="AD88" i="35"/>
  <c r="AD88" i="34"/>
  <c r="AD88" i="33"/>
  <c r="AD88" i="31"/>
  <c r="AD88" i="30"/>
  <c r="AD88" i="29"/>
  <c r="AC88" i="36"/>
  <c r="AC88" i="35"/>
  <c r="AC88" i="34"/>
  <c r="AC88" i="33"/>
  <c r="AC88" i="31"/>
  <c r="AC88" i="30"/>
  <c r="AC88" i="29"/>
  <c r="AB88" i="36"/>
  <c r="AB88" i="35"/>
  <c r="AB88" i="34"/>
  <c r="AB88" i="33"/>
  <c r="AB88" i="31"/>
  <c r="AB88" i="30"/>
  <c r="AB88" i="29"/>
  <c r="AM88" i="10"/>
  <c r="AA88" i="36"/>
  <c r="AA88" i="35"/>
  <c r="AA88" i="34"/>
  <c r="AA88" i="33"/>
  <c r="AA88" i="31"/>
  <c r="AA88" i="30"/>
  <c r="AA88" i="29"/>
  <c r="AL87" i="36"/>
  <c r="AL87" i="35"/>
  <c r="AL87" i="34"/>
  <c r="AL87" i="33"/>
  <c r="AL87" i="31"/>
  <c r="AL87" i="30"/>
  <c r="AL87" i="29"/>
  <c r="AK87" i="36"/>
  <c r="AK87" i="35"/>
  <c r="AK87" i="34"/>
  <c r="AK87" i="33"/>
  <c r="AK87" i="31"/>
  <c r="AK87" i="30"/>
  <c r="AK87" i="29"/>
  <c r="AJ87" i="36"/>
  <c r="AJ87" i="35"/>
  <c r="AJ87" i="34"/>
  <c r="AJ87" i="33"/>
  <c r="AJ87" i="31"/>
  <c r="AJ87" i="30"/>
  <c r="AJ87" i="29"/>
  <c r="AI87" i="36"/>
  <c r="AI87" i="35"/>
  <c r="AI87" i="34"/>
  <c r="AI87" i="33"/>
  <c r="AI87" i="31"/>
  <c r="AI87" i="30"/>
  <c r="AI87" i="29"/>
  <c r="AH87" i="36"/>
  <c r="AH87" i="35"/>
  <c r="AH87" i="34"/>
  <c r="AH87" i="33"/>
  <c r="AH87" i="31"/>
  <c r="AH87" i="30"/>
  <c r="AH87" i="29"/>
  <c r="AG87" i="36"/>
  <c r="AG87" i="35"/>
  <c r="AG87" i="34"/>
  <c r="AG87" i="33"/>
  <c r="AG87" i="31"/>
  <c r="AG87" i="30"/>
  <c r="AG87" i="29"/>
  <c r="AF87" i="36"/>
  <c r="AF87" i="35"/>
  <c r="AF87" i="34"/>
  <c r="AF87" i="33"/>
  <c r="AF87" i="31"/>
  <c r="AF87" i="30"/>
  <c r="AF87" i="29"/>
  <c r="AE87" i="36"/>
  <c r="AE87" i="35"/>
  <c r="AE87" i="34"/>
  <c r="AE87" i="33"/>
  <c r="AE87" i="31"/>
  <c r="AE87" i="30"/>
  <c r="AE87" i="29"/>
  <c r="AD87" i="36"/>
  <c r="AD87" i="35"/>
  <c r="AD87" i="34"/>
  <c r="AD87" i="33"/>
  <c r="AD87" i="31"/>
  <c r="AD87" i="30"/>
  <c r="AD87" i="29"/>
  <c r="AC87" i="36"/>
  <c r="AC87" i="35"/>
  <c r="AC87" i="34"/>
  <c r="AC87" i="33"/>
  <c r="AC87" i="31"/>
  <c r="AC87" i="30"/>
  <c r="AC87" i="29"/>
  <c r="AB87" i="36"/>
  <c r="AB87" i="35"/>
  <c r="AB87" i="34"/>
  <c r="AB87" i="33"/>
  <c r="AB87" i="31"/>
  <c r="AB87" i="30"/>
  <c r="AB87" i="29"/>
  <c r="AM87" i="10"/>
  <c r="AA87" i="36"/>
  <c r="AA87" i="35"/>
  <c r="AA87" i="34"/>
  <c r="AA87" i="33"/>
  <c r="AA87" i="31"/>
  <c r="AA87" i="30"/>
  <c r="AA87" i="29"/>
  <c r="AL86" i="36"/>
  <c r="AL86" i="35"/>
  <c r="AL86" i="34"/>
  <c r="AL86" i="33"/>
  <c r="AL86" i="31"/>
  <c r="AL86" i="30"/>
  <c r="AL86" i="29"/>
  <c r="AK86" i="36"/>
  <c r="AK86" i="35"/>
  <c r="AK86" i="34"/>
  <c r="AK86" i="33"/>
  <c r="AK86" i="31"/>
  <c r="AK86" i="30"/>
  <c r="AK86" i="29"/>
  <c r="AJ86" i="36"/>
  <c r="AJ86" i="35"/>
  <c r="AJ86" i="34"/>
  <c r="AJ86" i="33"/>
  <c r="AJ86" i="31"/>
  <c r="AJ86" i="30"/>
  <c r="AJ86" i="29"/>
  <c r="AI86" i="36"/>
  <c r="AI86" i="35"/>
  <c r="AI86" i="34"/>
  <c r="AI86" i="33"/>
  <c r="AI86" i="31"/>
  <c r="AI86" i="30"/>
  <c r="AI86" i="29"/>
  <c r="AH86" i="36"/>
  <c r="AH86" i="35"/>
  <c r="AH86" i="34"/>
  <c r="AH86" i="33"/>
  <c r="AH86" i="31"/>
  <c r="AH86" i="30"/>
  <c r="AH86" i="29"/>
  <c r="AG86" i="36"/>
  <c r="AG86" i="35"/>
  <c r="AG86" i="34"/>
  <c r="AG86" i="33"/>
  <c r="AG86" i="31"/>
  <c r="AG86" i="30"/>
  <c r="AG86" i="29"/>
  <c r="AF86" i="36"/>
  <c r="AF86" i="35"/>
  <c r="AF86" i="34"/>
  <c r="AF86" i="33"/>
  <c r="AF86" i="31"/>
  <c r="AF86" i="30"/>
  <c r="AF86" i="29"/>
  <c r="AE86" i="36"/>
  <c r="AE86" i="35"/>
  <c r="AE86" i="34"/>
  <c r="AE86" i="33"/>
  <c r="AE86" i="31"/>
  <c r="AE86" i="30"/>
  <c r="AE86" i="29"/>
  <c r="AD86" i="36"/>
  <c r="AD86" i="35"/>
  <c r="AD86" i="34"/>
  <c r="AD86" i="33"/>
  <c r="AD86" i="31"/>
  <c r="AD86" i="30"/>
  <c r="AD86" i="29"/>
  <c r="AC86" i="36"/>
  <c r="AC86" i="35"/>
  <c r="AC86" i="34"/>
  <c r="AC86" i="33"/>
  <c r="AC86" i="31"/>
  <c r="AC86" i="30"/>
  <c r="AC86" i="29"/>
  <c r="AB86" i="36"/>
  <c r="AB86" i="35"/>
  <c r="AB86" i="34"/>
  <c r="AB86" i="33"/>
  <c r="AB86" i="31"/>
  <c r="AB86" i="30"/>
  <c r="AB86" i="29"/>
  <c r="AM86" i="10"/>
  <c r="AA86" i="36"/>
  <c r="AA86" i="35"/>
  <c r="AA86" i="34"/>
  <c r="AA86" i="33"/>
  <c r="AA86" i="31"/>
  <c r="AA86" i="30"/>
  <c r="AA86" i="29"/>
  <c r="AL85" i="36"/>
  <c r="AL85" i="35"/>
  <c r="AL85" i="34"/>
  <c r="AL85" i="33"/>
  <c r="AL85" i="31"/>
  <c r="AL85" i="30"/>
  <c r="AL85" i="29"/>
  <c r="AK85" i="36"/>
  <c r="AK85" i="35"/>
  <c r="AK85" i="34"/>
  <c r="AK85" i="33"/>
  <c r="AK85" i="31"/>
  <c r="AK85" i="30"/>
  <c r="AK85" i="29"/>
  <c r="AJ85" i="36"/>
  <c r="AJ85" i="35"/>
  <c r="AJ85" i="34"/>
  <c r="AJ85" i="33"/>
  <c r="AJ85" i="31"/>
  <c r="AJ85" i="30"/>
  <c r="AJ85" i="29"/>
  <c r="AI85" i="36"/>
  <c r="AI85" i="35"/>
  <c r="AI85" i="34"/>
  <c r="AI85" i="33"/>
  <c r="AI85" i="31"/>
  <c r="AI85" i="30"/>
  <c r="AI85" i="29"/>
  <c r="AH85" i="36"/>
  <c r="AH85" i="35"/>
  <c r="AH85" i="34"/>
  <c r="AH85" i="33"/>
  <c r="AH85" i="31"/>
  <c r="AH85" i="30"/>
  <c r="AH85" i="29"/>
  <c r="AG85" i="36"/>
  <c r="AG85" i="35"/>
  <c r="AG85" i="34"/>
  <c r="AG85" i="33"/>
  <c r="AG85" i="31"/>
  <c r="AG85" i="30"/>
  <c r="AG85" i="29"/>
  <c r="AF85" i="36"/>
  <c r="AF85" i="35"/>
  <c r="AF85" i="34"/>
  <c r="AF85" i="33"/>
  <c r="AF85" i="31"/>
  <c r="AF85" i="30"/>
  <c r="AF85" i="29"/>
  <c r="AE85" i="36"/>
  <c r="AE85" i="35"/>
  <c r="AE85" i="34"/>
  <c r="AE85" i="33"/>
  <c r="AE85" i="31"/>
  <c r="AE85" i="30"/>
  <c r="AE85" i="29"/>
  <c r="AD85" i="36"/>
  <c r="AD85" i="35"/>
  <c r="AD85" i="34"/>
  <c r="AD85" i="33"/>
  <c r="AD85" i="31"/>
  <c r="AD85" i="30"/>
  <c r="AD85" i="29"/>
  <c r="AC85" i="36"/>
  <c r="AC85" i="35"/>
  <c r="AC85" i="34"/>
  <c r="AC85" i="33"/>
  <c r="AC85" i="31"/>
  <c r="AC85" i="30"/>
  <c r="AC85" i="29"/>
  <c r="AB85" i="36"/>
  <c r="AB85" i="35"/>
  <c r="AB85" i="34"/>
  <c r="AB85" i="33"/>
  <c r="AB85" i="31"/>
  <c r="AB85" i="30"/>
  <c r="AB85" i="29"/>
  <c r="AM85" i="10"/>
  <c r="AA85" i="36"/>
  <c r="AA85" i="35"/>
  <c r="AA85" i="34"/>
  <c r="AA85" i="33"/>
  <c r="AA85" i="31"/>
  <c r="AA85" i="30"/>
  <c r="AA85" i="29"/>
  <c r="AL84" i="36"/>
  <c r="AL84" i="35"/>
  <c r="AL84" i="34"/>
  <c r="AL84" i="33"/>
  <c r="AL84" i="31"/>
  <c r="AL84" i="30"/>
  <c r="AL84" i="29"/>
  <c r="AK84" i="36"/>
  <c r="AK84" i="35"/>
  <c r="AK84" i="34"/>
  <c r="AK84" i="33"/>
  <c r="AK84" i="31"/>
  <c r="AK84" i="30"/>
  <c r="AK84" i="29"/>
  <c r="AJ84" i="36"/>
  <c r="AJ84" i="35"/>
  <c r="AJ84" i="34"/>
  <c r="AJ84" i="33"/>
  <c r="AJ84" i="31"/>
  <c r="AJ84" i="30"/>
  <c r="AJ84" i="29"/>
  <c r="AI84" i="36"/>
  <c r="AI84" i="35"/>
  <c r="AI84" i="34"/>
  <c r="AI84" i="33"/>
  <c r="AI84" i="31"/>
  <c r="AI84" i="30"/>
  <c r="AI84" i="29"/>
  <c r="AH84" i="36"/>
  <c r="AH84" i="35"/>
  <c r="AH84" i="34"/>
  <c r="AH84" i="33"/>
  <c r="AH84" i="31"/>
  <c r="AH84" i="30"/>
  <c r="AH84" i="29"/>
  <c r="AG84" i="36"/>
  <c r="AG84" i="35"/>
  <c r="AG84" i="34"/>
  <c r="AG84" i="33"/>
  <c r="AG84" i="31"/>
  <c r="AG84" i="30"/>
  <c r="AG84" i="29"/>
  <c r="AF84" i="36"/>
  <c r="AF84" i="35"/>
  <c r="AF84" i="34"/>
  <c r="AF84" i="33"/>
  <c r="AF84" i="31"/>
  <c r="AF84" i="30"/>
  <c r="AF84" i="29"/>
  <c r="AE84" i="36"/>
  <c r="AE84" i="35"/>
  <c r="AE84" i="34"/>
  <c r="AE84" i="33"/>
  <c r="AE84" i="31"/>
  <c r="AE84" i="30"/>
  <c r="AE84" i="29"/>
  <c r="AD84" i="36"/>
  <c r="AD84" i="35"/>
  <c r="AD84" i="34"/>
  <c r="AD84" i="33"/>
  <c r="AD84" i="31"/>
  <c r="AD84" i="30"/>
  <c r="AD84" i="29"/>
  <c r="AC84" i="36"/>
  <c r="AC84" i="35"/>
  <c r="AC84" i="34"/>
  <c r="AC84" i="33"/>
  <c r="AC84" i="31"/>
  <c r="AC84" i="30"/>
  <c r="AC84" i="29"/>
  <c r="AB84" i="36"/>
  <c r="AB84" i="35"/>
  <c r="AB84" i="34"/>
  <c r="AB84" i="33"/>
  <c r="AB84" i="31"/>
  <c r="AB84" i="30"/>
  <c r="AB84" i="29"/>
  <c r="AM84" i="10"/>
  <c r="AA84" i="36"/>
  <c r="AA84" i="35"/>
  <c r="AA84" i="34"/>
  <c r="AA84" i="33"/>
  <c r="AA84" i="31"/>
  <c r="AA84" i="30"/>
  <c r="AA84" i="29"/>
  <c r="AL83" i="36"/>
  <c r="AL83" i="35"/>
  <c r="AL83" i="34"/>
  <c r="AL83" i="33"/>
  <c r="AL83" i="31"/>
  <c r="AL83" i="30"/>
  <c r="AL83" i="29"/>
  <c r="AK83" i="36"/>
  <c r="AK83" i="35"/>
  <c r="AK83" i="34"/>
  <c r="AK83" i="33"/>
  <c r="AK83" i="31"/>
  <c r="AK83" i="30"/>
  <c r="AK83" i="29"/>
  <c r="AJ83" i="36"/>
  <c r="AJ83" i="35"/>
  <c r="AJ83" i="34"/>
  <c r="AJ83" i="33"/>
  <c r="AJ83" i="31"/>
  <c r="AJ83" i="30"/>
  <c r="AJ83" i="29"/>
  <c r="AI83" i="36"/>
  <c r="AI83" i="35"/>
  <c r="AI83" i="34"/>
  <c r="AI83" i="33"/>
  <c r="AI83" i="31"/>
  <c r="AI83" i="30"/>
  <c r="AI83" i="29"/>
  <c r="AH83" i="36"/>
  <c r="AH83" i="35"/>
  <c r="AH83" i="34"/>
  <c r="AH83" i="33"/>
  <c r="AH83" i="31"/>
  <c r="AH83" i="30"/>
  <c r="AH83" i="29"/>
  <c r="AG83" i="36"/>
  <c r="AG83" i="35"/>
  <c r="AG83" i="34"/>
  <c r="AG83" i="33"/>
  <c r="AG83" i="31"/>
  <c r="AG83" i="30"/>
  <c r="AG83" i="29"/>
  <c r="AF83" i="36"/>
  <c r="AF83" i="35"/>
  <c r="AF83" i="34"/>
  <c r="AF83" i="33"/>
  <c r="AF83" i="31"/>
  <c r="AF83" i="30"/>
  <c r="AF83" i="29"/>
  <c r="AE83" i="36"/>
  <c r="AE83" i="35"/>
  <c r="AE83" i="34"/>
  <c r="AE83" i="33"/>
  <c r="AE83" i="31"/>
  <c r="AE83" i="30"/>
  <c r="AE83" i="29"/>
  <c r="AD83" i="36"/>
  <c r="AD83" i="35"/>
  <c r="AD83" i="34"/>
  <c r="AD83" i="33"/>
  <c r="AD83" i="31"/>
  <c r="AD83" i="30"/>
  <c r="AD83" i="29"/>
  <c r="AC83" i="36"/>
  <c r="AC83" i="35"/>
  <c r="AC83" i="34"/>
  <c r="AC83" i="33"/>
  <c r="AC83" i="31"/>
  <c r="AC83" i="30"/>
  <c r="AC83" i="29"/>
  <c r="AB83" i="36"/>
  <c r="AB83" i="35"/>
  <c r="AB83" i="34"/>
  <c r="AB83" i="33"/>
  <c r="AB83" i="31"/>
  <c r="AB83" i="30"/>
  <c r="AB83" i="29"/>
  <c r="AM83" i="10"/>
  <c r="AA83" i="36"/>
  <c r="AA83" i="35"/>
  <c r="AA83" i="34"/>
  <c r="AA83" i="33"/>
  <c r="AA83" i="31"/>
  <c r="AA83" i="30"/>
  <c r="AA83" i="29"/>
  <c r="AL82" i="36"/>
  <c r="AL82" i="35"/>
  <c r="AL82" i="34"/>
  <c r="AL82" i="33"/>
  <c r="AL82" i="31"/>
  <c r="AL82" i="30"/>
  <c r="AL82" i="29"/>
  <c r="AK82" i="36"/>
  <c r="AK82" i="35"/>
  <c r="AK82" i="34"/>
  <c r="AK82" i="33"/>
  <c r="AK82" i="31"/>
  <c r="AK82" i="30"/>
  <c r="AK82" i="29"/>
  <c r="AJ82" i="36"/>
  <c r="AJ82" i="35"/>
  <c r="AJ82" i="34"/>
  <c r="AJ82" i="33"/>
  <c r="AJ82" i="31"/>
  <c r="AJ82" i="30"/>
  <c r="AJ82" i="29"/>
  <c r="AI82" i="36"/>
  <c r="AI82" i="35"/>
  <c r="AI82" i="34"/>
  <c r="AI82" i="33"/>
  <c r="AI82" i="31"/>
  <c r="AI82" i="30"/>
  <c r="AI82" i="29"/>
  <c r="AH82" i="36"/>
  <c r="AH82" i="35"/>
  <c r="AH82" i="34"/>
  <c r="AH82" i="33"/>
  <c r="AH82" i="31"/>
  <c r="AH82" i="30"/>
  <c r="AH82" i="29"/>
  <c r="AG82" i="36"/>
  <c r="AG82" i="35"/>
  <c r="AG82" i="34"/>
  <c r="AG82" i="33"/>
  <c r="AG82" i="31"/>
  <c r="AG82" i="30"/>
  <c r="AG82" i="29"/>
  <c r="AF82" i="36"/>
  <c r="AF82" i="35"/>
  <c r="AF82" i="34"/>
  <c r="AF82" i="33"/>
  <c r="AF82" i="31"/>
  <c r="AF82" i="30"/>
  <c r="AF82" i="29"/>
  <c r="AE82" i="36"/>
  <c r="AE82" i="35"/>
  <c r="AE82" i="34"/>
  <c r="AE82" i="33"/>
  <c r="AE82" i="31"/>
  <c r="AE82" i="30"/>
  <c r="AE82" i="29"/>
  <c r="AD82" i="36"/>
  <c r="AD82" i="35"/>
  <c r="AD82" i="34"/>
  <c r="AD82" i="33"/>
  <c r="AD82" i="31"/>
  <c r="AD82" i="30"/>
  <c r="AD82" i="29"/>
  <c r="AC82" i="36"/>
  <c r="AC82" i="35"/>
  <c r="AC82" i="34"/>
  <c r="AC82" i="33"/>
  <c r="AC82" i="31"/>
  <c r="AC82" i="30"/>
  <c r="AC82" i="29"/>
  <c r="AB82" i="36"/>
  <c r="AB82" i="35"/>
  <c r="AB82" i="34"/>
  <c r="AB82" i="33"/>
  <c r="AB82" i="31"/>
  <c r="AB82" i="30"/>
  <c r="AB82" i="29"/>
  <c r="AM82" i="10"/>
  <c r="AA82" i="36"/>
  <c r="AA82" i="35"/>
  <c r="AA82" i="34"/>
  <c r="AA82" i="33"/>
  <c r="AA82" i="31"/>
  <c r="AA82" i="30"/>
  <c r="AA82" i="29"/>
  <c r="AL81" i="36"/>
  <c r="AL81" i="35"/>
  <c r="AL81" i="34"/>
  <c r="AL81" i="33"/>
  <c r="AL81" i="31"/>
  <c r="AL81" i="30"/>
  <c r="AL81" i="29"/>
  <c r="AK81" i="36"/>
  <c r="AK81" i="35"/>
  <c r="AK81" i="34"/>
  <c r="AK81" i="33"/>
  <c r="AK81" i="31"/>
  <c r="AK81" i="30"/>
  <c r="AK81" i="29"/>
  <c r="AJ81" i="36"/>
  <c r="AJ81" i="35"/>
  <c r="AJ81" i="34"/>
  <c r="AJ81" i="33"/>
  <c r="AJ81" i="31"/>
  <c r="AJ81" i="30"/>
  <c r="AJ81" i="29"/>
  <c r="AI81" i="36"/>
  <c r="AI81" i="35"/>
  <c r="AI81" i="34"/>
  <c r="AI81" i="33"/>
  <c r="AI81" i="31"/>
  <c r="AI81" i="30"/>
  <c r="AI81" i="29"/>
  <c r="AH81" i="36"/>
  <c r="AH81" i="35"/>
  <c r="AH81" i="34"/>
  <c r="AH81" i="33"/>
  <c r="AH81" i="31"/>
  <c r="AH81" i="30"/>
  <c r="AH81" i="29"/>
  <c r="AG81" i="36"/>
  <c r="AG81" i="35"/>
  <c r="AG81" i="34"/>
  <c r="AG81" i="33"/>
  <c r="AG81" i="31"/>
  <c r="AG81" i="30"/>
  <c r="AG81" i="29"/>
  <c r="AF81" i="36"/>
  <c r="AF81" i="35"/>
  <c r="AF81" i="34"/>
  <c r="AF81" i="33"/>
  <c r="AF81" i="31"/>
  <c r="AF81" i="30"/>
  <c r="AF81" i="29"/>
  <c r="AE81" i="36"/>
  <c r="AE81" i="35"/>
  <c r="AE81" i="34"/>
  <c r="AE81" i="33"/>
  <c r="AE81" i="31"/>
  <c r="AE81" i="30"/>
  <c r="AE81" i="29"/>
  <c r="AD81" i="36"/>
  <c r="AD81" i="35"/>
  <c r="AD81" i="34"/>
  <c r="AD81" i="33"/>
  <c r="AD81" i="31"/>
  <c r="AD81" i="30"/>
  <c r="AD81" i="29"/>
  <c r="AC81" i="36"/>
  <c r="AC81" i="35"/>
  <c r="AC81" i="34"/>
  <c r="AC81" i="33"/>
  <c r="AC81" i="31"/>
  <c r="AC81" i="30"/>
  <c r="AC81" i="29"/>
  <c r="AB81" i="36"/>
  <c r="AB81" i="35"/>
  <c r="AB81" i="34"/>
  <c r="AB81" i="33"/>
  <c r="AB81" i="31"/>
  <c r="AB81" i="30"/>
  <c r="AB81" i="29"/>
  <c r="AM81" i="10"/>
  <c r="AA81" i="36"/>
  <c r="AA81" i="35"/>
  <c r="AA81" i="34"/>
  <c r="AA81" i="33"/>
  <c r="AA81" i="31"/>
  <c r="AA81" i="30"/>
  <c r="AA81" i="29"/>
  <c r="AL80" i="36"/>
  <c r="AL80" i="35"/>
  <c r="AL80" i="34"/>
  <c r="AL80" i="33"/>
  <c r="AL80" i="31"/>
  <c r="AL80" i="30"/>
  <c r="AL80" i="29"/>
  <c r="AK80" i="36"/>
  <c r="AK80" i="35"/>
  <c r="AK80" i="34"/>
  <c r="AK80" i="33"/>
  <c r="AK80" i="31"/>
  <c r="AK80" i="30"/>
  <c r="AK80" i="29"/>
  <c r="AJ80" i="36"/>
  <c r="AJ80" i="35"/>
  <c r="AJ80" i="34"/>
  <c r="AJ80" i="33"/>
  <c r="AJ80" i="31"/>
  <c r="AJ80" i="30"/>
  <c r="AJ80" i="29"/>
  <c r="AI80" i="36"/>
  <c r="AI80" i="35"/>
  <c r="AI80" i="34"/>
  <c r="AI80" i="33"/>
  <c r="AI80" i="31"/>
  <c r="AI80" i="30"/>
  <c r="AI80" i="29"/>
  <c r="AH80" i="36"/>
  <c r="AH80" i="35"/>
  <c r="AH80" i="34"/>
  <c r="AH80" i="33"/>
  <c r="AH80" i="31"/>
  <c r="AH80" i="30"/>
  <c r="AH80" i="29"/>
  <c r="AG80" i="36"/>
  <c r="AG80" i="35"/>
  <c r="AG80" i="34"/>
  <c r="AG80" i="33"/>
  <c r="AG80" i="31"/>
  <c r="AG80" i="30"/>
  <c r="AG80" i="29"/>
  <c r="AF80" i="36"/>
  <c r="AF80" i="35"/>
  <c r="AF80" i="34"/>
  <c r="AF80" i="33"/>
  <c r="AF80" i="31"/>
  <c r="AF80" i="30"/>
  <c r="AF80" i="29"/>
  <c r="AE80" i="36"/>
  <c r="AE80" i="35"/>
  <c r="AE80" i="34"/>
  <c r="AE80" i="33"/>
  <c r="AE80" i="31"/>
  <c r="AE80" i="30"/>
  <c r="AE80" i="29"/>
  <c r="AD80" i="36"/>
  <c r="AD80" i="35"/>
  <c r="AD80" i="34"/>
  <c r="AD80" i="33"/>
  <c r="AD80" i="31"/>
  <c r="AD80" i="30"/>
  <c r="AD80" i="29"/>
  <c r="AC80" i="36"/>
  <c r="AC80" i="35"/>
  <c r="AC80" i="34"/>
  <c r="AC80" i="33"/>
  <c r="AC80" i="31"/>
  <c r="AC80" i="30"/>
  <c r="AC80" i="29"/>
  <c r="AB80" i="36"/>
  <c r="AB80" i="35"/>
  <c r="AB80" i="34"/>
  <c r="AB80" i="33"/>
  <c r="AB80" i="31"/>
  <c r="AB80" i="30"/>
  <c r="AB80" i="29"/>
  <c r="AM80" i="10"/>
  <c r="AA80" i="36"/>
  <c r="AA80" i="35"/>
  <c r="AA80" i="34"/>
  <c r="AA80" i="33"/>
  <c r="AA80" i="31"/>
  <c r="AA80" i="30"/>
  <c r="AA80" i="29"/>
  <c r="AL79" i="36"/>
  <c r="AL79" i="35"/>
  <c r="AL79" i="34"/>
  <c r="AL79" i="33"/>
  <c r="AL79" i="31"/>
  <c r="AL79" i="30"/>
  <c r="AL79" i="29"/>
  <c r="AK79" i="36"/>
  <c r="AK79" i="35"/>
  <c r="AK79" i="34"/>
  <c r="AK79" i="33"/>
  <c r="AK79" i="31"/>
  <c r="AK79" i="30"/>
  <c r="AK79" i="29"/>
  <c r="AJ79" i="36"/>
  <c r="AJ79" i="35"/>
  <c r="AJ79" i="34"/>
  <c r="AJ79" i="33"/>
  <c r="AJ79" i="31"/>
  <c r="AJ79" i="30"/>
  <c r="AJ79" i="29"/>
  <c r="AI79" i="36"/>
  <c r="AI79" i="35"/>
  <c r="AI79" i="34"/>
  <c r="AI79" i="33"/>
  <c r="AI79" i="31"/>
  <c r="AI79" i="30"/>
  <c r="AI79" i="29"/>
  <c r="AH79" i="36"/>
  <c r="AH79" i="35"/>
  <c r="AH79" i="34"/>
  <c r="AH79" i="33"/>
  <c r="AH79" i="31"/>
  <c r="AH79" i="30"/>
  <c r="AH79" i="29"/>
  <c r="AG79" i="36"/>
  <c r="AG79" i="35"/>
  <c r="AG79" i="34"/>
  <c r="AG79" i="33"/>
  <c r="AG79" i="31"/>
  <c r="AG79" i="30"/>
  <c r="AG79" i="29"/>
  <c r="AF79" i="36"/>
  <c r="AF79" i="35"/>
  <c r="AF79" i="34"/>
  <c r="AF79" i="33"/>
  <c r="AF79" i="31"/>
  <c r="AF79" i="30"/>
  <c r="AF79" i="29"/>
  <c r="AE79" i="36"/>
  <c r="AE79" i="35"/>
  <c r="AE79" i="34"/>
  <c r="AE79" i="33"/>
  <c r="AE79" i="31"/>
  <c r="AE79" i="30"/>
  <c r="AE79" i="29"/>
  <c r="AD79" i="36"/>
  <c r="AD79" i="35"/>
  <c r="AD79" i="34"/>
  <c r="AD79" i="33"/>
  <c r="AD79" i="31"/>
  <c r="AD79" i="30"/>
  <c r="AD79" i="29"/>
  <c r="AC79" i="36"/>
  <c r="AC79" i="35"/>
  <c r="AC79" i="34"/>
  <c r="AC79" i="33"/>
  <c r="AC79" i="31"/>
  <c r="AC79" i="30"/>
  <c r="AC79" i="29"/>
  <c r="AB79" i="36"/>
  <c r="AB79" i="35"/>
  <c r="AB79" i="34"/>
  <c r="AB79" i="33"/>
  <c r="AB79" i="31"/>
  <c r="AB79" i="30"/>
  <c r="AB79" i="29"/>
  <c r="AM79" i="10"/>
  <c r="AA79" i="36"/>
  <c r="AA79" i="35"/>
  <c r="AA79" i="34"/>
  <c r="AA79" i="33"/>
  <c r="AA79" i="31"/>
  <c r="AA79" i="30"/>
  <c r="AA79" i="29"/>
  <c r="AL78" i="36"/>
  <c r="AL78" i="35"/>
  <c r="AL78" i="34"/>
  <c r="AL78" i="33"/>
  <c r="AL78" i="31"/>
  <c r="AL78" i="30"/>
  <c r="AL78" i="29"/>
  <c r="AK78" i="36"/>
  <c r="AK78" i="35"/>
  <c r="AK78" i="34"/>
  <c r="AK78" i="33"/>
  <c r="AK78" i="31"/>
  <c r="AK78" i="30"/>
  <c r="AK78" i="29"/>
  <c r="AJ78" i="36"/>
  <c r="AJ78" i="35"/>
  <c r="AJ78" i="34"/>
  <c r="AJ78" i="33"/>
  <c r="AJ78" i="31"/>
  <c r="AJ78" i="30"/>
  <c r="AJ78" i="29"/>
  <c r="AI78" i="36"/>
  <c r="AI78" i="35"/>
  <c r="AI78" i="34"/>
  <c r="AI78" i="33"/>
  <c r="AI78" i="31"/>
  <c r="AI78" i="30"/>
  <c r="AI78" i="29"/>
  <c r="AH78" i="36"/>
  <c r="AH78" i="35"/>
  <c r="AH78" i="34"/>
  <c r="AH78" i="33"/>
  <c r="AH78" i="31"/>
  <c r="AH78" i="30"/>
  <c r="AH78" i="29"/>
  <c r="AG78" i="36"/>
  <c r="AG78" i="35"/>
  <c r="AG78" i="34"/>
  <c r="AG78" i="33"/>
  <c r="AG78" i="31"/>
  <c r="AG78" i="30"/>
  <c r="AG78" i="29"/>
  <c r="AF78" i="36"/>
  <c r="AF78" i="35"/>
  <c r="AF78" i="34"/>
  <c r="AF78" i="33"/>
  <c r="AF78" i="31"/>
  <c r="AF78" i="30"/>
  <c r="AF78" i="29"/>
  <c r="AE78" i="36"/>
  <c r="AE78" i="35"/>
  <c r="AE78" i="34"/>
  <c r="AE78" i="33"/>
  <c r="AE78" i="31"/>
  <c r="AE78" i="30"/>
  <c r="AE78" i="29"/>
  <c r="AD78" i="36"/>
  <c r="AD78" i="35"/>
  <c r="AD78" i="34"/>
  <c r="AD78" i="33"/>
  <c r="AD78" i="31"/>
  <c r="AD78" i="30"/>
  <c r="AD78" i="29"/>
  <c r="AC78" i="36"/>
  <c r="AC78" i="35"/>
  <c r="AC78" i="34"/>
  <c r="AC78" i="33"/>
  <c r="AC78" i="31"/>
  <c r="AC78" i="30"/>
  <c r="AC78" i="29"/>
  <c r="AB78" i="36"/>
  <c r="AB78" i="35"/>
  <c r="AB78" i="34"/>
  <c r="AB78" i="33"/>
  <c r="AB78" i="31"/>
  <c r="AB78" i="30"/>
  <c r="AB78" i="29"/>
  <c r="AK75" i="32"/>
  <c r="AJ75" i="32"/>
  <c r="AG75" i="32"/>
  <c r="AF75" i="32"/>
  <c r="AC75" i="32"/>
  <c r="AB75" i="32"/>
  <c r="AL74" i="32"/>
  <c r="AJ74" i="32"/>
  <c r="AH74" i="32"/>
  <c r="AF74" i="32"/>
  <c r="AD74" i="32"/>
  <c r="AB74" i="32"/>
  <c r="AL73" i="32"/>
  <c r="AK73" i="32"/>
  <c r="AJ73" i="32"/>
  <c r="AI73" i="32"/>
  <c r="AH73" i="32"/>
  <c r="AG73" i="32"/>
  <c r="AF73" i="32"/>
  <c r="AD73" i="32"/>
  <c r="AC73" i="32"/>
  <c r="AB73" i="32"/>
  <c r="AL72" i="32"/>
  <c r="AK72" i="32"/>
  <c r="AJ72" i="32"/>
  <c r="AH72" i="32"/>
  <c r="AG72" i="32"/>
  <c r="AF72" i="32"/>
  <c r="AD72" i="32"/>
  <c r="AC72" i="32"/>
  <c r="AB72" i="32"/>
  <c r="AK71" i="32"/>
  <c r="AJ71" i="32"/>
  <c r="AG71" i="32"/>
  <c r="AF71" i="32"/>
  <c r="AD71" i="32"/>
  <c r="AC71" i="32"/>
  <c r="AB71" i="32"/>
  <c r="AL70" i="32"/>
  <c r="AK70" i="32"/>
  <c r="AI70" i="32"/>
  <c r="AH70" i="32"/>
  <c r="AG70" i="32"/>
  <c r="AE70" i="32"/>
  <c r="AD70" i="32"/>
  <c r="AC70" i="32"/>
  <c r="AB70" i="32"/>
  <c r="AM70" i="2"/>
  <c r="AA70" i="32"/>
  <c r="AL69" i="32"/>
  <c r="AK69" i="32"/>
  <c r="AJ69" i="32"/>
  <c r="AI69" i="32"/>
  <c r="AH69" i="32"/>
  <c r="AG69" i="32"/>
  <c r="AE69" i="32"/>
  <c r="AD69" i="32"/>
  <c r="AC69" i="32"/>
  <c r="AM69" i="2"/>
  <c r="AA69" i="32"/>
  <c r="AL68" i="32"/>
  <c r="AK68" i="32"/>
  <c r="AI68" i="32"/>
  <c r="AH68" i="32"/>
  <c r="AG68" i="32"/>
  <c r="AE68" i="32"/>
  <c r="AD68" i="32"/>
  <c r="AC68" i="32"/>
  <c r="AM68" i="2"/>
  <c r="AA68" i="32"/>
  <c r="AL67" i="32"/>
  <c r="AK67" i="32"/>
  <c r="AI67" i="32"/>
  <c r="AH67" i="32"/>
  <c r="AG67" i="32"/>
  <c r="AE67" i="32"/>
  <c r="AD67" i="32"/>
  <c r="AC67" i="32"/>
  <c r="AB67" i="32"/>
  <c r="AM67" i="2"/>
  <c r="AA67" i="32"/>
  <c r="AL66" i="32"/>
  <c r="AK66" i="32"/>
  <c r="AI66" i="32"/>
  <c r="AH66" i="32"/>
  <c r="AG66" i="32"/>
  <c r="AE66" i="32"/>
  <c r="AD66" i="32"/>
  <c r="AC66" i="32"/>
  <c r="AM66" i="2"/>
  <c r="AA66" i="32"/>
  <c r="AM72" i="2"/>
  <c r="AM72" i="32" s="1"/>
  <c r="AM66" i="32" l="1"/>
  <c r="AM67" i="32"/>
  <c r="AM68" i="32"/>
  <c r="AM69" i="32"/>
  <c r="AM70" i="32"/>
  <c r="AM79" i="36"/>
  <c r="AM79" i="35"/>
  <c r="AM79" i="34"/>
  <c r="AM79" i="33"/>
  <c r="AM79" i="31"/>
  <c r="AM79" i="30"/>
  <c r="AM79" i="29"/>
  <c r="AM80" i="36"/>
  <c r="AM80" i="35"/>
  <c r="AM80" i="34"/>
  <c r="AM80" i="33"/>
  <c r="AM80" i="31"/>
  <c r="AM80" i="30"/>
  <c r="AM80" i="29"/>
  <c r="AM81" i="36"/>
  <c r="AM81" i="35"/>
  <c r="AM81" i="34"/>
  <c r="AM81" i="33"/>
  <c r="AM81" i="31"/>
  <c r="AM81" i="30"/>
  <c r="AM81" i="29"/>
  <c r="AM82" i="36"/>
  <c r="AM82" i="35"/>
  <c r="AM82" i="34"/>
  <c r="AM82" i="33"/>
  <c r="AM82" i="31"/>
  <c r="AM82" i="30"/>
  <c r="AM82" i="29"/>
  <c r="AM83" i="36"/>
  <c r="AM83" i="35"/>
  <c r="AM83" i="34"/>
  <c r="AM83" i="33"/>
  <c r="AM83" i="31"/>
  <c r="AM83" i="30"/>
  <c r="AM83" i="29"/>
  <c r="AM84" i="36"/>
  <c r="AM84" i="35"/>
  <c r="AM84" i="34"/>
  <c r="AM84" i="33"/>
  <c r="AM84" i="31"/>
  <c r="AM84" i="30"/>
  <c r="AM84" i="29"/>
  <c r="AM85" i="36"/>
  <c r="AM85" i="35"/>
  <c r="AM85" i="34"/>
  <c r="AM85" i="33"/>
  <c r="AM85" i="31"/>
  <c r="AM85" i="30"/>
  <c r="AM85" i="29"/>
  <c r="AM86" i="36"/>
  <c r="AM86" i="35"/>
  <c r="AM86" i="34"/>
  <c r="AM86" i="33"/>
  <c r="AM86" i="31"/>
  <c r="AM86" i="30"/>
  <c r="AM86" i="29"/>
  <c r="AM87" i="36"/>
  <c r="AM87" i="35"/>
  <c r="AM87" i="34"/>
  <c r="AM87" i="33"/>
  <c r="AM87" i="31"/>
  <c r="AM87" i="30"/>
  <c r="AM87" i="29"/>
  <c r="AM88" i="36"/>
  <c r="AM88" i="35"/>
  <c r="AM88" i="34"/>
  <c r="AM88" i="33"/>
  <c r="AM88" i="31"/>
  <c r="AM88" i="30"/>
  <c r="AM88" i="29"/>
  <c r="AM89" i="36"/>
  <c r="AM89" i="35"/>
  <c r="AM89" i="34"/>
  <c r="AM89" i="33"/>
  <c r="AM89" i="31"/>
  <c r="AM89" i="30"/>
  <c r="AM89" i="29"/>
  <c r="AM90" i="36"/>
  <c r="AM90" i="35"/>
  <c r="AM90" i="34"/>
  <c r="AM90" i="33"/>
  <c r="AM90" i="31"/>
  <c r="AM90" i="30"/>
  <c r="AM90" i="29"/>
  <c r="AM53" i="36" l="1"/>
  <c r="AL53" i="36"/>
  <c r="AK53" i="36"/>
  <c r="AJ53" i="36"/>
  <c r="AI53" i="36"/>
  <c r="AH53" i="36"/>
  <c r="AG53" i="36"/>
  <c r="AF53" i="36"/>
  <c r="AE53" i="36"/>
  <c r="AD53" i="36"/>
  <c r="AB53" i="36"/>
  <c r="AA53" i="36"/>
  <c r="Z53" i="36"/>
  <c r="Y53" i="36"/>
  <c r="X53" i="36"/>
  <c r="W53" i="36"/>
  <c r="V53" i="36"/>
  <c r="U53" i="36"/>
  <c r="T53" i="36"/>
  <c r="S53" i="36"/>
  <c r="R53" i="36"/>
  <c r="Q53" i="36"/>
  <c r="P53" i="36"/>
  <c r="O53" i="36"/>
  <c r="N53" i="36"/>
  <c r="M53" i="36"/>
  <c r="L53" i="36"/>
  <c r="K53" i="36"/>
  <c r="J53" i="36"/>
  <c r="I53" i="36"/>
  <c r="H53" i="36"/>
  <c r="G53" i="36"/>
  <c r="AM52" i="36"/>
  <c r="AL52" i="36"/>
  <c r="AK52" i="36"/>
  <c r="AJ52" i="36"/>
  <c r="AI52" i="36"/>
  <c r="AI51" i="36" s="1"/>
  <c r="AI50" i="36" s="1"/>
  <c r="AI49" i="36" s="1"/>
  <c r="AI48" i="36" s="1"/>
  <c r="AI47" i="36" s="1"/>
  <c r="AI46" i="36" s="1"/>
  <c r="AI45" i="36" s="1"/>
  <c r="AI44" i="36" s="1"/>
  <c r="AI43" i="36" s="1"/>
  <c r="AI42" i="36" s="1"/>
  <c r="AI41" i="36" s="1"/>
  <c r="AH52" i="36"/>
  <c r="AG52" i="36"/>
  <c r="AG51" i="36" s="1"/>
  <c r="AG50" i="36" s="1"/>
  <c r="AG49" i="36" s="1"/>
  <c r="AG48" i="36" s="1"/>
  <c r="AG47" i="36" s="1"/>
  <c r="AG46" i="36" s="1"/>
  <c r="AG45" i="36" s="1"/>
  <c r="AG44" i="36" s="1"/>
  <c r="AG43" i="36" s="1"/>
  <c r="AG42" i="36" s="1"/>
  <c r="AG41" i="36" s="1"/>
  <c r="AF52" i="36"/>
  <c r="AE52" i="36"/>
  <c r="AE51" i="36" s="1"/>
  <c r="AE50" i="36" s="1"/>
  <c r="AE49" i="36" s="1"/>
  <c r="AE48" i="36" s="1"/>
  <c r="AE47" i="36" s="1"/>
  <c r="AE46" i="36" s="1"/>
  <c r="AE45" i="36" s="1"/>
  <c r="AE44" i="36" s="1"/>
  <c r="AE43" i="36" s="1"/>
  <c r="AE42" i="36" s="1"/>
  <c r="AE41" i="36" s="1"/>
  <c r="AD52" i="36"/>
  <c r="AB52" i="36"/>
  <c r="AA52" i="36"/>
  <c r="AA51" i="36" s="1"/>
  <c r="AA50" i="36" s="1"/>
  <c r="AA49" i="36" s="1"/>
  <c r="AA48" i="36" s="1"/>
  <c r="AA47" i="36" s="1"/>
  <c r="AA46" i="36" s="1"/>
  <c r="AA45" i="36" s="1"/>
  <c r="AA44" i="36" s="1"/>
  <c r="AA43" i="36" s="1"/>
  <c r="AA42" i="36" s="1"/>
  <c r="AA41" i="36" s="1"/>
  <c r="Z52" i="36"/>
  <c r="Z51" i="36" s="1"/>
  <c r="Z50" i="36" s="1"/>
  <c r="Z49" i="36" s="1"/>
  <c r="Z48" i="36" s="1"/>
  <c r="Z47" i="36" s="1"/>
  <c r="Z46" i="36" s="1"/>
  <c r="Z45" i="36" s="1"/>
  <c r="Z44" i="36" s="1"/>
  <c r="Z43" i="36" s="1"/>
  <c r="Z42" i="36" s="1"/>
  <c r="Z41" i="36" s="1"/>
  <c r="Y52" i="36"/>
  <c r="Y51" i="36" s="1"/>
  <c r="Y50" i="36" s="1"/>
  <c r="Y49" i="36" s="1"/>
  <c r="Y48" i="36" s="1"/>
  <c r="Y47" i="36" s="1"/>
  <c r="Y46" i="36" s="1"/>
  <c r="Y45" i="36" s="1"/>
  <c r="Y44" i="36" s="1"/>
  <c r="Y43" i="36" s="1"/>
  <c r="Y42" i="36" s="1"/>
  <c r="Y41" i="36" s="1"/>
  <c r="X52" i="36"/>
  <c r="X51" i="36" s="1"/>
  <c r="X50" i="36" s="1"/>
  <c r="X49" i="36" s="1"/>
  <c r="X48" i="36" s="1"/>
  <c r="X47" i="36" s="1"/>
  <c r="X46" i="36" s="1"/>
  <c r="X45" i="36" s="1"/>
  <c r="X44" i="36" s="1"/>
  <c r="X43" i="36" s="1"/>
  <c r="X42" i="36" s="1"/>
  <c r="X41" i="36" s="1"/>
  <c r="W52" i="36"/>
  <c r="W51" i="36" s="1"/>
  <c r="W50" i="36" s="1"/>
  <c r="W49" i="36" s="1"/>
  <c r="W48" i="36" s="1"/>
  <c r="W47" i="36" s="1"/>
  <c r="W46" i="36" s="1"/>
  <c r="W45" i="36" s="1"/>
  <c r="W44" i="36" s="1"/>
  <c r="W43" i="36" s="1"/>
  <c r="W42" i="36" s="1"/>
  <c r="W41" i="36" s="1"/>
  <c r="V52" i="36"/>
  <c r="U52" i="36"/>
  <c r="T52" i="36"/>
  <c r="S52" i="36"/>
  <c r="S51" i="36" s="1"/>
  <c r="S50" i="36" s="1"/>
  <c r="S49" i="36" s="1"/>
  <c r="S48" i="36" s="1"/>
  <c r="S47" i="36" s="1"/>
  <c r="S46" i="36" s="1"/>
  <c r="S45" i="36" s="1"/>
  <c r="S44" i="36" s="1"/>
  <c r="S43" i="36" s="1"/>
  <c r="S42" i="36" s="1"/>
  <c r="S41" i="36" s="1"/>
  <c r="R52" i="36"/>
  <c r="R51" i="36" s="1"/>
  <c r="R50" i="36" s="1"/>
  <c r="R49" i="36" s="1"/>
  <c r="R48" i="36" s="1"/>
  <c r="R47" i="36" s="1"/>
  <c r="R46" i="36" s="1"/>
  <c r="R45" i="36" s="1"/>
  <c r="R44" i="36" s="1"/>
  <c r="R43" i="36" s="1"/>
  <c r="R42" i="36" s="1"/>
  <c r="R41" i="36" s="1"/>
  <c r="Q52" i="36"/>
  <c r="Q51" i="36" s="1"/>
  <c r="Q50" i="36" s="1"/>
  <c r="Q49" i="36" s="1"/>
  <c r="Q48" i="36" s="1"/>
  <c r="Q47" i="36" s="1"/>
  <c r="Q46" i="36" s="1"/>
  <c r="Q45" i="36" s="1"/>
  <c r="Q44" i="36" s="1"/>
  <c r="Q43" i="36" s="1"/>
  <c r="Q42" i="36" s="1"/>
  <c r="Q41" i="36" s="1"/>
  <c r="P52" i="36"/>
  <c r="P51" i="36" s="1"/>
  <c r="P50" i="36" s="1"/>
  <c r="P49" i="36" s="1"/>
  <c r="P48" i="36" s="1"/>
  <c r="P47" i="36" s="1"/>
  <c r="P46" i="36" s="1"/>
  <c r="P45" i="36" s="1"/>
  <c r="P44" i="36" s="1"/>
  <c r="P43" i="36" s="1"/>
  <c r="P42" i="36" s="1"/>
  <c r="P41" i="36" s="1"/>
  <c r="O52" i="36"/>
  <c r="O51" i="36" s="1"/>
  <c r="O50" i="36" s="1"/>
  <c r="O49" i="36" s="1"/>
  <c r="O48" i="36" s="1"/>
  <c r="O47" i="36" s="1"/>
  <c r="O46" i="36" s="1"/>
  <c r="O45" i="36" s="1"/>
  <c r="O44" i="36" s="1"/>
  <c r="O43" i="36" s="1"/>
  <c r="O42" i="36" s="1"/>
  <c r="O41" i="36" s="1"/>
  <c r="N52" i="36"/>
  <c r="M52" i="36"/>
  <c r="L52" i="36"/>
  <c r="K52" i="36"/>
  <c r="K51" i="36" s="1"/>
  <c r="K50" i="36" s="1"/>
  <c r="K49" i="36" s="1"/>
  <c r="K48" i="36" s="1"/>
  <c r="K47" i="36" s="1"/>
  <c r="K46" i="36" s="1"/>
  <c r="K45" i="36" s="1"/>
  <c r="K44" i="36" s="1"/>
  <c r="K43" i="36" s="1"/>
  <c r="K42" i="36" s="1"/>
  <c r="K41" i="36" s="1"/>
  <c r="J52" i="36"/>
  <c r="J51" i="36" s="1"/>
  <c r="J50" i="36" s="1"/>
  <c r="J49" i="36" s="1"/>
  <c r="J48" i="36" s="1"/>
  <c r="J47" i="36" s="1"/>
  <c r="J46" i="36" s="1"/>
  <c r="J45" i="36" s="1"/>
  <c r="J44" i="36" s="1"/>
  <c r="J43" i="36" s="1"/>
  <c r="J42" i="36" s="1"/>
  <c r="J41" i="36" s="1"/>
  <c r="I52" i="36"/>
  <c r="I51" i="36" s="1"/>
  <c r="I50" i="36" s="1"/>
  <c r="I49" i="36" s="1"/>
  <c r="I48" i="36" s="1"/>
  <c r="I47" i="36" s="1"/>
  <c r="I46" i="36" s="1"/>
  <c r="I45" i="36" s="1"/>
  <c r="I44" i="36" s="1"/>
  <c r="I43" i="36" s="1"/>
  <c r="I42" i="36" s="1"/>
  <c r="I41" i="36" s="1"/>
  <c r="H52" i="36"/>
  <c r="H51" i="36" s="1"/>
  <c r="H50" i="36" s="1"/>
  <c r="H49" i="36" s="1"/>
  <c r="H48" i="36" s="1"/>
  <c r="H47" i="36" s="1"/>
  <c r="H46" i="36" s="1"/>
  <c r="H45" i="36" s="1"/>
  <c r="H44" i="36" s="1"/>
  <c r="H43" i="36" s="1"/>
  <c r="H42" i="36" s="1"/>
  <c r="H41" i="36" s="1"/>
  <c r="G52" i="36"/>
  <c r="G51" i="36" s="1"/>
  <c r="G50" i="36" s="1"/>
  <c r="G49" i="36" s="1"/>
  <c r="G48" i="36" s="1"/>
  <c r="G47" i="36" s="1"/>
  <c r="G46" i="36" s="1"/>
  <c r="G45" i="36" s="1"/>
  <c r="G44" i="36" s="1"/>
  <c r="G43" i="36" s="1"/>
  <c r="G42" i="36" s="1"/>
  <c r="G41" i="36" s="1"/>
  <c r="AM51" i="36"/>
  <c r="AL51" i="36"/>
  <c r="AK51" i="36"/>
  <c r="AJ51" i="36"/>
  <c r="AJ50" i="36" s="1"/>
  <c r="AJ49" i="36" s="1"/>
  <c r="AJ48" i="36" s="1"/>
  <c r="AJ47" i="36" s="1"/>
  <c r="AJ46" i="36" s="1"/>
  <c r="AJ45" i="36" s="1"/>
  <c r="AJ44" i="36" s="1"/>
  <c r="AJ43" i="36" s="1"/>
  <c r="AJ42" i="36" s="1"/>
  <c r="AJ41" i="36" s="1"/>
  <c r="AH51" i="36"/>
  <c r="AH50" i="36" s="1"/>
  <c r="AH49" i="36" s="1"/>
  <c r="AH48" i="36" s="1"/>
  <c r="AH47" i="36" s="1"/>
  <c r="AH46" i="36" s="1"/>
  <c r="AH45" i="36" s="1"/>
  <c r="AH44" i="36" s="1"/>
  <c r="AH43" i="36" s="1"/>
  <c r="AH42" i="36" s="1"/>
  <c r="AH41" i="36" s="1"/>
  <c r="AF51" i="36"/>
  <c r="AF50" i="36" s="1"/>
  <c r="AF49" i="36" s="1"/>
  <c r="AF48" i="36" s="1"/>
  <c r="AF47" i="36" s="1"/>
  <c r="AF46" i="36" s="1"/>
  <c r="AF45" i="36" s="1"/>
  <c r="AF44" i="36" s="1"/>
  <c r="AF43" i="36" s="1"/>
  <c r="AF42" i="36" s="1"/>
  <c r="AF41" i="36" s="1"/>
  <c r="AD51" i="36"/>
  <c r="AD50" i="36" s="1"/>
  <c r="AD49" i="36" s="1"/>
  <c r="AD48" i="36" s="1"/>
  <c r="AD47" i="36" s="1"/>
  <c r="AD46" i="36" s="1"/>
  <c r="AD45" i="36" s="1"/>
  <c r="AD44" i="36" s="1"/>
  <c r="AD43" i="36" s="1"/>
  <c r="AD42" i="36" s="1"/>
  <c r="AD41" i="36" s="1"/>
  <c r="AB51" i="36"/>
  <c r="V51" i="36"/>
  <c r="V50" i="36" s="1"/>
  <c r="V49" i="36" s="1"/>
  <c r="V48" i="36" s="1"/>
  <c r="V47" i="36" s="1"/>
  <c r="V46" i="36" s="1"/>
  <c r="V45" i="36" s="1"/>
  <c r="V44" i="36" s="1"/>
  <c r="V43" i="36" s="1"/>
  <c r="V42" i="36" s="1"/>
  <c r="V41" i="36" s="1"/>
  <c r="U51" i="36"/>
  <c r="U50" i="36" s="1"/>
  <c r="U49" i="36" s="1"/>
  <c r="U48" i="36" s="1"/>
  <c r="U47" i="36" s="1"/>
  <c r="U46" i="36" s="1"/>
  <c r="U45" i="36" s="1"/>
  <c r="U44" i="36" s="1"/>
  <c r="U43" i="36" s="1"/>
  <c r="U42" i="36" s="1"/>
  <c r="U41" i="36" s="1"/>
  <c r="T51" i="36"/>
  <c r="N51" i="36"/>
  <c r="N50" i="36" s="1"/>
  <c r="N49" i="36" s="1"/>
  <c r="N48" i="36" s="1"/>
  <c r="N47" i="36" s="1"/>
  <c r="N46" i="36" s="1"/>
  <c r="N45" i="36" s="1"/>
  <c r="N44" i="36" s="1"/>
  <c r="N43" i="36" s="1"/>
  <c r="N42" i="36" s="1"/>
  <c r="N41" i="36" s="1"/>
  <c r="M51" i="36"/>
  <c r="M50" i="36" s="1"/>
  <c r="M49" i="36" s="1"/>
  <c r="M48" i="36" s="1"/>
  <c r="M47" i="36" s="1"/>
  <c r="M46" i="36" s="1"/>
  <c r="M45" i="36" s="1"/>
  <c r="M44" i="36" s="1"/>
  <c r="M43" i="36" s="1"/>
  <c r="M42" i="36" s="1"/>
  <c r="M41" i="36" s="1"/>
  <c r="L51" i="36"/>
  <c r="AM50" i="36"/>
  <c r="AM49" i="36" s="1"/>
  <c r="AM48" i="36" s="1"/>
  <c r="AM47" i="36" s="1"/>
  <c r="AM46" i="36" s="1"/>
  <c r="AM45" i="36" s="1"/>
  <c r="AM44" i="36" s="1"/>
  <c r="AM43" i="36" s="1"/>
  <c r="AM42" i="36" s="1"/>
  <c r="AM41" i="36" s="1"/>
  <c r="AL50" i="36"/>
  <c r="AL49" i="36" s="1"/>
  <c r="AL48" i="36" s="1"/>
  <c r="AL47" i="36" s="1"/>
  <c r="AL46" i="36" s="1"/>
  <c r="AL45" i="36" s="1"/>
  <c r="AL44" i="36" s="1"/>
  <c r="AL43" i="36" s="1"/>
  <c r="AL42" i="36" s="1"/>
  <c r="AL41" i="36" s="1"/>
  <c r="AK50" i="36"/>
  <c r="AB50" i="36"/>
  <c r="AB49" i="36" s="1"/>
  <c r="AB48" i="36" s="1"/>
  <c r="AB47" i="36" s="1"/>
  <c r="AB46" i="36" s="1"/>
  <c r="AB45" i="36" s="1"/>
  <c r="AB44" i="36" s="1"/>
  <c r="AB43" i="36" s="1"/>
  <c r="AB42" i="36" s="1"/>
  <c r="AB41" i="36" s="1"/>
  <c r="T50" i="36"/>
  <c r="T49" i="36" s="1"/>
  <c r="T48" i="36" s="1"/>
  <c r="T47" i="36" s="1"/>
  <c r="T46" i="36" s="1"/>
  <c r="T45" i="36" s="1"/>
  <c r="T44" i="36" s="1"/>
  <c r="T43" i="36" s="1"/>
  <c r="T42" i="36" s="1"/>
  <c r="T41" i="36" s="1"/>
  <c r="L50" i="36"/>
  <c r="L49" i="36" s="1"/>
  <c r="L48" i="36" s="1"/>
  <c r="L47" i="36" s="1"/>
  <c r="L46" i="36" s="1"/>
  <c r="L45" i="36" s="1"/>
  <c r="L44" i="36" s="1"/>
  <c r="L43" i="36" s="1"/>
  <c r="L42" i="36" s="1"/>
  <c r="L41" i="36" s="1"/>
  <c r="AK49" i="36"/>
  <c r="AK48" i="36" s="1"/>
  <c r="AK47" i="36" s="1"/>
  <c r="AK46" i="36" s="1"/>
  <c r="AK45" i="36" s="1"/>
  <c r="AK44" i="36" s="1"/>
  <c r="AK43" i="36" s="1"/>
  <c r="AK42" i="36" s="1"/>
  <c r="AK41" i="36" s="1"/>
  <c r="G53" i="35"/>
  <c r="H53" i="35" s="1"/>
  <c r="I53" i="35" s="1"/>
  <c r="J53" i="35" s="1"/>
  <c r="K53" i="35" s="1"/>
  <c r="L53" i="35" s="1"/>
  <c r="M53" i="35" s="1"/>
  <c r="N53" i="35" s="1"/>
  <c r="O53" i="35" s="1"/>
  <c r="P53" i="35" s="1"/>
  <c r="Q53" i="35" s="1"/>
  <c r="R53" i="35" s="1"/>
  <c r="S53" i="35" s="1"/>
  <c r="T53" i="35" s="1"/>
  <c r="U53" i="35" s="1"/>
  <c r="V53" i="35" s="1"/>
  <c r="W53" i="35" s="1"/>
  <c r="X53" i="35" s="1"/>
  <c r="Y53" i="35" s="1"/>
  <c r="Z53" i="35" s="1"/>
  <c r="AA53" i="35" s="1"/>
  <c r="AB53" i="35" s="1"/>
  <c r="AD53" i="35" s="1"/>
  <c r="AE53" i="35" s="1"/>
  <c r="AF53" i="35" s="1"/>
  <c r="AG53" i="35" s="1"/>
  <c r="AH53" i="35" s="1"/>
  <c r="AI53" i="35" s="1"/>
  <c r="AJ53" i="35" s="1"/>
  <c r="AK53" i="35" s="1"/>
  <c r="AL53" i="35" s="1"/>
  <c r="AM53" i="35" s="1"/>
  <c r="G52" i="35"/>
  <c r="H52" i="35" s="1"/>
  <c r="I52" i="35" s="1"/>
  <c r="J52" i="35" s="1"/>
  <c r="K52" i="35" s="1"/>
  <c r="L52" i="35" s="1"/>
  <c r="M52" i="35" s="1"/>
  <c r="N52" i="35" s="1"/>
  <c r="O52" i="35" s="1"/>
  <c r="P52" i="35" s="1"/>
  <c r="Q52" i="35" s="1"/>
  <c r="R52" i="35" s="1"/>
  <c r="S52" i="35" s="1"/>
  <c r="T52" i="35" s="1"/>
  <c r="U52" i="35" s="1"/>
  <c r="V52" i="35" s="1"/>
  <c r="W52" i="35" s="1"/>
  <c r="X52" i="35" s="1"/>
  <c r="Y52" i="35" s="1"/>
  <c r="Z52" i="35" s="1"/>
  <c r="AA52" i="35" s="1"/>
  <c r="AB52" i="35" s="1"/>
  <c r="AD52" i="35" s="1"/>
  <c r="AE52" i="35" s="1"/>
  <c r="AF52" i="35" s="1"/>
  <c r="AG52" i="35" s="1"/>
  <c r="AH52" i="35" s="1"/>
  <c r="AI52" i="35" s="1"/>
  <c r="AJ52" i="35" s="1"/>
  <c r="AK52" i="35" s="1"/>
  <c r="AL52" i="35" s="1"/>
  <c r="AM52" i="35" s="1"/>
  <c r="G51" i="35"/>
  <c r="H51" i="35" s="1"/>
  <c r="I51" i="35" s="1"/>
  <c r="J51" i="35" s="1"/>
  <c r="K51" i="35" s="1"/>
  <c r="L51" i="35" s="1"/>
  <c r="M51" i="35" s="1"/>
  <c r="N51" i="35" s="1"/>
  <c r="O51" i="35" s="1"/>
  <c r="P51" i="35" s="1"/>
  <c r="Q51" i="35" s="1"/>
  <c r="R51" i="35" s="1"/>
  <c r="S51" i="35" s="1"/>
  <c r="T51" i="35" s="1"/>
  <c r="U51" i="35" s="1"/>
  <c r="V51" i="35" s="1"/>
  <c r="W51" i="35" s="1"/>
  <c r="X51" i="35" s="1"/>
  <c r="Y51" i="35" s="1"/>
  <c r="Z51" i="35" s="1"/>
  <c r="AA51" i="35" s="1"/>
  <c r="AB51" i="35" s="1"/>
  <c r="AD51" i="35" s="1"/>
  <c r="AE51" i="35" s="1"/>
  <c r="AF51" i="35" s="1"/>
  <c r="AG51" i="35" s="1"/>
  <c r="AH51" i="35" s="1"/>
  <c r="AI51" i="35" s="1"/>
  <c r="AJ51" i="35" s="1"/>
  <c r="AK51" i="35" s="1"/>
  <c r="AL51" i="35" s="1"/>
  <c r="AM51" i="35" s="1"/>
  <c r="G50" i="35"/>
  <c r="H50" i="35" s="1"/>
  <c r="I50" i="35" s="1"/>
  <c r="J50" i="35" s="1"/>
  <c r="K50" i="35" s="1"/>
  <c r="L50" i="35" s="1"/>
  <c r="M50" i="35" s="1"/>
  <c r="N50" i="35" s="1"/>
  <c r="O50" i="35" s="1"/>
  <c r="P50" i="35" s="1"/>
  <c r="Q50" i="35" s="1"/>
  <c r="R50" i="35" s="1"/>
  <c r="S50" i="35" s="1"/>
  <c r="T50" i="35" s="1"/>
  <c r="U50" i="35" s="1"/>
  <c r="V50" i="35" s="1"/>
  <c r="W50" i="35" s="1"/>
  <c r="X50" i="35" s="1"/>
  <c r="Y50" i="35" s="1"/>
  <c r="Z50" i="35" s="1"/>
  <c r="AA50" i="35" s="1"/>
  <c r="AB50" i="35" s="1"/>
  <c r="AD50" i="35" s="1"/>
  <c r="AE50" i="35" s="1"/>
  <c r="AF50" i="35" s="1"/>
  <c r="AG50" i="35" s="1"/>
  <c r="AH50" i="35" s="1"/>
  <c r="AI50" i="35" s="1"/>
  <c r="AJ50" i="35" s="1"/>
  <c r="AK50" i="35" s="1"/>
  <c r="AL50" i="35" s="1"/>
  <c r="AM50" i="35" s="1"/>
  <c r="G49" i="35"/>
  <c r="H49" i="35" s="1"/>
  <c r="I49" i="35" s="1"/>
  <c r="J49" i="35" s="1"/>
  <c r="K49" i="35" s="1"/>
  <c r="L49" i="35" s="1"/>
  <c r="M49" i="35" s="1"/>
  <c r="N49" i="35" s="1"/>
  <c r="O49" i="35" s="1"/>
  <c r="P49" i="35" s="1"/>
  <c r="Q49" i="35" s="1"/>
  <c r="R49" i="35" s="1"/>
  <c r="S49" i="35" s="1"/>
  <c r="T49" i="35" s="1"/>
  <c r="U49" i="35" s="1"/>
  <c r="V49" i="35" s="1"/>
  <c r="W49" i="35" s="1"/>
  <c r="X49" i="35" s="1"/>
  <c r="Y49" i="35" s="1"/>
  <c r="Z49" i="35" s="1"/>
  <c r="AA49" i="35" s="1"/>
  <c r="AB49" i="35" s="1"/>
  <c r="AD49" i="35" s="1"/>
  <c r="AE49" i="35" s="1"/>
  <c r="AF49" i="35" s="1"/>
  <c r="AG49" i="35" s="1"/>
  <c r="AH49" i="35" s="1"/>
  <c r="AI49" i="35" s="1"/>
  <c r="AJ49" i="35" s="1"/>
  <c r="AK49" i="35" s="1"/>
  <c r="AL49" i="35" s="1"/>
  <c r="AM49" i="35" s="1"/>
  <c r="G48" i="35"/>
  <c r="H48" i="35" s="1"/>
  <c r="I48" i="35" s="1"/>
  <c r="J48" i="35" s="1"/>
  <c r="K48" i="35" s="1"/>
  <c r="L48" i="35" s="1"/>
  <c r="M48" i="35" s="1"/>
  <c r="N48" i="35" s="1"/>
  <c r="O48" i="35" s="1"/>
  <c r="P48" i="35" s="1"/>
  <c r="Q48" i="35" s="1"/>
  <c r="R48" i="35" s="1"/>
  <c r="S48" i="35" s="1"/>
  <c r="T48" i="35" s="1"/>
  <c r="U48" i="35" s="1"/>
  <c r="V48" i="35" s="1"/>
  <c r="W48" i="35" s="1"/>
  <c r="X48" i="35" s="1"/>
  <c r="Y48" i="35" s="1"/>
  <c r="Z48" i="35" s="1"/>
  <c r="AA48" i="35" s="1"/>
  <c r="AB48" i="35" s="1"/>
  <c r="AD48" i="35" s="1"/>
  <c r="AE48" i="35" s="1"/>
  <c r="AF48" i="35" s="1"/>
  <c r="AG48" i="35" s="1"/>
  <c r="AH48" i="35" s="1"/>
  <c r="AI48" i="35" s="1"/>
  <c r="AJ48" i="35" s="1"/>
  <c r="AK48" i="35" s="1"/>
  <c r="AL48" i="35" s="1"/>
  <c r="AM48" i="35" s="1"/>
  <c r="G47" i="35"/>
  <c r="H47" i="35" s="1"/>
  <c r="I47" i="35" s="1"/>
  <c r="J47" i="35" s="1"/>
  <c r="K47" i="35" s="1"/>
  <c r="L47" i="35" s="1"/>
  <c r="M47" i="35" s="1"/>
  <c r="N47" i="35" s="1"/>
  <c r="O47" i="35" s="1"/>
  <c r="P47" i="35" s="1"/>
  <c r="Q47" i="35" s="1"/>
  <c r="R47" i="35" s="1"/>
  <c r="S47" i="35" s="1"/>
  <c r="T47" i="35" s="1"/>
  <c r="U47" i="35" s="1"/>
  <c r="V47" i="35" s="1"/>
  <c r="W47" i="35" s="1"/>
  <c r="X47" i="35" s="1"/>
  <c r="Y47" i="35" s="1"/>
  <c r="Z47" i="35" s="1"/>
  <c r="AA47" i="35" s="1"/>
  <c r="AB47" i="35" s="1"/>
  <c r="AD47" i="35" s="1"/>
  <c r="AE47" i="35" s="1"/>
  <c r="AF47" i="35" s="1"/>
  <c r="AG47" i="35" s="1"/>
  <c r="AH47" i="35" s="1"/>
  <c r="AI47" i="35" s="1"/>
  <c r="AJ47" i="35" s="1"/>
  <c r="AK47" i="35" s="1"/>
  <c r="AL47" i="35" s="1"/>
  <c r="AM47" i="35" s="1"/>
  <c r="G46" i="35"/>
  <c r="H46" i="35" s="1"/>
  <c r="I46" i="35" s="1"/>
  <c r="J46" i="35" s="1"/>
  <c r="K46" i="35" s="1"/>
  <c r="L46" i="35" s="1"/>
  <c r="M46" i="35" s="1"/>
  <c r="N46" i="35" s="1"/>
  <c r="O46" i="35" s="1"/>
  <c r="P46" i="35" s="1"/>
  <c r="Q46" i="35" s="1"/>
  <c r="R46" i="35" s="1"/>
  <c r="S46" i="35" s="1"/>
  <c r="T46" i="35" s="1"/>
  <c r="U46" i="35" s="1"/>
  <c r="V46" i="35" s="1"/>
  <c r="W46" i="35" s="1"/>
  <c r="X46" i="35" s="1"/>
  <c r="Y46" i="35" s="1"/>
  <c r="Z46" i="35" s="1"/>
  <c r="AA46" i="35" s="1"/>
  <c r="AB46" i="35" s="1"/>
  <c r="AD46" i="35" s="1"/>
  <c r="AE46" i="35" s="1"/>
  <c r="AF46" i="35" s="1"/>
  <c r="AG46" i="35" s="1"/>
  <c r="AH46" i="35" s="1"/>
  <c r="AI46" i="35" s="1"/>
  <c r="AJ46" i="35" s="1"/>
  <c r="AK46" i="35" s="1"/>
  <c r="AL46" i="35" s="1"/>
  <c r="AM46" i="35" s="1"/>
  <c r="G45" i="35"/>
  <c r="H45" i="35" s="1"/>
  <c r="I45" i="35" s="1"/>
  <c r="J45" i="35" s="1"/>
  <c r="K45" i="35" s="1"/>
  <c r="L45" i="35" s="1"/>
  <c r="M45" i="35" s="1"/>
  <c r="N45" i="35" s="1"/>
  <c r="O45" i="35" s="1"/>
  <c r="P45" i="35" s="1"/>
  <c r="Q45" i="35" s="1"/>
  <c r="R45" i="35" s="1"/>
  <c r="S45" i="35" s="1"/>
  <c r="T45" i="35" s="1"/>
  <c r="U45" i="35" s="1"/>
  <c r="V45" i="35" s="1"/>
  <c r="W45" i="35" s="1"/>
  <c r="X45" i="35" s="1"/>
  <c r="Y45" i="35" s="1"/>
  <c r="Z45" i="35" s="1"/>
  <c r="AA45" i="35" s="1"/>
  <c r="AB45" i="35" s="1"/>
  <c r="AD45" i="35" s="1"/>
  <c r="AE45" i="35" s="1"/>
  <c r="AF45" i="35" s="1"/>
  <c r="AG45" i="35" s="1"/>
  <c r="AH45" i="35" s="1"/>
  <c r="AI45" i="35" s="1"/>
  <c r="AJ45" i="35" s="1"/>
  <c r="AK45" i="35" s="1"/>
  <c r="AL45" i="35" s="1"/>
  <c r="AM45" i="35" s="1"/>
  <c r="G44" i="35"/>
  <c r="H44" i="35" s="1"/>
  <c r="I44" i="35" s="1"/>
  <c r="J44" i="35" s="1"/>
  <c r="K44" i="35" s="1"/>
  <c r="L44" i="35" s="1"/>
  <c r="M44" i="35" s="1"/>
  <c r="N44" i="35" s="1"/>
  <c r="O44" i="35" s="1"/>
  <c r="P44" i="35" s="1"/>
  <c r="Q44" i="35" s="1"/>
  <c r="R44" i="35" s="1"/>
  <c r="S44" i="35" s="1"/>
  <c r="T44" i="35" s="1"/>
  <c r="U44" i="35" s="1"/>
  <c r="V44" i="35" s="1"/>
  <c r="W44" i="35" s="1"/>
  <c r="X44" i="35" s="1"/>
  <c r="Y44" i="35" s="1"/>
  <c r="Z44" i="35" s="1"/>
  <c r="AA44" i="35" s="1"/>
  <c r="AB44" i="35" s="1"/>
  <c r="AD44" i="35" s="1"/>
  <c r="AE44" i="35" s="1"/>
  <c r="AF44" i="35" s="1"/>
  <c r="AG44" i="35" s="1"/>
  <c r="AH44" i="35" s="1"/>
  <c r="AI44" i="35" s="1"/>
  <c r="AJ44" i="35" s="1"/>
  <c r="AK44" i="35" s="1"/>
  <c r="AL44" i="35" s="1"/>
  <c r="AM44" i="35" s="1"/>
  <c r="G43" i="35"/>
  <c r="H43" i="35" s="1"/>
  <c r="I43" i="35" s="1"/>
  <c r="J43" i="35" s="1"/>
  <c r="K43" i="35" s="1"/>
  <c r="L43" i="35" s="1"/>
  <c r="M43" i="35" s="1"/>
  <c r="N43" i="35" s="1"/>
  <c r="O43" i="35" s="1"/>
  <c r="P43" i="35" s="1"/>
  <c r="Q43" i="35" s="1"/>
  <c r="R43" i="35" s="1"/>
  <c r="S43" i="35" s="1"/>
  <c r="T43" i="35" s="1"/>
  <c r="U43" i="35" s="1"/>
  <c r="V43" i="35" s="1"/>
  <c r="W43" i="35" s="1"/>
  <c r="X43" i="35" s="1"/>
  <c r="Y43" i="35" s="1"/>
  <c r="Z43" i="35" s="1"/>
  <c r="AA43" i="35" s="1"/>
  <c r="AB43" i="35" s="1"/>
  <c r="AD43" i="35" s="1"/>
  <c r="AE43" i="35" s="1"/>
  <c r="AF43" i="35" s="1"/>
  <c r="AG43" i="35" s="1"/>
  <c r="AH43" i="35" s="1"/>
  <c r="AI43" i="35" s="1"/>
  <c r="AJ43" i="35" s="1"/>
  <c r="AK43" i="35" s="1"/>
  <c r="AL43" i="35" s="1"/>
  <c r="AM43" i="35" s="1"/>
  <c r="G42" i="35"/>
  <c r="H42" i="35" s="1"/>
  <c r="I42" i="35" s="1"/>
  <c r="J42" i="35" s="1"/>
  <c r="K42" i="35" s="1"/>
  <c r="L42" i="35" s="1"/>
  <c r="M42" i="35" s="1"/>
  <c r="N42" i="35" s="1"/>
  <c r="O42" i="35" s="1"/>
  <c r="P42" i="35" s="1"/>
  <c r="Q42" i="35" s="1"/>
  <c r="R42" i="35" s="1"/>
  <c r="S42" i="35" s="1"/>
  <c r="T42" i="35" s="1"/>
  <c r="U42" i="35" s="1"/>
  <c r="V42" i="35" s="1"/>
  <c r="W42" i="35" s="1"/>
  <c r="X42" i="35" s="1"/>
  <c r="Y42" i="35" s="1"/>
  <c r="Z42" i="35" s="1"/>
  <c r="AA42" i="35" s="1"/>
  <c r="AB42" i="35" s="1"/>
  <c r="AD42" i="35" s="1"/>
  <c r="AE42" i="35" s="1"/>
  <c r="AF42" i="35" s="1"/>
  <c r="AG42" i="35" s="1"/>
  <c r="AH42" i="35" s="1"/>
  <c r="AI42" i="35" s="1"/>
  <c r="AJ42" i="35" s="1"/>
  <c r="AK42" i="35" s="1"/>
  <c r="AL42" i="35" s="1"/>
  <c r="AM42" i="35" s="1"/>
  <c r="G41" i="35"/>
  <c r="H41" i="35" s="1"/>
  <c r="I41" i="35" s="1"/>
  <c r="J41" i="35" s="1"/>
  <c r="K41" i="35" s="1"/>
  <c r="L41" i="35" s="1"/>
  <c r="M41" i="35" s="1"/>
  <c r="N41" i="35" s="1"/>
  <c r="O41" i="35" s="1"/>
  <c r="P41" i="35" s="1"/>
  <c r="Q41" i="35" s="1"/>
  <c r="R41" i="35" s="1"/>
  <c r="S41" i="35" s="1"/>
  <c r="T41" i="35" s="1"/>
  <c r="U41" i="35" s="1"/>
  <c r="V41" i="35" s="1"/>
  <c r="W41" i="35" s="1"/>
  <c r="X41" i="35" s="1"/>
  <c r="Y41" i="35" s="1"/>
  <c r="Z41" i="35" s="1"/>
  <c r="AA41" i="35" s="1"/>
  <c r="AB41" i="35" s="1"/>
  <c r="AD41" i="35" s="1"/>
  <c r="AE41" i="35" s="1"/>
  <c r="AF41" i="35" s="1"/>
  <c r="AG41" i="35" s="1"/>
  <c r="AH41" i="35" s="1"/>
  <c r="AI41" i="35" s="1"/>
  <c r="AJ41" i="35" s="1"/>
  <c r="AK41" i="35" s="1"/>
  <c r="AL41" i="35" s="1"/>
  <c r="AM41" i="35" s="1"/>
  <c r="G53" i="34"/>
  <c r="H53" i="34" s="1"/>
  <c r="I53" i="34" s="1"/>
  <c r="J53" i="34" s="1"/>
  <c r="K53" i="34" s="1"/>
  <c r="L53" i="34" s="1"/>
  <c r="M53" i="34" s="1"/>
  <c r="N53" i="34" s="1"/>
  <c r="O53" i="34" s="1"/>
  <c r="P53" i="34" s="1"/>
  <c r="Q53" i="34" s="1"/>
  <c r="R53" i="34" s="1"/>
  <c r="S53" i="34" s="1"/>
  <c r="T53" i="34" s="1"/>
  <c r="U53" i="34" s="1"/>
  <c r="V53" i="34" s="1"/>
  <c r="W53" i="34" s="1"/>
  <c r="X53" i="34" s="1"/>
  <c r="Y53" i="34" s="1"/>
  <c r="Z53" i="34" s="1"/>
  <c r="AA53" i="34" s="1"/>
  <c r="AB53" i="34" s="1"/>
  <c r="AD53" i="34" s="1"/>
  <c r="AE53" i="34" s="1"/>
  <c r="AF53" i="34" s="1"/>
  <c r="AG53" i="34" s="1"/>
  <c r="AH53" i="34" s="1"/>
  <c r="AI53" i="34" s="1"/>
  <c r="AJ53" i="34" s="1"/>
  <c r="AK53" i="34" s="1"/>
  <c r="AL53" i="34" s="1"/>
  <c r="AM53" i="34" s="1"/>
  <c r="G52" i="34"/>
  <c r="H52" i="34" s="1"/>
  <c r="I52" i="34" s="1"/>
  <c r="J52" i="34" s="1"/>
  <c r="K52" i="34" s="1"/>
  <c r="L52" i="34" s="1"/>
  <c r="M52" i="34" s="1"/>
  <c r="N52" i="34" s="1"/>
  <c r="O52" i="34" s="1"/>
  <c r="P52" i="34" s="1"/>
  <c r="Q52" i="34" s="1"/>
  <c r="R52" i="34" s="1"/>
  <c r="S52" i="34" s="1"/>
  <c r="T52" i="34" s="1"/>
  <c r="U52" i="34" s="1"/>
  <c r="V52" i="34" s="1"/>
  <c r="W52" i="34" s="1"/>
  <c r="X52" i="34" s="1"/>
  <c r="Y52" i="34" s="1"/>
  <c r="Z52" i="34" s="1"/>
  <c r="AA52" i="34" s="1"/>
  <c r="AB52" i="34" s="1"/>
  <c r="AD52" i="34" s="1"/>
  <c r="AE52" i="34" s="1"/>
  <c r="AF52" i="34" s="1"/>
  <c r="AG52" i="34" s="1"/>
  <c r="AH52" i="34" s="1"/>
  <c r="AI52" i="34" s="1"/>
  <c r="AJ52" i="34" s="1"/>
  <c r="AK52" i="34" s="1"/>
  <c r="AL52" i="34" s="1"/>
  <c r="AM52" i="34" s="1"/>
  <c r="G51" i="34"/>
  <c r="H51" i="34" s="1"/>
  <c r="I51" i="34" s="1"/>
  <c r="J51" i="34" s="1"/>
  <c r="K51" i="34" s="1"/>
  <c r="L51" i="34" s="1"/>
  <c r="M51" i="34" s="1"/>
  <c r="N51" i="34" s="1"/>
  <c r="O51" i="34" s="1"/>
  <c r="P51" i="34" s="1"/>
  <c r="Q51" i="34" s="1"/>
  <c r="R51" i="34" s="1"/>
  <c r="S51" i="34" s="1"/>
  <c r="T51" i="34" s="1"/>
  <c r="U51" i="34" s="1"/>
  <c r="V51" i="34" s="1"/>
  <c r="W51" i="34" s="1"/>
  <c r="X51" i="34" s="1"/>
  <c r="Y51" i="34" s="1"/>
  <c r="Z51" i="34" s="1"/>
  <c r="AA51" i="34" s="1"/>
  <c r="AB51" i="34" s="1"/>
  <c r="AD51" i="34" s="1"/>
  <c r="AE51" i="34" s="1"/>
  <c r="AF51" i="34" s="1"/>
  <c r="AG51" i="34" s="1"/>
  <c r="AH51" i="34" s="1"/>
  <c r="AI51" i="34" s="1"/>
  <c r="AJ51" i="34" s="1"/>
  <c r="AK51" i="34" s="1"/>
  <c r="AL51" i="34" s="1"/>
  <c r="AM51" i="34" s="1"/>
  <c r="G50" i="34"/>
  <c r="H50" i="34" s="1"/>
  <c r="I50" i="34" s="1"/>
  <c r="J50" i="34" s="1"/>
  <c r="K50" i="34" s="1"/>
  <c r="L50" i="34" s="1"/>
  <c r="M50" i="34" s="1"/>
  <c r="N50" i="34" s="1"/>
  <c r="O50" i="34" s="1"/>
  <c r="P50" i="34" s="1"/>
  <c r="Q50" i="34" s="1"/>
  <c r="R50" i="34" s="1"/>
  <c r="S50" i="34" s="1"/>
  <c r="T50" i="34" s="1"/>
  <c r="U50" i="34" s="1"/>
  <c r="V50" i="34" s="1"/>
  <c r="W50" i="34" s="1"/>
  <c r="X50" i="34" s="1"/>
  <c r="Y50" i="34" s="1"/>
  <c r="Z50" i="34" s="1"/>
  <c r="AA50" i="34" s="1"/>
  <c r="AB50" i="34" s="1"/>
  <c r="AD50" i="34" s="1"/>
  <c r="AE50" i="34" s="1"/>
  <c r="AF50" i="34" s="1"/>
  <c r="AG50" i="34" s="1"/>
  <c r="AH50" i="34" s="1"/>
  <c r="AI50" i="34" s="1"/>
  <c r="AJ50" i="34" s="1"/>
  <c r="AK50" i="34" s="1"/>
  <c r="AL50" i="34" s="1"/>
  <c r="AM50" i="34" s="1"/>
  <c r="G49" i="34"/>
  <c r="H49" i="34" s="1"/>
  <c r="I49" i="34" s="1"/>
  <c r="J49" i="34" s="1"/>
  <c r="K49" i="34" s="1"/>
  <c r="L49" i="34" s="1"/>
  <c r="M49" i="34" s="1"/>
  <c r="N49" i="34" s="1"/>
  <c r="O49" i="34" s="1"/>
  <c r="P49" i="34" s="1"/>
  <c r="Q49" i="34" s="1"/>
  <c r="R49" i="34" s="1"/>
  <c r="S49" i="34" s="1"/>
  <c r="T49" i="34" s="1"/>
  <c r="U49" i="34" s="1"/>
  <c r="V49" i="34" s="1"/>
  <c r="W49" i="34" s="1"/>
  <c r="X49" i="34" s="1"/>
  <c r="Y49" i="34" s="1"/>
  <c r="Z49" i="34" s="1"/>
  <c r="AA49" i="34" s="1"/>
  <c r="AB49" i="34" s="1"/>
  <c r="AD49" i="34" s="1"/>
  <c r="AE49" i="34" s="1"/>
  <c r="AF49" i="34" s="1"/>
  <c r="AG49" i="34" s="1"/>
  <c r="AH49" i="34" s="1"/>
  <c r="AI49" i="34" s="1"/>
  <c r="AJ49" i="34" s="1"/>
  <c r="AK49" i="34" s="1"/>
  <c r="AL49" i="34" s="1"/>
  <c r="AM49" i="34" s="1"/>
  <c r="G48" i="34"/>
  <c r="H48" i="34" s="1"/>
  <c r="I48" i="34" s="1"/>
  <c r="J48" i="34" s="1"/>
  <c r="K48" i="34" s="1"/>
  <c r="L48" i="34" s="1"/>
  <c r="M48" i="34" s="1"/>
  <c r="N48" i="34" s="1"/>
  <c r="O48" i="34" s="1"/>
  <c r="P48" i="34" s="1"/>
  <c r="Q48" i="34" s="1"/>
  <c r="R48" i="34" s="1"/>
  <c r="S48" i="34" s="1"/>
  <c r="T48" i="34" s="1"/>
  <c r="U48" i="34" s="1"/>
  <c r="V48" i="34" s="1"/>
  <c r="W48" i="34" s="1"/>
  <c r="X48" i="34" s="1"/>
  <c r="Y48" i="34" s="1"/>
  <c r="Z48" i="34" s="1"/>
  <c r="AA48" i="34" s="1"/>
  <c r="AB48" i="34" s="1"/>
  <c r="AD48" i="34" s="1"/>
  <c r="AE48" i="34" s="1"/>
  <c r="AF48" i="34" s="1"/>
  <c r="AG48" i="34" s="1"/>
  <c r="AH48" i="34" s="1"/>
  <c r="AI48" i="34" s="1"/>
  <c r="AJ48" i="34" s="1"/>
  <c r="AK48" i="34" s="1"/>
  <c r="AL48" i="34" s="1"/>
  <c r="AM48" i="34" s="1"/>
  <c r="G47" i="34"/>
  <c r="H47" i="34" s="1"/>
  <c r="I47" i="34" s="1"/>
  <c r="J47" i="34" s="1"/>
  <c r="K47" i="34" s="1"/>
  <c r="L47" i="34" s="1"/>
  <c r="M47" i="34" s="1"/>
  <c r="N47" i="34" s="1"/>
  <c r="O47" i="34" s="1"/>
  <c r="P47" i="34" s="1"/>
  <c r="Q47" i="34" s="1"/>
  <c r="R47" i="34" s="1"/>
  <c r="S47" i="34" s="1"/>
  <c r="T47" i="34" s="1"/>
  <c r="U47" i="34" s="1"/>
  <c r="V47" i="34" s="1"/>
  <c r="W47" i="34" s="1"/>
  <c r="X47" i="34" s="1"/>
  <c r="Y47" i="34" s="1"/>
  <c r="Z47" i="34" s="1"/>
  <c r="AA47" i="34" s="1"/>
  <c r="AB47" i="34" s="1"/>
  <c r="AD47" i="34" s="1"/>
  <c r="AE47" i="34" s="1"/>
  <c r="AF47" i="34" s="1"/>
  <c r="AG47" i="34" s="1"/>
  <c r="AH47" i="34" s="1"/>
  <c r="AI47" i="34" s="1"/>
  <c r="AJ47" i="34" s="1"/>
  <c r="AK47" i="34" s="1"/>
  <c r="AL47" i="34" s="1"/>
  <c r="AM47" i="34" s="1"/>
  <c r="G46" i="34"/>
  <c r="H46" i="34" s="1"/>
  <c r="I46" i="34" s="1"/>
  <c r="J46" i="34" s="1"/>
  <c r="K46" i="34" s="1"/>
  <c r="L46" i="34" s="1"/>
  <c r="M46" i="34" s="1"/>
  <c r="N46" i="34" s="1"/>
  <c r="O46" i="34" s="1"/>
  <c r="P46" i="34" s="1"/>
  <c r="Q46" i="34" s="1"/>
  <c r="R46" i="34" s="1"/>
  <c r="S46" i="34" s="1"/>
  <c r="T46" i="34" s="1"/>
  <c r="U46" i="34" s="1"/>
  <c r="V46" i="34" s="1"/>
  <c r="W46" i="34" s="1"/>
  <c r="X46" i="34" s="1"/>
  <c r="Y46" i="34" s="1"/>
  <c r="Z46" i="34" s="1"/>
  <c r="AA46" i="34" s="1"/>
  <c r="AB46" i="34" s="1"/>
  <c r="AD46" i="34" s="1"/>
  <c r="AE46" i="34" s="1"/>
  <c r="AF46" i="34" s="1"/>
  <c r="AG46" i="34" s="1"/>
  <c r="AH46" i="34" s="1"/>
  <c r="AI46" i="34" s="1"/>
  <c r="AJ46" i="34" s="1"/>
  <c r="AK46" i="34" s="1"/>
  <c r="AL46" i="34" s="1"/>
  <c r="AM46" i="34" s="1"/>
  <c r="G45" i="34"/>
  <c r="H45" i="34" s="1"/>
  <c r="I45" i="34" s="1"/>
  <c r="J45" i="34" s="1"/>
  <c r="K45" i="34" s="1"/>
  <c r="L45" i="34" s="1"/>
  <c r="M45" i="34" s="1"/>
  <c r="N45" i="34" s="1"/>
  <c r="O45" i="34" s="1"/>
  <c r="P45" i="34" s="1"/>
  <c r="Q45" i="34" s="1"/>
  <c r="R45" i="34" s="1"/>
  <c r="S45" i="34" s="1"/>
  <c r="T45" i="34" s="1"/>
  <c r="U45" i="34" s="1"/>
  <c r="V45" i="34" s="1"/>
  <c r="W45" i="34" s="1"/>
  <c r="X45" i="34" s="1"/>
  <c r="Y45" i="34" s="1"/>
  <c r="Z45" i="34" s="1"/>
  <c r="AA45" i="34" s="1"/>
  <c r="AB45" i="34" s="1"/>
  <c r="AD45" i="34" s="1"/>
  <c r="AE45" i="34" s="1"/>
  <c r="AF45" i="34" s="1"/>
  <c r="AG45" i="34" s="1"/>
  <c r="AH45" i="34" s="1"/>
  <c r="AI45" i="34" s="1"/>
  <c r="AJ45" i="34" s="1"/>
  <c r="AK45" i="34" s="1"/>
  <c r="AL45" i="34" s="1"/>
  <c r="AM45" i="34" s="1"/>
  <c r="G44" i="34"/>
  <c r="H44" i="34" s="1"/>
  <c r="I44" i="34" s="1"/>
  <c r="J44" i="34" s="1"/>
  <c r="K44" i="34" s="1"/>
  <c r="L44" i="34" s="1"/>
  <c r="M44" i="34" s="1"/>
  <c r="N44" i="34" s="1"/>
  <c r="O44" i="34" s="1"/>
  <c r="P44" i="34" s="1"/>
  <c r="Q44" i="34" s="1"/>
  <c r="R44" i="34" s="1"/>
  <c r="S44" i="34" s="1"/>
  <c r="T44" i="34" s="1"/>
  <c r="U44" i="34" s="1"/>
  <c r="V44" i="34" s="1"/>
  <c r="W44" i="34" s="1"/>
  <c r="X44" i="34" s="1"/>
  <c r="Y44" i="34" s="1"/>
  <c r="Z44" i="34" s="1"/>
  <c r="AA44" i="34" s="1"/>
  <c r="AB44" i="34" s="1"/>
  <c r="AD44" i="34" s="1"/>
  <c r="AE44" i="34" s="1"/>
  <c r="AF44" i="34" s="1"/>
  <c r="AG44" i="34" s="1"/>
  <c r="AH44" i="34" s="1"/>
  <c r="AI44" i="34" s="1"/>
  <c r="AJ44" i="34" s="1"/>
  <c r="AK44" i="34" s="1"/>
  <c r="AL44" i="34" s="1"/>
  <c r="AM44" i="34" s="1"/>
  <c r="G43" i="34"/>
  <c r="H43" i="34" s="1"/>
  <c r="I43" i="34" s="1"/>
  <c r="J43" i="34" s="1"/>
  <c r="K43" i="34" s="1"/>
  <c r="L43" i="34" s="1"/>
  <c r="M43" i="34" s="1"/>
  <c r="N43" i="34" s="1"/>
  <c r="O43" i="34" s="1"/>
  <c r="P43" i="34" s="1"/>
  <c r="Q43" i="34" s="1"/>
  <c r="R43" i="34" s="1"/>
  <c r="S43" i="34" s="1"/>
  <c r="T43" i="34" s="1"/>
  <c r="U43" i="34" s="1"/>
  <c r="V43" i="34" s="1"/>
  <c r="W43" i="34" s="1"/>
  <c r="X43" i="34" s="1"/>
  <c r="Y43" i="34" s="1"/>
  <c r="Z43" i="34" s="1"/>
  <c r="AA43" i="34" s="1"/>
  <c r="AB43" i="34" s="1"/>
  <c r="AD43" i="34" s="1"/>
  <c r="AE43" i="34" s="1"/>
  <c r="AF43" i="34" s="1"/>
  <c r="AG43" i="34" s="1"/>
  <c r="AH43" i="34" s="1"/>
  <c r="AI43" i="34" s="1"/>
  <c r="AJ43" i="34" s="1"/>
  <c r="AK43" i="34" s="1"/>
  <c r="AL43" i="34" s="1"/>
  <c r="AM43" i="34" s="1"/>
  <c r="G42" i="34"/>
  <c r="H42" i="34" s="1"/>
  <c r="I42" i="34" s="1"/>
  <c r="J42" i="34" s="1"/>
  <c r="K42" i="34" s="1"/>
  <c r="L42" i="34" s="1"/>
  <c r="M42" i="34" s="1"/>
  <c r="N42" i="34" s="1"/>
  <c r="O42" i="34" s="1"/>
  <c r="P42" i="34" s="1"/>
  <c r="Q42" i="34" s="1"/>
  <c r="R42" i="34" s="1"/>
  <c r="S42" i="34" s="1"/>
  <c r="T42" i="34" s="1"/>
  <c r="U42" i="34" s="1"/>
  <c r="V42" i="34" s="1"/>
  <c r="W42" i="34" s="1"/>
  <c r="X42" i="34" s="1"/>
  <c r="Y42" i="34" s="1"/>
  <c r="Z42" i="34" s="1"/>
  <c r="AA42" i="34" s="1"/>
  <c r="AB42" i="34" s="1"/>
  <c r="AD42" i="34" s="1"/>
  <c r="AE42" i="34" s="1"/>
  <c r="AF42" i="34" s="1"/>
  <c r="AG42" i="34" s="1"/>
  <c r="AH42" i="34" s="1"/>
  <c r="AI42" i="34" s="1"/>
  <c r="AJ42" i="34" s="1"/>
  <c r="AK42" i="34" s="1"/>
  <c r="AL42" i="34" s="1"/>
  <c r="AM42" i="34" s="1"/>
  <c r="G41" i="34"/>
  <c r="H41" i="34" s="1"/>
  <c r="I41" i="34" s="1"/>
  <c r="J41" i="34" s="1"/>
  <c r="K41" i="34" s="1"/>
  <c r="L41" i="34" s="1"/>
  <c r="M41" i="34" s="1"/>
  <c r="N41" i="34" s="1"/>
  <c r="O41" i="34" s="1"/>
  <c r="P41" i="34" s="1"/>
  <c r="Q41" i="34" s="1"/>
  <c r="R41" i="34" s="1"/>
  <c r="S41" i="34" s="1"/>
  <c r="T41" i="34" s="1"/>
  <c r="U41" i="34" s="1"/>
  <c r="V41" i="34" s="1"/>
  <c r="W41" i="34" s="1"/>
  <c r="X41" i="34" s="1"/>
  <c r="Y41" i="34" s="1"/>
  <c r="Z41" i="34" s="1"/>
  <c r="AA41" i="34" s="1"/>
  <c r="AB41" i="34" s="1"/>
  <c r="AD41" i="34" s="1"/>
  <c r="AE41" i="34" s="1"/>
  <c r="AF41" i="34" s="1"/>
  <c r="AG41" i="34" s="1"/>
  <c r="AH41" i="34" s="1"/>
  <c r="AI41" i="34" s="1"/>
  <c r="AJ41" i="34" s="1"/>
  <c r="AK41" i="34" s="1"/>
  <c r="AL41" i="34" s="1"/>
  <c r="AM41" i="34" s="1"/>
  <c r="G53" i="33"/>
  <c r="H53" i="33" s="1"/>
  <c r="I53" i="33" s="1"/>
  <c r="J53" i="33" s="1"/>
  <c r="K53" i="33" s="1"/>
  <c r="L53" i="33" s="1"/>
  <c r="M53" i="33" s="1"/>
  <c r="N53" i="33" s="1"/>
  <c r="O53" i="33" s="1"/>
  <c r="P53" i="33" s="1"/>
  <c r="Q53" i="33" s="1"/>
  <c r="R53" i="33" s="1"/>
  <c r="S53" i="33" s="1"/>
  <c r="T53" i="33" s="1"/>
  <c r="U53" i="33" s="1"/>
  <c r="V53" i="33" s="1"/>
  <c r="W53" i="33" s="1"/>
  <c r="X53" i="33" s="1"/>
  <c r="Y53" i="33" s="1"/>
  <c r="Z53" i="33" s="1"/>
  <c r="AA53" i="33" s="1"/>
  <c r="AB53" i="33" s="1"/>
  <c r="AD53" i="33" s="1"/>
  <c r="AE53" i="33" s="1"/>
  <c r="AF53" i="33" s="1"/>
  <c r="AG53" i="33" s="1"/>
  <c r="AH53" i="33" s="1"/>
  <c r="AI53" i="33" s="1"/>
  <c r="AJ53" i="33" s="1"/>
  <c r="AK53" i="33" s="1"/>
  <c r="AL53" i="33" s="1"/>
  <c r="AM53" i="33" s="1"/>
  <c r="G52" i="33"/>
  <c r="H52" i="33" s="1"/>
  <c r="I52" i="33" s="1"/>
  <c r="J52" i="33" s="1"/>
  <c r="K52" i="33" s="1"/>
  <c r="L52" i="33" s="1"/>
  <c r="M52" i="33" s="1"/>
  <c r="N52" i="33" s="1"/>
  <c r="O52" i="33" s="1"/>
  <c r="P52" i="33" s="1"/>
  <c r="Q52" i="33" s="1"/>
  <c r="R52" i="33" s="1"/>
  <c r="S52" i="33" s="1"/>
  <c r="T52" i="33" s="1"/>
  <c r="U52" i="33" s="1"/>
  <c r="V52" i="33" s="1"/>
  <c r="W52" i="33" s="1"/>
  <c r="X52" i="33" s="1"/>
  <c r="Y52" i="33" s="1"/>
  <c r="Z52" i="33" s="1"/>
  <c r="AA52" i="33" s="1"/>
  <c r="AB52" i="33" s="1"/>
  <c r="AD52" i="33" s="1"/>
  <c r="AE52" i="33" s="1"/>
  <c r="AF52" i="33" s="1"/>
  <c r="AG52" i="33" s="1"/>
  <c r="AH52" i="33" s="1"/>
  <c r="AI52" i="33" s="1"/>
  <c r="AJ52" i="33" s="1"/>
  <c r="AK52" i="33" s="1"/>
  <c r="AL52" i="33" s="1"/>
  <c r="AM52" i="33" s="1"/>
  <c r="G51" i="33"/>
  <c r="H51" i="33" s="1"/>
  <c r="I51" i="33" s="1"/>
  <c r="J51" i="33" s="1"/>
  <c r="K51" i="33" s="1"/>
  <c r="L51" i="33" s="1"/>
  <c r="M51" i="33" s="1"/>
  <c r="N51" i="33" s="1"/>
  <c r="O51" i="33" s="1"/>
  <c r="P51" i="33" s="1"/>
  <c r="Q51" i="33" s="1"/>
  <c r="R51" i="33" s="1"/>
  <c r="S51" i="33" s="1"/>
  <c r="T51" i="33" s="1"/>
  <c r="U51" i="33" s="1"/>
  <c r="V51" i="33" s="1"/>
  <c r="W51" i="33" s="1"/>
  <c r="X51" i="33" s="1"/>
  <c r="Y51" i="33" s="1"/>
  <c r="Z51" i="33" s="1"/>
  <c r="AA51" i="33" s="1"/>
  <c r="AB51" i="33" s="1"/>
  <c r="AD51" i="33" s="1"/>
  <c r="AE51" i="33" s="1"/>
  <c r="AF51" i="33" s="1"/>
  <c r="AG51" i="33" s="1"/>
  <c r="AH51" i="33" s="1"/>
  <c r="AI51" i="33" s="1"/>
  <c r="AJ51" i="33" s="1"/>
  <c r="AK51" i="33" s="1"/>
  <c r="AL51" i="33" s="1"/>
  <c r="AM51" i="33" s="1"/>
  <c r="G50" i="33"/>
  <c r="H50" i="33" s="1"/>
  <c r="I50" i="33" s="1"/>
  <c r="J50" i="33" s="1"/>
  <c r="K50" i="33" s="1"/>
  <c r="L50" i="33" s="1"/>
  <c r="M50" i="33" s="1"/>
  <c r="N50" i="33" s="1"/>
  <c r="O50" i="33" s="1"/>
  <c r="P50" i="33" s="1"/>
  <c r="Q50" i="33" s="1"/>
  <c r="R50" i="33" s="1"/>
  <c r="S50" i="33" s="1"/>
  <c r="T50" i="33" s="1"/>
  <c r="U50" i="33" s="1"/>
  <c r="V50" i="33" s="1"/>
  <c r="W50" i="33" s="1"/>
  <c r="X50" i="33" s="1"/>
  <c r="Y50" i="33" s="1"/>
  <c r="Z50" i="33" s="1"/>
  <c r="AA50" i="33" s="1"/>
  <c r="AB50" i="33" s="1"/>
  <c r="AD50" i="33" s="1"/>
  <c r="AE50" i="33" s="1"/>
  <c r="AF50" i="33" s="1"/>
  <c r="AG50" i="33" s="1"/>
  <c r="AH50" i="33" s="1"/>
  <c r="AI50" i="33" s="1"/>
  <c r="AJ50" i="33" s="1"/>
  <c r="AK50" i="33" s="1"/>
  <c r="AL50" i="33" s="1"/>
  <c r="AM50" i="33" s="1"/>
  <c r="G49" i="33"/>
  <c r="H49" i="33" s="1"/>
  <c r="I49" i="33" s="1"/>
  <c r="J49" i="33" s="1"/>
  <c r="K49" i="33" s="1"/>
  <c r="L49" i="33" s="1"/>
  <c r="M49" i="33" s="1"/>
  <c r="N49" i="33" s="1"/>
  <c r="O49" i="33" s="1"/>
  <c r="P49" i="33" s="1"/>
  <c r="Q49" i="33" s="1"/>
  <c r="R49" i="33" s="1"/>
  <c r="S49" i="33" s="1"/>
  <c r="T49" i="33" s="1"/>
  <c r="U49" i="33" s="1"/>
  <c r="V49" i="33" s="1"/>
  <c r="W49" i="33" s="1"/>
  <c r="X49" i="33" s="1"/>
  <c r="Y49" i="33" s="1"/>
  <c r="Z49" i="33" s="1"/>
  <c r="AA49" i="33" s="1"/>
  <c r="AB49" i="33" s="1"/>
  <c r="AD49" i="33" s="1"/>
  <c r="AE49" i="33" s="1"/>
  <c r="AF49" i="33" s="1"/>
  <c r="AG49" i="33" s="1"/>
  <c r="AH49" i="33" s="1"/>
  <c r="AI49" i="33" s="1"/>
  <c r="AJ49" i="33" s="1"/>
  <c r="AK49" i="33" s="1"/>
  <c r="AL49" i="33" s="1"/>
  <c r="AM49" i="33" s="1"/>
  <c r="G48" i="33"/>
  <c r="H48" i="33" s="1"/>
  <c r="I48" i="33" s="1"/>
  <c r="J48" i="33" s="1"/>
  <c r="K48" i="33" s="1"/>
  <c r="L48" i="33" s="1"/>
  <c r="M48" i="33" s="1"/>
  <c r="N48" i="33" s="1"/>
  <c r="O48" i="33" s="1"/>
  <c r="P48" i="33" s="1"/>
  <c r="Q48" i="33" s="1"/>
  <c r="R48" i="33" s="1"/>
  <c r="S48" i="33" s="1"/>
  <c r="T48" i="33" s="1"/>
  <c r="U48" i="33" s="1"/>
  <c r="V48" i="33" s="1"/>
  <c r="W48" i="33" s="1"/>
  <c r="X48" i="33" s="1"/>
  <c r="Y48" i="33" s="1"/>
  <c r="Z48" i="33" s="1"/>
  <c r="AA48" i="33" s="1"/>
  <c r="AB48" i="33" s="1"/>
  <c r="AD48" i="33" s="1"/>
  <c r="AE48" i="33" s="1"/>
  <c r="AF48" i="33" s="1"/>
  <c r="AG48" i="33" s="1"/>
  <c r="AH48" i="33" s="1"/>
  <c r="AI48" i="33" s="1"/>
  <c r="AJ48" i="33" s="1"/>
  <c r="AK48" i="33" s="1"/>
  <c r="AL48" i="33" s="1"/>
  <c r="AM48" i="33" s="1"/>
  <c r="G47" i="33"/>
  <c r="H47" i="33" s="1"/>
  <c r="I47" i="33" s="1"/>
  <c r="J47" i="33" s="1"/>
  <c r="K47" i="33" s="1"/>
  <c r="L47" i="33" s="1"/>
  <c r="M47" i="33" s="1"/>
  <c r="N47" i="33" s="1"/>
  <c r="O47" i="33" s="1"/>
  <c r="P47" i="33" s="1"/>
  <c r="Q47" i="33" s="1"/>
  <c r="R47" i="33" s="1"/>
  <c r="S47" i="33" s="1"/>
  <c r="T47" i="33" s="1"/>
  <c r="U47" i="33" s="1"/>
  <c r="V47" i="33" s="1"/>
  <c r="W47" i="33" s="1"/>
  <c r="X47" i="33" s="1"/>
  <c r="Y47" i="33" s="1"/>
  <c r="Z47" i="33" s="1"/>
  <c r="AA47" i="33" s="1"/>
  <c r="AB47" i="33" s="1"/>
  <c r="AD47" i="33" s="1"/>
  <c r="AE47" i="33" s="1"/>
  <c r="AF47" i="33" s="1"/>
  <c r="AG47" i="33" s="1"/>
  <c r="AH47" i="33" s="1"/>
  <c r="AI47" i="33" s="1"/>
  <c r="AJ47" i="33" s="1"/>
  <c r="AK47" i="33" s="1"/>
  <c r="AL47" i="33" s="1"/>
  <c r="AM47" i="33" s="1"/>
  <c r="G46" i="33"/>
  <c r="H46" i="33" s="1"/>
  <c r="I46" i="33" s="1"/>
  <c r="J46" i="33" s="1"/>
  <c r="K46" i="33" s="1"/>
  <c r="L46" i="33" s="1"/>
  <c r="M46" i="33" s="1"/>
  <c r="N46" i="33" s="1"/>
  <c r="O46" i="33" s="1"/>
  <c r="P46" i="33" s="1"/>
  <c r="Q46" i="33" s="1"/>
  <c r="R46" i="33" s="1"/>
  <c r="S46" i="33" s="1"/>
  <c r="T46" i="33" s="1"/>
  <c r="U46" i="33" s="1"/>
  <c r="V46" i="33" s="1"/>
  <c r="W46" i="33" s="1"/>
  <c r="X46" i="33" s="1"/>
  <c r="Y46" i="33" s="1"/>
  <c r="Z46" i="33" s="1"/>
  <c r="AA46" i="33" s="1"/>
  <c r="AB46" i="33" s="1"/>
  <c r="AD46" i="33" s="1"/>
  <c r="AE46" i="33" s="1"/>
  <c r="AF46" i="33" s="1"/>
  <c r="AG46" i="33" s="1"/>
  <c r="AH46" i="33" s="1"/>
  <c r="AI46" i="33" s="1"/>
  <c r="AJ46" i="33" s="1"/>
  <c r="AK46" i="33" s="1"/>
  <c r="AL46" i="33" s="1"/>
  <c r="AM46" i="33" s="1"/>
  <c r="G45" i="33"/>
  <c r="H45" i="33" s="1"/>
  <c r="I45" i="33" s="1"/>
  <c r="J45" i="33" s="1"/>
  <c r="K45" i="33" s="1"/>
  <c r="L45" i="33" s="1"/>
  <c r="M45" i="33" s="1"/>
  <c r="N45" i="33" s="1"/>
  <c r="O45" i="33" s="1"/>
  <c r="P45" i="33" s="1"/>
  <c r="Q45" i="33" s="1"/>
  <c r="R45" i="33" s="1"/>
  <c r="S45" i="33" s="1"/>
  <c r="T45" i="33" s="1"/>
  <c r="U45" i="33" s="1"/>
  <c r="V45" i="33" s="1"/>
  <c r="W45" i="33" s="1"/>
  <c r="X45" i="33" s="1"/>
  <c r="Y45" i="33" s="1"/>
  <c r="Z45" i="33" s="1"/>
  <c r="AA45" i="33" s="1"/>
  <c r="AB45" i="33" s="1"/>
  <c r="AD45" i="33" s="1"/>
  <c r="AE45" i="33" s="1"/>
  <c r="AF45" i="33" s="1"/>
  <c r="AG45" i="33" s="1"/>
  <c r="AH45" i="33" s="1"/>
  <c r="AI45" i="33" s="1"/>
  <c r="AJ45" i="33" s="1"/>
  <c r="AK45" i="33" s="1"/>
  <c r="AL45" i="33" s="1"/>
  <c r="AM45" i="33" s="1"/>
  <c r="G44" i="33"/>
  <c r="H44" i="33" s="1"/>
  <c r="I44" i="33" s="1"/>
  <c r="J44" i="33" s="1"/>
  <c r="K44" i="33" s="1"/>
  <c r="L44" i="33" s="1"/>
  <c r="M44" i="33" s="1"/>
  <c r="N44" i="33" s="1"/>
  <c r="O44" i="33" s="1"/>
  <c r="P44" i="33" s="1"/>
  <c r="Q44" i="33" s="1"/>
  <c r="R44" i="33" s="1"/>
  <c r="S44" i="33" s="1"/>
  <c r="T44" i="33" s="1"/>
  <c r="U44" i="33" s="1"/>
  <c r="V44" i="33" s="1"/>
  <c r="W44" i="33" s="1"/>
  <c r="X44" i="33" s="1"/>
  <c r="Y44" i="33" s="1"/>
  <c r="Z44" i="33" s="1"/>
  <c r="AA44" i="33" s="1"/>
  <c r="AB44" i="33" s="1"/>
  <c r="AD44" i="33" s="1"/>
  <c r="AE44" i="33" s="1"/>
  <c r="AF44" i="33" s="1"/>
  <c r="AG44" i="33" s="1"/>
  <c r="AH44" i="33" s="1"/>
  <c r="AI44" i="33" s="1"/>
  <c r="AJ44" i="33" s="1"/>
  <c r="AK44" i="33" s="1"/>
  <c r="AL44" i="33" s="1"/>
  <c r="AM44" i="33" s="1"/>
  <c r="G43" i="33"/>
  <c r="H43" i="33" s="1"/>
  <c r="I43" i="33" s="1"/>
  <c r="J43" i="33" s="1"/>
  <c r="K43" i="33" s="1"/>
  <c r="L43" i="33" s="1"/>
  <c r="M43" i="33" s="1"/>
  <c r="N43" i="33" s="1"/>
  <c r="O43" i="33" s="1"/>
  <c r="P43" i="33" s="1"/>
  <c r="Q43" i="33" s="1"/>
  <c r="R43" i="33" s="1"/>
  <c r="S43" i="33" s="1"/>
  <c r="T43" i="33" s="1"/>
  <c r="U43" i="33" s="1"/>
  <c r="V43" i="33" s="1"/>
  <c r="W43" i="33" s="1"/>
  <c r="X43" i="33" s="1"/>
  <c r="Y43" i="33" s="1"/>
  <c r="Z43" i="33" s="1"/>
  <c r="AA43" i="33" s="1"/>
  <c r="AB43" i="33" s="1"/>
  <c r="AD43" i="33" s="1"/>
  <c r="AE43" i="33" s="1"/>
  <c r="AF43" i="33" s="1"/>
  <c r="AG43" i="33" s="1"/>
  <c r="AH43" i="33" s="1"/>
  <c r="AI43" i="33" s="1"/>
  <c r="AJ43" i="33" s="1"/>
  <c r="AK43" i="33" s="1"/>
  <c r="AL43" i="33" s="1"/>
  <c r="AM43" i="33" s="1"/>
  <c r="G42" i="33"/>
  <c r="H42" i="33" s="1"/>
  <c r="I42" i="33" s="1"/>
  <c r="J42" i="33" s="1"/>
  <c r="K42" i="33" s="1"/>
  <c r="L42" i="33" s="1"/>
  <c r="M42" i="33" s="1"/>
  <c r="N42" i="33" s="1"/>
  <c r="O42" i="33" s="1"/>
  <c r="P42" i="33" s="1"/>
  <c r="Q42" i="33" s="1"/>
  <c r="R42" i="33" s="1"/>
  <c r="S42" i="33" s="1"/>
  <c r="T42" i="33" s="1"/>
  <c r="U42" i="33" s="1"/>
  <c r="V42" i="33" s="1"/>
  <c r="W42" i="33" s="1"/>
  <c r="X42" i="33" s="1"/>
  <c r="Y42" i="33" s="1"/>
  <c r="Z42" i="33" s="1"/>
  <c r="AA42" i="33" s="1"/>
  <c r="AB42" i="33" s="1"/>
  <c r="AD42" i="33" s="1"/>
  <c r="AE42" i="33" s="1"/>
  <c r="AF42" i="33" s="1"/>
  <c r="AG42" i="33" s="1"/>
  <c r="AH42" i="33" s="1"/>
  <c r="AI42" i="33" s="1"/>
  <c r="AJ42" i="33" s="1"/>
  <c r="AK42" i="33" s="1"/>
  <c r="AL42" i="33" s="1"/>
  <c r="AM42" i="33" s="1"/>
  <c r="G41" i="33"/>
  <c r="H41" i="33" s="1"/>
  <c r="I41" i="33" s="1"/>
  <c r="J41" i="33" s="1"/>
  <c r="K41" i="33" s="1"/>
  <c r="L41" i="33" s="1"/>
  <c r="M41" i="33" s="1"/>
  <c r="N41" i="33" s="1"/>
  <c r="O41" i="33" s="1"/>
  <c r="P41" i="33" s="1"/>
  <c r="Q41" i="33" s="1"/>
  <c r="R41" i="33" s="1"/>
  <c r="S41" i="33" s="1"/>
  <c r="T41" i="33" s="1"/>
  <c r="U41" i="33" s="1"/>
  <c r="V41" i="33" s="1"/>
  <c r="W41" i="33" s="1"/>
  <c r="X41" i="33" s="1"/>
  <c r="Y41" i="33" s="1"/>
  <c r="Z41" i="33" s="1"/>
  <c r="AA41" i="33" s="1"/>
  <c r="AB41" i="33" s="1"/>
  <c r="AD41" i="33" s="1"/>
  <c r="AE41" i="33" s="1"/>
  <c r="AF41" i="33" s="1"/>
  <c r="AG41" i="33" s="1"/>
  <c r="AH41" i="33" s="1"/>
  <c r="AI41" i="33" s="1"/>
  <c r="AJ41" i="33" s="1"/>
  <c r="AK41" i="33" s="1"/>
  <c r="AL41" i="33" s="1"/>
  <c r="AM41" i="33" s="1"/>
  <c r="G45" i="32"/>
  <c r="H45" i="32" s="1"/>
  <c r="I45" i="32" s="1"/>
  <c r="J45" i="32" s="1"/>
  <c r="K45" i="32" s="1"/>
  <c r="L45" i="32" s="1"/>
  <c r="M45" i="32" s="1"/>
  <c r="N45" i="32" s="1"/>
  <c r="O45" i="32" s="1"/>
  <c r="P45" i="32" s="1"/>
  <c r="Q45" i="32" s="1"/>
  <c r="R45" i="32" s="1"/>
  <c r="S45" i="32" s="1"/>
  <c r="T45" i="32" s="1"/>
  <c r="U45" i="32" s="1"/>
  <c r="V45" i="32" s="1"/>
  <c r="W45" i="32" s="1"/>
  <c r="X45" i="32" s="1"/>
  <c r="Y45" i="32" s="1"/>
  <c r="Z45" i="32" s="1"/>
  <c r="AA45" i="32" s="1"/>
  <c r="AB45" i="32" s="1"/>
  <c r="AC45" i="32" s="1"/>
  <c r="AD45" i="32" s="1"/>
  <c r="AE45" i="32" s="1"/>
  <c r="AF45" i="32" s="1"/>
  <c r="AG45" i="32" s="1"/>
  <c r="AH45" i="32" s="1"/>
  <c r="AI45" i="32" s="1"/>
  <c r="AJ45" i="32" s="1"/>
  <c r="AK45" i="32" s="1"/>
  <c r="AL45" i="32" s="1"/>
  <c r="AM45" i="32" s="1"/>
  <c r="G44" i="32"/>
  <c r="H44" i="32" s="1"/>
  <c r="I44" i="32" s="1"/>
  <c r="J44" i="32" s="1"/>
  <c r="K44" i="32" s="1"/>
  <c r="L44" i="32" s="1"/>
  <c r="M44" i="32" s="1"/>
  <c r="N44" i="32" s="1"/>
  <c r="O44" i="32" s="1"/>
  <c r="P44" i="32" s="1"/>
  <c r="Q44" i="32" s="1"/>
  <c r="R44" i="32" s="1"/>
  <c r="S44" i="32" s="1"/>
  <c r="T44" i="32" s="1"/>
  <c r="U44" i="32" s="1"/>
  <c r="V44" i="32" s="1"/>
  <c r="W44" i="32" s="1"/>
  <c r="X44" i="32" s="1"/>
  <c r="Y44" i="32" s="1"/>
  <c r="Z44" i="32" s="1"/>
  <c r="AA44" i="32" s="1"/>
  <c r="AB44" i="32" s="1"/>
  <c r="AD44" i="32" s="1"/>
  <c r="AE44" i="32" s="1"/>
  <c r="AF44" i="32" s="1"/>
  <c r="AG44" i="32" s="1"/>
  <c r="AH44" i="32" s="1"/>
  <c r="AI44" i="32" s="1"/>
  <c r="AJ44" i="32" s="1"/>
  <c r="AK44" i="32" s="1"/>
  <c r="AL44" i="32" s="1"/>
  <c r="AM44" i="32" s="1"/>
  <c r="G43" i="32"/>
  <c r="H43" i="32" s="1"/>
  <c r="I43" i="32" s="1"/>
  <c r="J43" i="32" s="1"/>
  <c r="K43" i="32" s="1"/>
  <c r="L43" i="32" s="1"/>
  <c r="M43" i="32" s="1"/>
  <c r="N43" i="32" s="1"/>
  <c r="O43" i="32" s="1"/>
  <c r="P43" i="32" s="1"/>
  <c r="Q43" i="32" s="1"/>
  <c r="R43" i="32" s="1"/>
  <c r="S43" i="32" s="1"/>
  <c r="T43" i="32" s="1"/>
  <c r="U43" i="32" s="1"/>
  <c r="V43" i="32" s="1"/>
  <c r="W43" i="32" s="1"/>
  <c r="X43" i="32" s="1"/>
  <c r="Y43" i="32" s="1"/>
  <c r="Z43" i="32" s="1"/>
  <c r="AA43" i="32" s="1"/>
  <c r="AB43" i="32" s="1"/>
  <c r="AD43" i="32" s="1"/>
  <c r="AE43" i="32" s="1"/>
  <c r="AF43" i="32" s="1"/>
  <c r="AG43" i="32" s="1"/>
  <c r="AH43" i="32" s="1"/>
  <c r="AI43" i="32" s="1"/>
  <c r="AJ43" i="32" s="1"/>
  <c r="AK43" i="32" s="1"/>
  <c r="AL43" i="32" s="1"/>
  <c r="AM43" i="32" s="1"/>
  <c r="G42" i="32"/>
  <c r="H42" i="32" s="1"/>
  <c r="I42" i="32" s="1"/>
  <c r="J42" i="32" s="1"/>
  <c r="K42" i="32" s="1"/>
  <c r="L42" i="32" s="1"/>
  <c r="M42" i="32" s="1"/>
  <c r="N42" i="32" s="1"/>
  <c r="O42" i="32" s="1"/>
  <c r="P42" i="32" s="1"/>
  <c r="Q42" i="32" s="1"/>
  <c r="R42" i="32" s="1"/>
  <c r="S42" i="32" s="1"/>
  <c r="T42" i="32" s="1"/>
  <c r="U42" i="32" s="1"/>
  <c r="V42" i="32" s="1"/>
  <c r="W42" i="32" s="1"/>
  <c r="X42" i="32" s="1"/>
  <c r="Y42" i="32" s="1"/>
  <c r="Z42" i="32" s="1"/>
  <c r="AA42" i="32" s="1"/>
  <c r="AB42" i="32" s="1"/>
  <c r="AD42" i="32" s="1"/>
  <c r="AE42" i="32" s="1"/>
  <c r="AF42" i="32" s="1"/>
  <c r="AG42" i="32" s="1"/>
  <c r="AH42" i="32" s="1"/>
  <c r="AI42" i="32" s="1"/>
  <c r="AJ42" i="32" s="1"/>
  <c r="AK42" i="32" s="1"/>
  <c r="AL42" i="32" s="1"/>
  <c r="AM42" i="32" s="1"/>
  <c r="G41" i="32"/>
  <c r="H41" i="32" s="1"/>
  <c r="I41" i="32" s="1"/>
  <c r="J41" i="32" s="1"/>
  <c r="K41" i="32" s="1"/>
  <c r="L41" i="32" s="1"/>
  <c r="M41" i="32" s="1"/>
  <c r="N41" i="32" s="1"/>
  <c r="O41" i="32" s="1"/>
  <c r="P41" i="32" s="1"/>
  <c r="Q41" i="32" s="1"/>
  <c r="R41" i="32" s="1"/>
  <c r="S41" i="32" s="1"/>
  <c r="T41" i="32" s="1"/>
  <c r="U41" i="32" s="1"/>
  <c r="V41" i="32" s="1"/>
  <c r="W41" i="32" s="1"/>
  <c r="X41" i="32" s="1"/>
  <c r="Y41" i="32" s="1"/>
  <c r="Z41" i="32" s="1"/>
  <c r="AA41" i="32" s="1"/>
  <c r="AB41" i="32" s="1"/>
  <c r="AD41" i="32" s="1"/>
  <c r="AE41" i="32" s="1"/>
  <c r="AF41" i="32" s="1"/>
  <c r="AG41" i="32" s="1"/>
  <c r="AH41" i="32" s="1"/>
  <c r="AI41" i="32" s="1"/>
  <c r="AJ41" i="32" s="1"/>
  <c r="AK41" i="32" s="1"/>
  <c r="AL41" i="32" s="1"/>
  <c r="AM41" i="32" s="1"/>
  <c r="G40" i="32"/>
  <c r="H40" i="32" s="1"/>
  <c r="I40" i="32" s="1"/>
  <c r="J40" i="32" s="1"/>
  <c r="K40" i="32" s="1"/>
  <c r="L40" i="32" s="1"/>
  <c r="M40" i="32" s="1"/>
  <c r="N40" i="32" s="1"/>
  <c r="O40" i="32" s="1"/>
  <c r="P40" i="32" s="1"/>
  <c r="Q40" i="32" s="1"/>
  <c r="R40" i="32" s="1"/>
  <c r="S40" i="32" s="1"/>
  <c r="T40" i="32" s="1"/>
  <c r="U40" i="32" s="1"/>
  <c r="V40" i="32" s="1"/>
  <c r="W40" i="32" s="1"/>
  <c r="X40" i="32" s="1"/>
  <c r="Y40" i="32" s="1"/>
  <c r="Z40" i="32" s="1"/>
  <c r="AA40" i="32" s="1"/>
  <c r="AB40" i="32" s="1"/>
  <c r="AD40" i="32" s="1"/>
  <c r="AE40" i="32" s="1"/>
  <c r="AF40" i="32" s="1"/>
  <c r="AG40" i="32" s="1"/>
  <c r="AH40" i="32" s="1"/>
  <c r="AI40" i="32" s="1"/>
  <c r="AJ40" i="32" s="1"/>
  <c r="AK40" i="32" s="1"/>
  <c r="AL40" i="32" s="1"/>
  <c r="AM40" i="32" s="1"/>
  <c r="G39" i="32"/>
  <c r="H39" i="32" s="1"/>
  <c r="I39" i="32" s="1"/>
  <c r="J39" i="32" s="1"/>
  <c r="K39" i="32" s="1"/>
  <c r="L39" i="32" s="1"/>
  <c r="M39" i="32" s="1"/>
  <c r="N39" i="32" s="1"/>
  <c r="O39" i="32" s="1"/>
  <c r="P39" i="32" s="1"/>
  <c r="Q39" i="32" s="1"/>
  <c r="R39" i="32" s="1"/>
  <c r="S39" i="32" s="1"/>
  <c r="T39" i="32" s="1"/>
  <c r="U39" i="32" s="1"/>
  <c r="V39" i="32" s="1"/>
  <c r="W39" i="32" s="1"/>
  <c r="X39" i="32" s="1"/>
  <c r="Y39" i="32" s="1"/>
  <c r="Z39" i="32" s="1"/>
  <c r="AA39" i="32" s="1"/>
  <c r="AB39" i="32" s="1"/>
  <c r="AD39" i="32" s="1"/>
  <c r="AE39" i="32" s="1"/>
  <c r="AF39" i="32" s="1"/>
  <c r="AG39" i="32" s="1"/>
  <c r="AH39" i="32" s="1"/>
  <c r="AI39" i="32" s="1"/>
  <c r="AJ39" i="32" s="1"/>
  <c r="AK39" i="32" s="1"/>
  <c r="AL39" i="32" s="1"/>
  <c r="AM39" i="32" s="1"/>
  <c r="G38" i="32"/>
  <c r="H38" i="32" s="1"/>
  <c r="I38" i="32" s="1"/>
  <c r="J38" i="32" s="1"/>
  <c r="K38" i="32" s="1"/>
  <c r="L38" i="32" s="1"/>
  <c r="M38" i="32" s="1"/>
  <c r="N38" i="32" s="1"/>
  <c r="O38" i="32" s="1"/>
  <c r="P38" i="32" s="1"/>
  <c r="Q38" i="32" s="1"/>
  <c r="R38" i="32" s="1"/>
  <c r="S38" i="32" s="1"/>
  <c r="T38" i="32" s="1"/>
  <c r="U38" i="32" s="1"/>
  <c r="V38" i="32" s="1"/>
  <c r="W38" i="32" s="1"/>
  <c r="X38" i="32" s="1"/>
  <c r="Y38" i="32" s="1"/>
  <c r="Z38" i="32" s="1"/>
  <c r="AA38" i="32" s="1"/>
  <c r="AB38" i="32" s="1"/>
  <c r="AD38" i="32" s="1"/>
  <c r="AE38" i="32" s="1"/>
  <c r="AF38" i="32" s="1"/>
  <c r="AG38" i="32" s="1"/>
  <c r="AH38" i="32" s="1"/>
  <c r="AI38" i="32" s="1"/>
  <c r="AJ38" i="32" s="1"/>
  <c r="AK38" i="32" s="1"/>
  <c r="AL38" i="32" s="1"/>
  <c r="AM38" i="32" s="1"/>
  <c r="G37" i="32"/>
  <c r="H37" i="32" s="1"/>
  <c r="I37" i="32" s="1"/>
  <c r="J37" i="32" s="1"/>
  <c r="K37" i="32" s="1"/>
  <c r="L37" i="32" s="1"/>
  <c r="M37" i="32" s="1"/>
  <c r="N37" i="32" s="1"/>
  <c r="O37" i="32" s="1"/>
  <c r="P37" i="32" s="1"/>
  <c r="Q37" i="32" s="1"/>
  <c r="R37" i="32" s="1"/>
  <c r="S37" i="32" s="1"/>
  <c r="T37" i="32" s="1"/>
  <c r="U37" i="32" s="1"/>
  <c r="V37" i="32" s="1"/>
  <c r="W37" i="32" s="1"/>
  <c r="X37" i="32" s="1"/>
  <c r="Y37" i="32" s="1"/>
  <c r="Z37" i="32" s="1"/>
  <c r="AA37" i="32" s="1"/>
  <c r="AB37" i="32" s="1"/>
  <c r="AD37" i="32" s="1"/>
  <c r="AE37" i="32" s="1"/>
  <c r="AF37" i="32" s="1"/>
  <c r="AG37" i="32" s="1"/>
  <c r="AH37" i="32" s="1"/>
  <c r="AI37" i="32" s="1"/>
  <c r="AJ37" i="32" s="1"/>
  <c r="AK37" i="32" s="1"/>
  <c r="AL37" i="32" s="1"/>
  <c r="AM37" i="32" s="1"/>
  <c r="G36" i="32"/>
  <c r="H36" i="32" s="1"/>
  <c r="I36" i="32" s="1"/>
  <c r="J36" i="32" s="1"/>
  <c r="K36" i="32" s="1"/>
  <c r="L36" i="32" s="1"/>
  <c r="M36" i="32" s="1"/>
  <c r="N36" i="32" s="1"/>
  <c r="O36" i="32" s="1"/>
  <c r="P36" i="32" s="1"/>
  <c r="Q36" i="32" s="1"/>
  <c r="R36" i="32" s="1"/>
  <c r="S36" i="32" s="1"/>
  <c r="T36" i="32" s="1"/>
  <c r="U36" i="32" s="1"/>
  <c r="V36" i="32" s="1"/>
  <c r="W36" i="32" s="1"/>
  <c r="X36" i="32" s="1"/>
  <c r="Y36" i="32" s="1"/>
  <c r="Z36" i="32" s="1"/>
  <c r="AA36" i="32" s="1"/>
  <c r="AB36" i="32" s="1"/>
  <c r="AD36" i="32" s="1"/>
  <c r="AE36" i="32" s="1"/>
  <c r="AF36" i="32" s="1"/>
  <c r="AG36" i="32" s="1"/>
  <c r="AH36" i="32" s="1"/>
  <c r="AI36" i="32" s="1"/>
  <c r="AJ36" i="32" s="1"/>
  <c r="AK36" i="32" s="1"/>
  <c r="AL36" i="32" s="1"/>
  <c r="AM36" i="32" s="1"/>
  <c r="G35" i="32"/>
  <c r="H35" i="32" s="1"/>
  <c r="I35" i="32" s="1"/>
  <c r="J35" i="32" s="1"/>
  <c r="K35" i="32" s="1"/>
  <c r="L35" i="32" s="1"/>
  <c r="M35" i="32" s="1"/>
  <c r="N35" i="32" s="1"/>
  <c r="O35" i="32" s="1"/>
  <c r="P35" i="32" s="1"/>
  <c r="Q35" i="32" s="1"/>
  <c r="R35" i="32" s="1"/>
  <c r="S35" i="32" s="1"/>
  <c r="T35" i="32" s="1"/>
  <c r="U35" i="32" s="1"/>
  <c r="V35" i="32" s="1"/>
  <c r="W35" i="32" s="1"/>
  <c r="X35" i="32" s="1"/>
  <c r="Y35" i="32" s="1"/>
  <c r="Z35" i="32" s="1"/>
  <c r="AA35" i="32" s="1"/>
  <c r="AB35" i="32" s="1"/>
  <c r="AD35" i="32" s="1"/>
  <c r="AE35" i="32" s="1"/>
  <c r="AF35" i="32" s="1"/>
  <c r="AG35" i="32" s="1"/>
  <c r="AH35" i="32" s="1"/>
  <c r="AI35" i="32" s="1"/>
  <c r="AJ35" i="32" s="1"/>
  <c r="AK35" i="32" s="1"/>
  <c r="AL35" i="32" s="1"/>
  <c r="AM35" i="32" s="1"/>
  <c r="G53" i="31"/>
  <c r="H53" i="31" s="1"/>
  <c r="I53" i="31" s="1"/>
  <c r="J53" i="31" s="1"/>
  <c r="K53" i="31" s="1"/>
  <c r="L53" i="31" s="1"/>
  <c r="M53" i="31" s="1"/>
  <c r="N53" i="31" s="1"/>
  <c r="O53" i="31" s="1"/>
  <c r="P53" i="31" s="1"/>
  <c r="Q53" i="31" s="1"/>
  <c r="R53" i="31" s="1"/>
  <c r="S53" i="31" s="1"/>
  <c r="T53" i="31" s="1"/>
  <c r="U53" i="31" s="1"/>
  <c r="V53" i="31" s="1"/>
  <c r="W53" i="31" s="1"/>
  <c r="X53" i="31" s="1"/>
  <c r="Y53" i="31" s="1"/>
  <c r="Z53" i="31" s="1"/>
  <c r="AA53" i="31" s="1"/>
  <c r="AB53" i="31" s="1"/>
  <c r="AD53" i="31" s="1"/>
  <c r="AE53" i="31" s="1"/>
  <c r="AF53" i="31" s="1"/>
  <c r="AG53" i="31" s="1"/>
  <c r="AH53" i="31" s="1"/>
  <c r="AI53" i="31" s="1"/>
  <c r="AJ53" i="31" s="1"/>
  <c r="AK53" i="31" s="1"/>
  <c r="AL53" i="31" s="1"/>
  <c r="AM53" i="31" s="1"/>
  <c r="G52" i="31"/>
  <c r="H52" i="31" s="1"/>
  <c r="I52" i="31" s="1"/>
  <c r="J52" i="31" s="1"/>
  <c r="K52" i="31" s="1"/>
  <c r="L52" i="31" s="1"/>
  <c r="M52" i="31" s="1"/>
  <c r="N52" i="31" s="1"/>
  <c r="O52" i="31" s="1"/>
  <c r="P52" i="31" s="1"/>
  <c r="Q52" i="31" s="1"/>
  <c r="R52" i="31" s="1"/>
  <c r="S52" i="31" s="1"/>
  <c r="T52" i="31" s="1"/>
  <c r="U52" i="31" s="1"/>
  <c r="V52" i="31" s="1"/>
  <c r="W52" i="31" s="1"/>
  <c r="X52" i="31" s="1"/>
  <c r="Y52" i="31" s="1"/>
  <c r="Z52" i="31" s="1"/>
  <c r="AA52" i="31" s="1"/>
  <c r="AB52" i="31" s="1"/>
  <c r="AD52" i="31" s="1"/>
  <c r="AE52" i="31" s="1"/>
  <c r="AF52" i="31" s="1"/>
  <c r="AG52" i="31" s="1"/>
  <c r="AH52" i="31" s="1"/>
  <c r="AI52" i="31" s="1"/>
  <c r="AJ52" i="31" s="1"/>
  <c r="AK52" i="31" s="1"/>
  <c r="AL52" i="31" s="1"/>
  <c r="AM52" i="31" s="1"/>
  <c r="G51" i="31"/>
  <c r="H51" i="31" s="1"/>
  <c r="I51" i="31" s="1"/>
  <c r="J51" i="31" s="1"/>
  <c r="K51" i="31" s="1"/>
  <c r="L51" i="31" s="1"/>
  <c r="M51" i="31" s="1"/>
  <c r="N51" i="31" s="1"/>
  <c r="O51" i="31" s="1"/>
  <c r="P51" i="31" s="1"/>
  <c r="Q51" i="31" s="1"/>
  <c r="R51" i="31" s="1"/>
  <c r="S51" i="31" s="1"/>
  <c r="T51" i="31" s="1"/>
  <c r="U51" i="31" s="1"/>
  <c r="V51" i="31" s="1"/>
  <c r="W51" i="31" s="1"/>
  <c r="X51" i="31" s="1"/>
  <c r="Y51" i="31" s="1"/>
  <c r="Z51" i="31" s="1"/>
  <c r="AA51" i="31" s="1"/>
  <c r="AB51" i="31" s="1"/>
  <c r="AD51" i="31" s="1"/>
  <c r="AE51" i="31" s="1"/>
  <c r="AF51" i="31" s="1"/>
  <c r="AG51" i="31" s="1"/>
  <c r="AH51" i="31" s="1"/>
  <c r="AI51" i="31" s="1"/>
  <c r="AJ51" i="31" s="1"/>
  <c r="AK51" i="31" s="1"/>
  <c r="AL51" i="31" s="1"/>
  <c r="AM51" i="31" s="1"/>
  <c r="G50" i="31"/>
  <c r="H50" i="31" s="1"/>
  <c r="I50" i="31" s="1"/>
  <c r="J50" i="31" s="1"/>
  <c r="K50" i="31" s="1"/>
  <c r="L50" i="31" s="1"/>
  <c r="M50" i="31" s="1"/>
  <c r="N50" i="31" s="1"/>
  <c r="O50" i="31" s="1"/>
  <c r="P50" i="31" s="1"/>
  <c r="Q50" i="31" s="1"/>
  <c r="R50" i="31" s="1"/>
  <c r="S50" i="31" s="1"/>
  <c r="T50" i="31" s="1"/>
  <c r="U50" i="31" s="1"/>
  <c r="V50" i="31" s="1"/>
  <c r="W50" i="31" s="1"/>
  <c r="X50" i="31" s="1"/>
  <c r="Y50" i="31" s="1"/>
  <c r="Z50" i="31" s="1"/>
  <c r="AA50" i="31" s="1"/>
  <c r="AB50" i="31" s="1"/>
  <c r="AD50" i="31" s="1"/>
  <c r="AE50" i="31" s="1"/>
  <c r="AF50" i="31" s="1"/>
  <c r="AG50" i="31" s="1"/>
  <c r="AH50" i="31" s="1"/>
  <c r="AI50" i="31" s="1"/>
  <c r="AJ50" i="31" s="1"/>
  <c r="AK50" i="31" s="1"/>
  <c r="AL50" i="31" s="1"/>
  <c r="AM50" i="31" s="1"/>
  <c r="G49" i="31"/>
  <c r="H49" i="31" s="1"/>
  <c r="I49" i="31" s="1"/>
  <c r="J49" i="31" s="1"/>
  <c r="K49" i="31" s="1"/>
  <c r="L49" i="31" s="1"/>
  <c r="M49" i="31" s="1"/>
  <c r="N49" i="31" s="1"/>
  <c r="O49" i="31" s="1"/>
  <c r="P49" i="31" s="1"/>
  <c r="Q49" i="31" s="1"/>
  <c r="R49" i="31" s="1"/>
  <c r="S49" i="31" s="1"/>
  <c r="T49" i="31" s="1"/>
  <c r="U49" i="31" s="1"/>
  <c r="V49" i="31" s="1"/>
  <c r="W49" i="31" s="1"/>
  <c r="X49" i="31" s="1"/>
  <c r="Y49" i="31" s="1"/>
  <c r="Z49" i="31" s="1"/>
  <c r="AA49" i="31" s="1"/>
  <c r="AB49" i="31" s="1"/>
  <c r="AD49" i="31" s="1"/>
  <c r="AE49" i="31" s="1"/>
  <c r="AF49" i="31" s="1"/>
  <c r="AG49" i="31" s="1"/>
  <c r="AH49" i="31" s="1"/>
  <c r="AI49" i="31" s="1"/>
  <c r="AJ49" i="31" s="1"/>
  <c r="AK49" i="31" s="1"/>
  <c r="AL49" i="31" s="1"/>
  <c r="AM49" i="31" s="1"/>
  <c r="G48" i="31"/>
  <c r="H48" i="31" s="1"/>
  <c r="I48" i="31" s="1"/>
  <c r="J48" i="31" s="1"/>
  <c r="K48" i="31" s="1"/>
  <c r="L48" i="31" s="1"/>
  <c r="M48" i="31" s="1"/>
  <c r="N48" i="31" s="1"/>
  <c r="O48" i="31" s="1"/>
  <c r="P48" i="31" s="1"/>
  <c r="Q48" i="31" s="1"/>
  <c r="R48" i="31" s="1"/>
  <c r="S48" i="31" s="1"/>
  <c r="T48" i="31" s="1"/>
  <c r="U48" i="31" s="1"/>
  <c r="V48" i="31" s="1"/>
  <c r="W48" i="31" s="1"/>
  <c r="X48" i="31" s="1"/>
  <c r="Y48" i="31" s="1"/>
  <c r="Z48" i="31" s="1"/>
  <c r="AA48" i="31" s="1"/>
  <c r="AB48" i="31" s="1"/>
  <c r="AD48" i="31" s="1"/>
  <c r="AE48" i="31" s="1"/>
  <c r="AF48" i="31" s="1"/>
  <c r="AG48" i="31" s="1"/>
  <c r="AH48" i="31" s="1"/>
  <c r="AI48" i="31" s="1"/>
  <c r="AJ48" i="31" s="1"/>
  <c r="AK48" i="31" s="1"/>
  <c r="AL48" i="31" s="1"/>
  <c r="AM48" i="31" s="1"/>
  <c r="G47" i="31"/>
  <c r="H47" i="31" s="1"/>
  <c r="I47" i="31" s="1"/>
  <c r="J47" i="31" s="1"/>
  <c r="K47" i="31" s="1"/>
  <c r="L47" i="31" s="1"/>
  <c r="M47" i="31" s="1"/>
  <c r="N47" i="31" s="1"/>
  <c r="O47" i="31" s="1"/>
  <c r="P47" i="31" s="1"/>
  <c r="Q47" i="31" s="1"/>
  <c r="R47" i="31" s="1"/>
  <c r="S47" i="31" s="1"/>
  <c r="T47" i="31" s="1"/>
  <c r="U47" i="31" s="1"/>
  <c r="V47" i="31" s="1"/>
  <c r="W47" i="31" s="1"/>
  <c r="X47" i="31" s="1"/>
  <c r="Y47" i="31" s="1"/>
  <c r="Z47" i="31" s="1"/>
  <c r="AA47" i="31" s="1"/>
  <c r="AB47" i="31" s="1"/>
  <c r="AD47" i="31" s="1"/>
  <c r="AE47" i="31" s="1"/>
  <c r="AF47" i="31" s="1"/>
  <c r="AG47" i="31" s="1"/>
  <c r="AH47" i="31" s="1"/>
  <c r="AI47" i="31" s="1"/>
  <c r="AJ47" i="31" s="1"/>
  <c r="AK47" i="31" s="1"/>
  <c r="AL47" i="31" s="1"/>
  <c r="AM47" i="31" s="1"/>
  <c r="G46" i="31"/>
  <c r="H46" i="31" s="1"/>
  <c r="I46" i="31" s="1"/>
  <c r="J46" i="31" s="1"/>
  <c r="K46" i="31" s="1"/>
  <c r="L46" i="31" s="1"/>
  <c r="M46" i="31" s="1"/>
  <c r="N46" i="31" s="1"/>
  <c r="O46" i="31" s="1"/>
  <c r="P46" i="31" s="1"/>
  <c r="Q46" i="31" s="1"/>
  <c r="R46" i="31" s="1"/>
  <c r="S46" i="31" s="1"/>
  <c r="T46" i="31" s="1"/>
  <c r="U46" i="31" s="1"/>
  <c r="V46" i="31" s="1"/>
  <c r="W46" i="31" s="1"/>
  <c r="X46" i="31" s="1"/>
  <c r="Y46" i="31" s="1"/>
  <c r="Z46" i="31" s="1"/>
  <c r="AA46" i="31" s="1"/>
  <c r="AB46" i="31" s="1"/>
  <c r="AD46" i="31" s="1"/>
  <c r="AE46" i="31" s="1"/>
  <c r="AF46" i="31" s="1"/>
  <c r="AG46" i="31" s="1"/>
  <c r="AH46" i="31" s="1"/>
  <c r="AI46" i="31" s="1"/>
  <c r="AJ46" i="31" s="1"/>
  <c r="AK46" i="31" s="1"/>
  <c r="AL46" i="31" s="1"/>
  <c r="AM46" i="31" s="1"/>
  <c r="G45" i="31"/>
  <c r="H45" i="31" s="1"/>
  <c r="I45" i="31" s="1"/>
  <c r="J45" i="31" s="1"/>
  <c r="K45" i="31" s="1"/>
  <c r="L45" i="31" s="1"/>
  <c r="M45" i="31" s="1"/>
  <c r="N45" i="31" s="1"/>
  <c r="O45" i="31" s="1"/>
  <c r="P45" i="31" s="1"/>
  <c r="Q45" i="31" s="1"/>
  <c r="R45" i="31" s="1"/>
  <c r="S45" i="31" s="1"/>
  <c r="T45" i="31" s="1"/>
  <c r="U45" i="31" s="1"/>
  <c r="V45" i="31" s="1"/>
  <c r="W45" i="31" s="1"/>
  <c r="X45" i="31" s="1"/>
  <c r="Y45" i="31" s="1"/>
  <c r="Z45" i="31" s="1"/>
  <c r="AA45" i="31" s="1"/>
  <c r="AB45" i="31" s="1"/>
  <c r="AD45" i="31" s="1"/>
  <c r="AE45" i="31" s="1"/>
  <c r="AF45" i="31" s="1"/>
  <c r="AG45" i="31" s="1"/>
  <c r="AH45" i="31" s="1"/>
  <c r="AI45" i="31" s="1"/>
  <c r="AJ45" i="31" s="1"/>
  <c r="AK45" i="31" s="1"/>
  <c r="AL45" i="31" s="1"/>
  <c r="AM45" i="31" s="1"/>
  <c r="G44" i="31"/>
  <c r="H44" i="31" s="1"/>
  <c r="I44" i="31" s="1"/>
  <c r="J44" i="31" s="1"/>
  <c r="K44" i="31" s="1"/>
  <c r="L44" i="31" s="1"/>
  <c r="M44" i="31" s="1"/>
  <c r="N44" i="31" s="1"/>
  <c r="O44" i="31" s="1"/>
  <c r="P44" i="31" s="1"/>
  <c r="Q44" i="31" s="1"/>
  <c r="R44" i="31" s="1"/>
  <c r="S44" i="31" s="1"/>
  <c r="T44" i="31" s="1"/>
  <c r="U44" i="31" s="1"/>
  <c r="V44" i="31" s="1"/>
  <c r="W44" i="31" s="1"/>
  <c r="X44" i="31" s="1"/>
  <c r="Y44" i="31" s="1"/>
  <c r="Z44" i="31" s="1"/>
  <c r="AA44" i="31" s="1"/>
  <c r="AB44" i="31" s="1"/>
  <c r="AD44" i="31" s="1"/>
  <c r="AE44" i="31" s="1"/>
  <c r="AF44" i="31" s="1"/>
  <c r="AG44" i="31" s="1"/>
  <c r="AH44" i="31" s="1"/>
  <c r="AI44" i="31" s="1"/>
  <c r="AJ44" i="31" s="1"/>
  <c r="AK44" i="31" s="1"/>
  <c r="AL44" i="31" s="1"/>
  <c r="AM44" i="31" s="1"/>
  <c r="G43" i="31"/>
  <c r="H43" i="31" s="1"/>
  <c r="I43" i="31" s="1"/>
  <c r="J43" i="31" s="1"/>
  <c r="K43" i="31" s="1"/>
  <c r="L43" i="31" s="1"/>
  <c r="M43" i="31" s="1"/>
  <c r="N43" i="31" s="1"/>
  <c r="O43" i="31" s="1"/>
  <c r="P43" i="31" s="1"/>
  <c r="Q43" i="31" s="1"/>
  <c r="R43" i="31" s="1"/>
  <c r="S43" i="31" s="1"/>
  <c r="T43" i="31" s="1"/>
  <c r="U43" i="31" s="1"/>
  <c r="V43" i="31" s="1"/>
  <c r="W43" i="31" s="1"/>
  <c r="X43" i="31" s="1"/>
  <c r="Y43" i="31" s="1"/>
  <c r="Z43" i="31" s="1"/>
  <c r="AA43" i="31" s="1"/>
  <c r="AB43" i="31" s="1"/>
  <c r="AD43" i="31" s="1"/>
  <c r="AE43" i="31" s="1"/>
  <c r="AF43" i="31" s="1"/>
  <c r="AG43" i="31" s="1"/>
  <c r="AH43" i="31" s="1"/>
  <c r="AI43" i="31" s="1"/>
  <c r="AJ43" i="31" s="1"/>
  <c r="AK43" i="31" s="1"/>
  <c r="AL43" i="31" s="1"/>
  <c r="AM43" i="31" s="1"/>
  <c r="G42" i="31"/>
  <c r="H42" i="31" s="1"/>
  <c r="I42" i="31" s="1"/>
  <c r="J42" i="31" s="1"/>
  <c r="K42" i="31" s="1"/>
  <c r="L42" i="31" s="1"/>
  <c r="M42" i="31" s="1"/>
  <c r="N42" i="31" s="1"/>
  <c r="O42" i="31" s="1"/>
  <c r="P42" i="31" s="1"/>
  <c r="Q42" i="31" s="1"/>
  <c r="R42" i="31" s="1"/>
  <c r="S42" i="31" s="1"/>
  <c r="T42" i="31" s="1"/>
  <c r="U42" i="31" s="1"/>
  <c r="V42" i="31" s="1"/>
  <c r="W42" i="31" s="1"/>
  <c r="X42" i="31" s="1"/>
  <c r="Y42" i="31" s="1"/>
  <c r="Z42" i="31" s="1"/>
  <c r="AA42" i="31" s="1"/>
  <c r="AB42" i="31" s="1"/>
  <c r="AD42" i="31" s="1"/>
  <c r="AE42" i="31" s="1"/>
  <c r="AF42" i="31" s="1"/>
  <c r="AG42" i="31" s="1"/>
  <c r="AH42" i="31" s="1"/>
  <c r="AI42" i="31" s="1"/>
  <c r="AJ42" i="31" s="1"/>
  <c r="AK42" i="31" s="1"/>
  <c r="AL42" i="31" s="1"/>
  <c r="AM42" i="31" s="1"/>
  <c r="G41" i="31"/>
  <c r="H41" i="31" s="1"/>
  <c r="I41" i="31" s="1"/>
  <c r="J41" i="31" s="1"/>
  <c r="K41" i="31" s="1"/>
  <c r="L41" i="31" s="1"/>
  <c r="M41" i="31" s="1"/>
  <c r="N41" i="31" s="1"/>
  <c r="O41" i="31" s="1"/>
  <c r="P41" i="31" s="1"/>
  <c r="Q41" i="31" s="1"/>
  <c r="R41" i="31" s="1"/>
  <c r="S41" i="31" s="1"/>
  <c r="T41" i="31" s="1"/>
  <c r="U41" i="31" s="1"/>
  <c r="V41" i="31" s="1"/>
  <c r="W41" i="31" s="1"/>
  <c r="X41" i="31" s="1"/>
  <c r="Y41" i="31" s="1"/>
  <c r="Z41" i="31" s="1"/>
  <c r="AA41" i="31" s="1"/>
  <c r="AB41" i="31" s="1"/>
  <c r="AD41" i="31" s="1"/>
  <c r="AE41" i="31" s="1"/>
  <c r="AF41" i="31" s="1"/>
  <c r="AG41" i="31" s="1"/>
  <c r="AH41" i="31" s="1"/>
  <c r="AI41" i="31" s="1"/>
  <c r="AJ41" i="31" s="1"/>
  <c r="AK41" i="31" s="1"/>
  <c r="AL41" i="31" s="1"/>
  <c r="AM41" i="31" s="1"/>
  <c r="G53" i="30"/>
  <c r="H53" i="30" s="1"/>
  <c r="I53" i="30" s="1"/>
  <c r="J53" i="30" s="1"/>
  <c r="K53" i="30" s="1"/>
  <c r="L53" i="30" s="1"/>
  <c r="M53" i="30" s="1"/>
  <c r="N53" i="30" s="1"/>
  <c r="O53" i="30" s="1"/>
  <c r="P53" i="30" s="1"/>
  <c r="Q53" i="30" s="1"/>
  <c r="R53" i="30" s="1"/>
  <c r="S53" i="30" s="1"/>
  <c r="T53" i="30" s="1"/>
  <c r="U53" i="30" s="1"/>
  <c r="V53" i="30" s="1"/>
  <c r="W53" i="30" s="1"/>
  <c r="X53" i="30" s="1"/>
  <c r="Y53" i="30" s="1"/>
  <c r="Z53" i="30" s="1"/>
  <c r="AA53" i="30" s="1"/>
  <c r="AB53" i="30" s="1"/>
  <c r="AD53" i="30" s="1"/>
  <c r="AE53" i="30" s="1"/>
  <c r="AF53" i="30" s="1"/>
  <c r="AG53" i="30" s="1"/>
  <c r="AH53" i="30" s="1"/>
  <c r="AI53" i="30" s="1"/>
  <c r="AJ53" i="30" s="1"/>
  <c r="AK53" i="30" s="1"/>
  <c r="AL53" i="30" s="1"/>
  <c r="AM53" i="30" s="1"/>
  <c r="G52" i="30"/>
  <c r="H52" i="30" s="1"/>
  <c r="I52" i="30" s="1"/>
  <c r="J52" i="30" s="1"/>
  <c r="K52" i="30" s="1"/>
  <c r="L52" i="30" s="1"/>
  <c r="M52" i="30" s="1"/>
  <c r="N52" i="30" s="1"/>
  <c r="O52" i="30" s="1"/>
  <c r="P52" i="30" s="1"/>
  <c r="Q52" i="30" s="1"/>
  <c r="R52" i="30" s="1"/>
  <c r="S52" i="30" s="1"/>
  <c r="T52" i="30" s="1"/>
  <c r="U52" i="30" s="1"/>
  <c r="V52" i="30" s="1"/>
  <c r="W52" i="30" s="1"/>
  <c r="X52" i="30" s="1"/>
  <c r="Y52" i="30" s="1"/>
  <c r="Z52" i="30" s="1"/>
  <c r="AA52" i="30" s="1"/>
  <c r="AB52" i="30" s="1"/>
  <c r="AD52" i="30" s="1"/>
  <c r="AE52" i="30" s="1"/>
  <c r="AF52" i="30" s="1"/>
  <c r="AG52" i="30" s="1"/>
  <c r="AH52" i="30" s="1"/>
  <c r="AI52" i="30" s="1"/>
  <c r="AJ52" i="30" s="1"/>
  <c r="AK52" i="30" s="1"/>
  <c r="AL52" i="30" s="1"/>
  <c r="AM52" i="30" s="1"/>
  <c r="G51" i="30"/>
  <c r="H51" i="30" s="1"/>
  <c r="I51" i="30" s="1"/>
  <c r="J51" i="30" s="1"/>
  <c r="K51" i="30" s="1"/>
  <c r="L51" i="30" s="1"/>
  <c r="M51" i="30" s="1"/>
  <c r="N51" i="30" s="1"/>
  <c r="O51" i="30" s="1"/>
  <c r="P51" i="30" s="1"/>
  <c r="Q51" i="30" s="1"/>
  <c r="R51" i="30" s="1"/>
  <c r="S51" i="30" s="1"/>
  <c r="T51" i="30" s="1"/>
  <c r="U51" i="30" s="1"/>
  <c r="V51" i="30" s="1"/>
  <c r="W51" i="30" s="1"/>
  <c r="X51" i="30" s="1"/>
  <c r="Y51" i="30" s="1"/>
  <c r="Z51" i="30" s="1"/>
  <c r="AA51" i="30" s="1"/>
  <c r="AB51" i="30" s="1"/>
  <c r="AD51" i="30" s="1"/>
  <c r="AE51" i="30" s="1"/>
  <c r="AF51" i="30" s="1"/>
  <c r="AG51" i="30" s="1"/>
  <c r="AH51" i="30" s="1"/>
  <c r="AI51" i="30" s="1"/>
  <c r="AJ51" i="30" s="1"/>
  <c r="AK51" i="30" s="1"/>
  <c r="AL51" i="30" s="1"/>
  <c r="AM51" i="30" s="1"/>
  <c r="G50" i="30"/>
  <c r="H50" i="30" s="1"/>
  <c r="I50" i="30" s="1"/>
  <c r="J50" i="30" s="1"/>
  <c r="K50" i="30" s="1"/>
  <c r="L50" i="30" s="1"/>
  <c r="M50" i="30" s="1"/>
  <c r="N50" i="30" s="1"/>
  <c r="O50" i="30" s="1"/>
  <c r="P50" i="30" s="1"/>
  <c r="Q50" i="30" s="1"/>
  <c r="R50" i="30" s="1"/>
  <c r="S50" i="30" s="1"/>
  <c r="T50" i="30" s="1"/>
  <c r="U50" i="30" s="1"/>
  <c r="V50" i="30" s="1"/>
  <c r="W50" i="30" s="1"/>
  <c r="X50" i="30" s="1"/>
  <c r="Y50" i="30" s="1"/>
  <c r="Z50" i="30" s="1"/>
  <c r="AA50" i="30" s="1"/>
  <c r="AB50" i="30" s="1"/>
  <c r="AD50" i="30" s="1"/>
  <c r="AE50" i="30" s="1"/>
  <c r="AF50" i="30" s="1"/>
  <c r="AG50" i="30" s="1"/>
  <c r="AH50" i="30" s="1"/>
  <c r="AI50" i="30" s="1"/>
  <c r="AJ50" i="30" s="1"/>
  <c r="AK50" i="30" s="1"/>
  <c r="AL50" i="30" s="1"/>
  <c r="AM50" i="30" s="1"/>
  <c r="G49" i="30"/>
  <c r="H49" i="30" s="1"/>
  <c r="I49" i="30" s="1"/>
  <c r="J49" i="30" s="1"/>
  <c r="K49" i="30" s="1"/>
  <c r="L49" i="30" s="1"/>
  <c r="M49" i="30" s="1"/>
  <c r="N49" i="30" s="1"/>
  <c r="O49" i="30" s="1"/>
  <c r="P49" i="30" s="1"/>
  <c r="Q49" i="30" s="1"/>
  <c r="R49" i="30" s="1"/>
  <c r="S49" i="30" s="1"/>
  <c r="T49" i="30" s="1"/>
  <c r="U49" i="30" s="1"/>
  <c r="V49" i="30" s="1"/>
  <c r="W49" i="30" s="1"/>
  <c r="X49" i="30" s="1"/>
  <c r="Y49" i="30" s="1"/>
  <c r="Z49" i="30" s="1"/>
  <c r="AA49" i="30" s="1"/>
  <c r="AB49" i="30" s="1"/>
  <c r="AD49" i="30" s="1"/>
  <c r="AE49" i="30" s="1"/>
  <c r="AF49" i="30" s="1"/>
  <c r="AG49" i="30" s="1"/>
  <c r="AH49" i="30" s="1"/>
  <c r="AI49" i="30" s="1"/>
  <c r="AJ49" i="30" s="1"/>
  <c r="AK49" i="30" s="1"/>
  <c r="AL49" i="30" s="1"/>
  <c r="AM49" i="30" s="1"/>
  <c r="G48" i="30"/>
  <c r="H48" i="30" s="1"/>
  <c r="I48" i="30" s="1"/>
  <c r="J48" i="30" s="1"/>
  <c r="K48" i="30" s="1"/>
  <c r="L48" i="30" s="1"/>
  <c r="M48" i="30" s="1"/>
  <c r="N48" i="30" s="1"/>
  <c r="O48" i="30" s="1"/>
  <c r="P48" i="30" s="1"/>
  <c r="Q48" i="30" s="1"/>
  <c r="R48" i="30" s="1"/>
  <c r="S48" i="30" s="1"/>
  <c r="T48" i="30" s="1"/>
  <c r="U48" i="30" s="1"/>
  <c r="V48" i="30" s="1"/>
  <c r="W48" i="30" s="1"/>
  <c r="X48" i="30" s="1"/>
  <c r="Y48" i="30" s="1"/>
  <c r="Z48" i="30" s="1"/>
  <c r="AA48" i="30" s="1"/>
  <c r="AB48" i="30" s="1"/>
  <c r="AD48" i="30" s="1"/>
  <c r="AE48" i="30" s="1"/>
  <c r="AF48" i="30" s="1"/>
  <c r="AG48" i="30" s="1"/>
  <c r="AH48" i="30" s="1"/>
  <c r="AI48" i="30" s="1"/>
  <c r="AJ48" i="30" s="1"/>
  <c r="AK48" i="30" s="1"/>
  <c r="AL48" i="30" s="1"/>
  <c r="AM48" i="30" s="1"/>
  <c r="G47" i="30"/>
  <c r="H47" i="30" s="1"/>
  <c r="I47" i="30" s="1"/>
  <c r="J47" i="30" s="1"/>
  <c r="K47" i="30" s="1"/>
  <c r="L47" i="30" s="1"/>
  <c r="M47" i="30" s="1"/>
  <c r="N47" i="30" s="1"/>
  <c r="O47" i="30" s="1"/>
  <c r="P47" i="30" s="1"/>
  <c r="Q47" i="30" s="1"/>
  <c r="R47" i="30" s="1"/>
  <c r="S47" i="30" s="1"/>
  <c r="T47" i="30" s="1"/>
  <c r="U47" i="30" s="1"/>
  <c r="V47" i="30" s="1"/>
  <c r="W47" i="30" s="1"/>
  <c r="X47" i="30" s="1"/>
  <c r="Y47" i="30" s="1"/>
  <c r="Z47" i="30" s="1"/>
  <c r="AA47" i="30" s="1"/>
  <c r="AB47" i="30" s="1"/>
  <c r="AD47" i="30" s="1"/>
  <c r="AE47" i="30" s="1"/>
  <c r="AF47" i="30" s="1"/>
  <c r="AG47" i="30" s="1"/>
  <c r="AH47" i="30" s="1"/>
  <c r="AI47" i="30" s="1"/>
  <c r="AJ47" i="30" s="1"/>
  <c r="AK47" i="30" s="1"/>
  <c r="AL47" i="30" s="1"/>
  <c r="AM47" i="30" s="1"/>
  <c r="G46" i="30"/>
  <c r="H46" i="30" s="1"/>
  <c r="I46" i="30" s="1"/>
  <c r="J46" i="30" s="1"/>
  <c r="K46" i="30" s="1"/>
  <c r="L46" i="30" s="1"/>
  <c r="M46" i="30" s="1"/>
  <c r="N46" i="30" s="1"/>
  <c r="O46" i="30" s="1"/>
  <c r="P46" i="30" s="1"/>
  <c r="Q46" i="30" s="1"/>
  <c r="R46" i="30" s="1"/>
  <c r="S46" i="30" s="1"/>
  <c r="T46" i="30" s="1"/>
  <c r="U46" i="30" s="1"/>
  <c r="V46" i="30" s="1"/>
  <c r="W46" i="30" s="1"/>
  <c r="X46" i="30" s="1"/>
  <c r="Y46" i="30" s="1"/>
  <c r="Z46" i="30" s="1"/>
  <c r="AA46" i="30" s="1"/>
  <c r="AB46" i="30" s="1"/>
  <c r="AD46" i="30" s="1"/>
  <c r="AE46" i="30" s="1"/>
  <c r="AF46" i="30" s="1"/>
  <c r="AG46" i="30" s="1"/>
  <c r="AH46" i="30" s="1"/>
  <c r="AI46" i="30" s="1"/>
  <c r="AJ46" i="30" s="1"/>
  <c r="AK46" i="30" s="1"/>
  <c r="AL46" i="30" s="1"/>
  <c r="AM46" i="30" s="1"/>
  <c r="G45" i="30"/>
  <c r="H45" i="30" s="1"/>
  <c r="I45" i="30" s="1"/>
  <c r="J45" i="30" s="1"/>
  <c r="K45" i="30" s="1"/>
  <c r="L45" i="30" s="1"/>
  <c r="M45" i="30" s="1"/>
  <c r="N45" i="30" s="1"/>
  <c r="O45" i="30" s="1"/>
  <c r="P45" i="30" s="1"/>
  <c r="Q45" i="30" s="1"/>
  <c r="R45" i="30" s="1"/>
  <c r="S45" i="30" s="1"/>
  <c r="T45" i="30" s="1"/>
  <c r="U45" i="30" s="1"/>
  <c r="V45" i="30" s="1"/>
  <c r="W45" i="30" s="1"/>
  <c r="X45" i="30" s="1"/>
  <c r="Y45" i="30" s="1"/>
  <c r="Z45" i="30" s="1"/>
  <c r="AA45" i="30" s="1"/>
  <c r="AB45" i="30" s="1"/>
  <c r="AD45" i="30" s="1"/>
  <c r="AE45" i="30" s="1"/>
  <c r="AF45" i="30" s="1"/>
  <c r="AG45" i="30" s="1"/>
  <c r="AH45" i="30" s="1"/>
  <c r="AI45" i="30" s="1"/>
  <c r="AJ45" i="30" s="1"/>
  <c r="AK45" i="30" s="1"/>
  <c r="AL45" i="30" s="1"/>
  <c r="AM45" i="30" s="1"/>
  <c r="G44" i="30"/>
  <c r="H44" i="30" s="1"/>
  <c r="I44" i="30" s="1"/>
  <c r="J44" i="30" s="1"/>
  <c r="K44" i="30" s="1"/>
  <c r="L44" i="30" s="1"/>
  <c r="M44" i="30" s="1"/>
  <c r="N44" i="30" s="1"/>
  <c r="O44" i="30" s="1"/>
  <c r="P44" i="30" s="1"/>
  <c r="Q44" i="30" s="1"/>
  <c r="R44" i="30" s="1"/>
  <c r="S44" i="30" s="1"/>
  <c r="T44" i="30" s="1"/>
  <c r="U44" i="30" s="1"/>
  <c r="V44" i="30" s="1"/>
  <c r="W44" i="30" s="1"/>
  <c r="X44" i="30" s="1"/>
  <c r="Y44" i="30" s="1"/>
  <c r="Z44" i="30" s="1"/>
  <c r="AA44" i="30" s="1"/>
  <c r="AB44" i="30" s="1"/>
  <c r="AD44" i="30" s="1"/>
  <c r="AE44" i="30" s="1"/>
  <c r="AF44" i="30" s="1"/>
  <c r="AG44" i="30" s="1"/>
  <c r="AH44" i="30" s="1"/>
  <c r="AI44" i="30" s="1"/>
  <c r="AJ44" i="30" s="1"/>
  <c r="AK44" i="30" s="1"/>
  <c r="AL44" i="30" s="1"/>
  <c r="AM44" i="30" s="1"/>
  <c r="G43" i="30"/>
  <c r="H43" i="30" s="1"/>
  <c r="I43" i="30" s="1"/>
  <c r="J43" i="30" s="1"/>
  <c r="K43" i="30" s="1"/>
  <c r="L43" i="30" s="1"/>
  <c r="M43" i="30" s="1"/>
  <c r="N43" i="30" s="1"/>
  <c r="O43" i="30" s="1"/>
  <c r="P43" i="30" s="1"/>
  <c r="Q43" i="30" s="1"/>
  <c r="R43" i="30" s="1"/>
  <c r="S43" i="30" s="1"/>
  <c r="T43" i="30" s="1"/>
  <c r="U43" i="30" s="1"/>
  <c r="V43" i="30" s="1"/>
  <c r="W43" i="30" s="1"/>
  <c r="X43" i="30" s="1"/>
  <c r="Y43" i="30" s="1"/>
  <c r="Z43" i="30" s="1"/>
  <c r="AA43" i="30" s="1"/>
  <c r="AB43" i="30" s="1"/>
  <c r="AD43" i="30" s="1"/>
  <c r="AE43" i="30" s="1"/>
  <c r="AF43" i="30" s="1"/>
  <c r="AG43" i="30" s="1"/>
  <c r="AH43" i="30" s="1"/>
  <c r="AI43" i="30" s="1"/>
  <c r="AJ43" i="30" s="1"/>
  <c r="AK43" i="30" s="1"/>
  <c r="AL43" i="30" s="1"/>
  <c r="AM43" i="30" s="1"/>
  <c r="G42" i="30"/>
  <c r="H42" i="30" s="1"/>
  <c r="I42" i="30" s="1"/>
  <c r="J42" i="30" s="1"/>
  <c r="K42" i="30" s="1"/>
  <c r="L42" i="30" s="1"/>
  <c r="M42" i="30" s="1"/>
  <c r="N42" i="30" s="1"/>
  <c r="O42" i="30" s="1"/>
  <c r="P42" i="30" s="1"/>
  <c r="Q42" i="30" s="1"/>
  <c r="R42" i="30" s="1"/>
  <c r="S42" i="30" s="1"/>
  <c r="T42" i="30" s="1"/>
  <c r="U42" i="30" s="1"/>
  <c r="V42" i="30" s="1"/>
  <c r="W42" i="30" s="1"/>
  <c r="X42" i="30" s="1"/>
  <c r="Y42" i="30" s="1"/>
  <c r="Z42" i="30" s="1"/>
  <c r="AA42" i="30" s="1"/>
  <c r="AB42" i="30" s="1"/>
  <c r="AD42" i="30" s="1"/>
  <c r="AE42" i="30" s="1"/>
  <c r="AF42" i="30" s="1"/>
  <c r="AG42" i="30" s="1"/>
  <c r="AH42" i="30" s="1"/>
  <c r="AI42" i="30" s="1"/>
  <c r="AJ42" i="30" s="1"/>
  <c r="AK42" i="30" s="1"/>
  <c r="AL42" i="30" s="1"/>
  <c r="AM42" i="30" s="1"/>
  <c r="G41" i="30"/>
  <c r="H41" i="30" s="1"/>
  <c r="I41" i="30" s="1"/>
  <c r="J41" i="30" s="1"/>
  <c r="K41" i="30" s="1"/>
  <c r="L41" i="30" s="1"/>
  <c r="M41" i="30" s="1"/>
  <c r="N41" i="30" s="1"/>
  <c r="O41" i="30" s="1"/>
  <c r="P41" i="30" s="1"/>
  <c r="Q41" i="30" s="1"/>
  <c r="R41" i="30" s="1"/>
  <c r="S41" i="30" s="1"/>
  <c r="T41" i="30" s="1"/>
  <c r="U41" i="30" s="1"/>
  <c r="V41" i="30" s="1"/>
  <c r="W41" i="30" s="1"/>
  <c r="X41" i="30" s="1"/>
  <c r="Y41" i="30" s="1"/>
  <c r="Z41" i="30" s="1"/>
  <c r="AA41" i="30" s="1"/>
  <c r="AB41" i="30" s="1"/>
  <c r="AD41" i="30" s="1"/>
  <c r="AE41" i="30" s="1"/>
  <c r="AF41" i="30" s="1"/>
  <c r="AG41" i="30" s="1"/>
  <c r="AH41" i="30" s="1"/>
  <c r="AI41" i="30" s="1"/>
  <c r="AJ41" i="30" s="1"/>
  <c r="AK41" i="30" s="1"/>
  <c r="AL41" i="30" s="1"/>
  <c r="AM41" i="30" s="1"/>
  <c r="G53" i="29"/>
  <c r="H53" i="29" s="1"/>
  <c r="I53" i="29" s="1"/>
  <c r="J53" i="29" s="1"/>
  <c r="K53" i="29" s="1"/>
  <c r="L53" i="29" s="1"/>
  <c r="M53" i="29" s="1"/>
  <c r="N53" i="29" s="1"/>
  <c r="O53" i="29" s="1"/>
  <c r="P53" i="29" s="1"/>
  <c r="Q53" i="29" s="1"/>
  <c r="R53" i="29" s="1"/>
  <c r="S53" i="29" s="1"/>
  <c r="T53" i="29" s="1"/>
  <c r="U53" i="29" s="1"/>
  <c r="V53" i="29" s="1"/>
  <c r="W53" i="29" s="1"/>
  <c r="X53" i="29" s="1"/>
  <c r="Y53" i="29" s="1"/>
  <c r="Z53" i="29" s="1"/>
  <c r="AA53" i="29" s="1"/>
  <c r="AB53" i="29" s="1"/>
  <c r="AD53" i="29" s="1"/>
  <c r="AE53" i="29" s="1"/>
  <c r="AF53" i="29" s="1"/>
  <c r="AG53" i="29" s="1"/>
  <c r="AH53" i="29" s="1"/>
  <c r="AI53" i="29" s="1"/>
  <c r="AJ53" i="29" s="1"/>
  <c r="AK53" i="29" s="1"/>
  <c r="AL53" i="29" s="1"/>
  <c r="AM53" i="29" s="1"/>
  <c r="G52" i="29"/>
  <c r="H52" i="29" s="1"/>
  <c r="I52" i="29" s="1"/>
  <c r="J52" i="29" s="1"/>
  <c r="K52" i="29" s="1"/>
  <c r="L52" i="29" s="1"/>
  <c r="M52" i="29" s="1"/>
  <c r="N52" i="29" s="1"/>
  <c r="O52" i="29" s="1"/>
  <c r="P52" i="29" s="1"/>
  <c r="Q52" i="29" s="1"/>
  <c r="R52" i="29" s="1"/>
  <c r="S52" i="29" s="1"/>
  <c r="T52" i="29" s="1"/>
  <c r="U52" i="29" s="1"/>
  <c r="V52" i="29" s="1"/>
  <c r="W52" i="29" s="1"/>
  <c r="X52" i="29" s="1"/>
  <c r="Y52" i="29" s="1"/>
  <c r="Z52" i="29" s="1"/>
  <c r="AA52" i="29" s="1"/>
  <c r="AB52" i="29" s="1"/>
  <c r="AD52" i="29" s="1"/>
  <c r="AE52" i="29" s="1"/>
  <c r="AF52" i="29" s="1"/>
  <c r="AG52" i="29" s="1"/>
  <c r="AH52" i="29" s="1"/>
  <c r="AI52" i="29" s="1"/>
  <c r="AJ52" i="29" s="1"/>
  <c r="AK52" i="29" s="1"/>
  <c r="AL52" i="29" s="1"/>
  <c r="AM52" i="29" s="1"/>
  <c r="G51" i="29"/>
  <c r="H51" i="29" s="1"/>
  <c r="I51" i="29" s="1"/>
  <c r="J51" i="29" s="1"/>
  <c r="K51" i="29" s="1"/>
  <c r="L51" i="29" s="1"/>
  <c r="M51" i="29" s="1"/>
  <c r="N51" i="29" s="1"/>
  <c r="O51" i="29" s="1"/>
  <c r="P51" i="29" s="1"/>
  <c r="Q51" i="29" s="1"/>
  <c r="R51" i="29" s="1"/>
  <c r="S51" i="29" s="1"/>
  <c r="T51" i="29" s="1"/>
  <c r="U51" i="29" s="1"/>
  <c r="V51" i="29" s="1"/>
  <c r="W51" i="29" s="1"/>
  <c r="X51" i="29" s="1"/>
  <c r="Y51" i="29" s="1"/>
  <c r="Z51" i="29" s="1"/>
  <c r="AA51" i="29" s="1"/>
  <c r="AB51" i="29" s="1"/>
  <c r="AD51" i="29" s="1"/>
  <c r="AE51" i="29" s="1"/>
  <c r="AF51" i="29" s="1"/>
  <c r="AG51" i="29" s="1"/>
  <c r="AH51" i="29" s="1"/>
  <c r="AI51" i="29" s="1"/>
  <c r="AJ51" i="29" s="1"/>
  <c r="AK51" i="29" s="1"/>
  <c r="AL51" i="29" s="1"/>
  <c r="AM51" i="29" s="1"/>
  <c r="G50" i="29"/>
  <c r="H50" i="29" s="1"/>
  <c r="I50" i="29" s="1"/>
  <c r="J50" i="29" s="1"/>
  <c r="K50" i="29" s="1"/>
  <c r="L50" i="29" s="1"/>
  <c r="M50" i="29" s="1"/>
  <c r="N50" i="29" s="1"/>
  <c r="O50" i="29" s="1"/>
  <c r="P50" i="29" s="1"/>
  <c r="Q50" i="29" s="1"/>
  <c r="R50" i="29" s="1"/>
  <c r="S50" i="29" s="1"/>
  <c r="T50" i="29" s="1"/>
  <c r="U50" i="29" s="1"/>
  <c r="V50" i="29" s="1"/>
  <c r="W50" i="29" s="1"/>
  <c r="X50" i="29" s="1"/>
  <c r="Y50" i="29" s="1"/>
  <c r="Z50" i="29" s="1"/>
  <c r="AA50" i="29" s="1"/>
  <c r="AB50" i="29" s="1"/>
  <c r="AD50" i="29" s="1"/>
  <c r="AE50" i="29" s="1"/>
  <c r="AF50" i="29" s="1"/>
  <c r="AG50" i="29" s="1"/>
  <c r="AH50" i="29" s="1"/>
  <c r="AI50" i="29" s="1"/>
  <c r="AJ50" i="29" s="1"/>
  <c r="AK50" i="29" s="1"/>
  <c r="AL50" i="29" s="1"/>
  <c r="AM50" i="29" s="1"/>
  <c r="G49" i="29"/>
  <c r="H49" i="29" s="1"/>
  <c r="I49" i="29" s="1"/>
  <c r="J49" i="29" s="1"/>
  <c r="K49" i="29" s="1"/>
  <c r="L49" i="29" s="1"/>
  <c r="M49" i="29" s="1"/>
  <c r="N49" i="29" s="1"/>
  <c r="O49" i="29" s="1"/>
  <c r="P49" i="29" s="1"/>
  <c r="Q49" i="29" s="1"/>
  <c r="R49" i="29" s="1"/>
  <c r="S49" i="29" s="1"/>
  <c r="T49" i="29" s="1"/>
  <c r="U49" i="29" s="1"/>
  <c r="V49" i="29" s="1"/>
  <c r="W49" i="29" s="1"/>
  <c r="X49" i="29" s="1"/>
  <c r="Y49" i="29" s="1"/>
  <c r="Z49" i="29" s="1"/>
  <c r="AA49" i="29" s="1"/>
  <c r="AB49" i="29" s="1"/>
  <c r="AD49" i="29" s="1"/>
  <c r="AE49" i="29" s="1"/>
  <c r="AF49" i="29" s="1"/>
  <c r="AG49" i="29" s="1"/>
  <c r="AH49" i="29" s="1"/>
  <c r="AI49" i="29" s="1"/>
  <c r="AJ49" i="29" s="1"/>
  <c r="AK49" i="29" s="1"/>
  <c r="AL49" i="29" s="1"/>
  <c r="AM49" i="29" s="1"/>
  <c r="G48" i="29"/>
  <c r="H48" i="29" s="1"/>
  <c r="I48" i="29" s="1"/>
  <c r="J48" i="29" s="1"/>
  <c r="K48" i="29" s="1"/>
  <c r="L48" i="29" s="1"/>
  <c r="M48" i="29" s="1"/>
  <c r="N48" i="29" s="1"/>
  <c r="O48" i="29" s="1"/>
  <c r="P48" i="29" s="1"/>
  <c r="Q48" i="29" s="1"/>
  <c r="R48" i="29" s="1"/>
  <c r="S48" i="29" s="1"/>
  <c r="T48" i="29" s="1"/>
  <c r="U48" i="29" s="1"/>
  <c r="V48" i="29" s="1"/>
  <c r="W48" i="29" s="1"/>
  <c r="X48" i="29" s="1"/>
  <c r="Y48" i="29" s="1"/>
  <c r="Z48" i="29" s="1"/>
  <c r="AA48" i="29" s="1"/>
  <c r="AB48" i="29" s="1"/>
  <c r="AD48" i="29" s="1"/>
  <c r="AE48" i="29" s="1"/>
  <c r="AF48" i="29" s="1"/>
  <c r="AG48" i="29" s="1"/>
  <c r="AH48" i="29" s="1"/>
  <c r="AI48" i="29" s="1"/>
  <c r="AJ48" i="29" s="1"/>
  <c r="AK48" i="29" s="1"/>
  <c r="AL48" i="29" s="1"/>
  <c r="AM48" i="29" s="1"/>
  <c r="G47" i="29"/>
  <c r="H47" i="29" s="1"/>
  <c r="I47" i="29" s="1"/>
  <c r="J47" i="29" s="1"/>
  <c r="K47" i="29" s="1"/>
  <c r="L47" i="29" s="1"/>
  <c r="M47" i="29" s="1"/>
  <c r="N47" i="29" s="1"/>
  <c r="O47" i="29" s="1"/>
  <c r="P47" i="29" s="1"/>
  <c r="Q47" i="29" s="1"/>
  <c r="R47" i="29" s="1"/>
  <c r="S47" i="29" s="1"/>
  <c r="T47" i="29" s="1"/>
  <c r="U47" i="29" s="1"/>
  <c r="V47" i="29" s="1"/>
  <c r="W47" i="29" s="1"/>
  <c r="X47" i="29" s="1"/>
  <c r="Y47" i="29" s="1"/>
  <c r="Z47" i="29" s="1"/>
  <c r="AA47" i="29" s="1"/>
  <c r="AB47" i="29" s="1"/>
  <c r="AD47" i="29" s="1"/>
  <c r="AE47" i="29" s="1"/>
  <c r="AF47" i="29" s="1"/>
  <c r="AG47" i="29" s="1"/>
  <c r="AH47" i="29" s="1"/>
  <c r="AI47" i="29" s="1"/>
  <c r="AJ47" i="29" s="1"/>
  <c r="AK47" i="29" s="1"/>
  <c r="AL47" i="29" s="1"/>
  <c r="AM47" i="29" s="1"/>
  <c r="G46" i="29"/>
  <c r="H46" i="29" s="1"/>
  <c r="I46" i="29" s="1"/>
  <c r="J46" i="29" s="1"/>
  <c r="K46" i="29" s="1"/>
  <c r="L46" i="29" s="1"/>
  <c r="M46" i="29" s="1"/>
  <c r="N46" i="29" s="1"/>
  <c r="O46" i="29" s="1"/>
  <c r="P46" i="29" s="1"/>
  <c r="Q46" i="29" s="1"/>
  <c r="R46" i="29" s="1"/>
  <c r="S46" i="29" s="1"/>
  <c r="T46" i="29" s="1"/>
  <c r="U46" i="29" s="1"/>
  <c r="V46" i="29" s="1"/>
  <c r="W46" i="29" s="1"/>
  <c r="X46" i="29" s="1"/>
  <c r="Y46" i="29" s="1"/>
  <c r="Z46" i="29" s="1"/>
  <c r="AA46" i="29" s="1"/>
  <c r="AB46" i="29" s="1"/>
  <c r="AD46" i="29" s="1"/>
  <c r="AE46" i="29" s="1"/>
  <c r="AF46" i="29" s="1"/>
  <c r="AG46" i="29" s="1"/>
  <c r="AH46" i="29" s="1"/>
  <c r="AI46" i="29" s="1"/>
  <c r="AJ46" i="29" s="1"/>
  <c r="AK46" i="29" s="1"/>
  <c r="AL46" i="29" s="1"/>
  <c r="AM46" i="29" s="1"/>
  <c r="G45" i="29"/>
  <c r="H45" i="29" s="1"/>
  <c r="I45" i="29" s="1"/>
  <c r="J45" i="29" s="1"/>
  <c r="K45" i="29" s="1"/>
  <c r="L45" i="29" s="1"/>
  <c r="M45" i="29" s="1"/>
  <c r="N45" i="29" s="1"/>
  <c r="O45" i="29" s="1"/>
  <c r="P45" i="29" s="1"/>
  <c r="Q45" i="29" s="1"/>
  <c r="R45" i="29" s="1"/>
  <c r="S45" i="29" s="1"/>
  <c r="T45" i="29" s="1"/>
  <c r="U45" i="29" s="1"/>
  <c r="V45" i="29" s="1"/>
  <c r="W45" i="29" s="1"/>
  <c r="X45" i="29" s="1"/>
  <c r="Y45" i="29" s="1"/>
  <c r="Z45" i="29" s="1"/>
  <c r="AA45" i="29" s="1"/>
  <c r="AB45" i="29" s="1"/>
  <c r="AD45" i="29" s="1"/>
  <c r="AE45" i="29" s="1"/>
  <c r="AF45" i="29" s="1"/>
  <c r="AG45" i="29" s="1"/>
  <c r="AH45" i="29" s="1"/>
  <c r="AI45" i="29" s="1"/>
  <c r="AJ45" i="29" s="1"/>
  <c r="AK45" i="29" s="1"/>
  <c r="AL45" i="29" s="1"/>
  <c r="AM45" i="29" s="1"/>
  <c r="G44" i="29"/>
  <c r="H44" i="29" s="1"/>
  <c r="I44" i="29" s="1"/>
  <c r="J44" i="29" s="1"/>
  <c r="K44" i="29" s="1"/>
  <c r="L44" i="29" s="1"/>
  <c r="M44" i="29" s="1"/>
  <c r="N44" i="29" s="1"/>
  <c r="O44" i="29" s="1"/>
  <c r="P44" i="29" s="1"/>
  <c r="Q44" i="29" s="1"/>
  <c r="R44" i="29" s="1"/>
  <c r="S44" i="29" s="1"/>
  <c r="T44" i="29" s="1"/>
  <c r="U44" i="29" s="1"/>
  <c r="V44" i="29" s="1"/>
  <c r="W44" i="29" s="1"/>
  <c r="X44" i="29" s="1"/>
  <c r="Y44" i="29" s="1"/>
  <c r="Z44" i="29" s="1"/>
  <c r="AA44" i="29" s="1"/>
  <c r="AB44" i="29" s="1"/>
  <c r="AD44" i="29" s="1"/>
  <c r="AE44" i="29" s="1"/>
  <c r="AF44" i="29" s="1"/>
  <c r="AG44" i="29" s="1"/>
  <c r="AH44" i="29" s="1"/>
  <c r="AI44" i="29" s="1"/>
  <c r="AJ44" i="29" s="1"/>
  <c r="AK44" i="29" s="1"/>
  <c r="AL44" i="29" s="1"/>
  <c r="AM44" i="29" s="1"/>
  <c r="G43" i="29"/>
  <c r="H43" i="29" s="1"/>
  <c r="I43" i="29" s="1"/>
  <c r="J43" i="29" s="1"/>
  <c r="K43" i="29" s="1"/>
  <c r="L43" i="29" s="1"/>
  <c r="M43" i="29" s="1"/>
  <c r="N43" i="29" s="1"/>
  <c r="O43" i="29" s="1"/>
  <c r="P43" i="29" s="1"/>
  <c r="Q43" i="29" s="1"/>
  <c r="R43" i="29" s="1"/>
  <c r="S43" i="29" s="1"/>
  <c r="T43" i="29" s="1"/>
  <c r="U43" i="29" s="1"/>
  <c r="V43" i="29" s="1"/>
  <c r="W43" i="29" s="1"/>
  <c r="X43" i="29" s="1"/>
  <c r="Y43" i="29" s="1"/>
  <c r="Z43" i="29" s="1"/>
  <c r="AA43" i="29" s="1"/>
  <c r="AB43" i="29" s="1"/>
  <c r="AD43" i="29" s="1"/>
  <c r="AE43" i="29" s="1"/>
  <c r="AF43" i="29" s="1"/>
  <c r="AG43" i="29" s="1"/>
  <c r="AH43" i="29" s="1"/>
  <c r="AI43" i="29" s="1"/>
  <c r="AJ43" i="29" s="1"/>
  <c r="AK43" i="29" s="1"/>
  <c r="AL43" i="29" s="1"/>
  <c r="AM43" i="29" s="1"/>
  <c r="G42" i="29"/>
  <c r="H42" i="29" s="1"/>
  <c r="I42" i="29" s="1"/>
  <c r="J42" i="29" s="1"/>
  <c r="K42" i="29" s="1"/>
  <c r="L42" i="29" s="1"/>
  <c r="M42" i="29" s="1"/>
  <c r="N42" i="29" s="1"/>
  <c r="O42" i="29" s="1"/>
  <c r="P42" i="29" s="1"/>
  <c r="Q42" i="29" s="1"/>
  <c r="R42" i="29" s="1"/>
  <c r="S42" i="29" s="1"/>
  <c r="T42" i="29" s="1"/>
  <c r="U42" i="29" s="1"/>
  <c r="V42" i="29" s="1"/>
  <c r="W42" i="29" s="1"/>
  <c r="X42" i="29" s="1"/>
  <c r="Y42" i="29" s="1"/>
  <c r="Z42" i="29" s="1"/>
  <c r="AA42" i="29" s="1"/>
  <c r="AB42" i="29" s="1"/>
  <c r="AD42" i="29" s="1"/>
  <c r="AE42" i="29" s="1"/>
  <c r="AF42" i="29" s="1"/>
  <c r="AG42" i="29" s="1"/>
  <c r="AH42" i="29" s="1"/>
  <c r="AI42" i="29" s="1"/>
  <c r="AJ42" i="29" s="1"/>
  <c r="AK42" i="29" s="1"/>
  <c r="AL42" i="29" s="1"/>
  <c r="AM42" i="29" s="1"/>
  <c r="G41" i="29"/>
  <c r="H41" i="29" s="1"/>
  <c r="I41" i="29" s="1"/>
  <c r="J41" i="29" s="1"/>
  <c r="K41" i="29" s="1"/>
  <c r="L41" i="29" s="1"/>
  <c r="M41" i="29" s="1"/>
  <c r="N41" i="29" s="1"/>
  <c r="O41" i="29" s="1"/>
  <c r="P41" i="29" s="1"/>
  <c r="Q41" i="29" s="1"/>
  <c r="R41" i="29" s="1"/>
  <c r="S41" i="29" s="1"/>
  <c r="T41" i="29" s="1"/>
  <c r="U41" i="29" s="1"/>
  <c r="V41" i="29" s="1"/>
  <c r="W41" i="29" s="1"/>
  <c r="X41" i="29" s="1"/>
  <c r="Y41" i="29" s="1"/>
  <c r="Z41" i="29" s="1"/>
  <c r="AA41" i="29" s="1"/>
  <c r="AB41" i="29" s="1"/>
  <c r="AD41" i="29" s="1"/>
  <c r="AE41" i="29" s="1"/>
  <c r="AF41" i="29" s="1"/>
  <c r="AG41" i="29" s="1"/>
  <c r="AH41" i="29" s="1"/>
  <c r="AI41" i="29" s="1"/>
  <c r="AJ41" i="29" s="1"/>
  <c r="AK41" i="29" s="1"/>
  <c r="AL41" i="29" s="1"/>
  <c r="AM41" i="29" s="1"/>
  <c r="G53" i="10"/>
  <c r="H53" i="10" s="1"/>
  <c r="I53" i="10" s="1"/>
  <c r="J53" i="10" s="1"/>
  <c r="K53" i="10" s="1"/>
  <c r="L53" i="10" s="1"/>
  <c r="M53" i="10" s="1"/>
  <c r="N53" i="10" s="1"/>
  <c r="O53" i="10" s="1"/>
  <c r="P53" i="10" s="1"/>
  <c r="Q53" i="10" s="1"/>
  <c r="R53" i="10" s="1"/>
  <c r="S53" i="10" s="1"/>
  <c r="T53" i="10" s="1"/>
  <c r="U53" i="10" s="1"/>
  <c r="V53" i="10" s="1"/>
  <c r="W53" i="10" s="1"/>
  <c r="X53" i="10" s="1"/>
  <c r="Y53" i="10" s="1"/>
  <c r="Z53" i="10" s="1"/>
  <c r="AA53" i="10" s="1"/>
  <c r="AB53" i="10" s="1"/>
  <c r="AD53" i="10" s="1"/>
  <c r="AE53" i="10" s="1"/>
  <c r="AF53" i="10" s="1"/>
  <c r="AG53" i="10" s="1"/>
  <c r="AH53" i="10" s="1"/>
  <c r="AI53" i="10" s="1"/>
  <c r="AJ53" i="10" s="1"/>
  <c r="AK53" i="10" s="1"/>
  <c r="AL53" i="10" s="1"/>
  <c r="AM53" i="10" s="1"/>
  <c r="G52" i="10"/>
  <c r="H52" i="10" s="1"/>
  <c r="I52" i="10" s="1"/>
  <c r="J52" i="10" s="1"/>
  <c r="K52" i="10" s="1"/>
  <c r="L52" i="10" s="1"/>
  <c r="M52" i="10" s="1"/>
  <c r="N52" i="10" s="1"/>
  <c r="O52" i="10" s="1"/>
  <c r="P52" i="10" s="1"/>
  <c r="Q52" i="10" s="1"/>
  <c r="R52" i="10" s="1"/>
  <c r="S52" i="10" s="1"/>
  <c r="T52" i="10" s="1"/>
  <c r="U52" i="10" s="1"/>
  <c r="V52" i="10" s="1"/>
  <c r="W52" i="10" s="1"/>
  <c r="X52" i="10" s="1"/>
  <c r="Y52" i="10" s="1"/>
  <c r="Z52" i="10" s="1"/>
  <c r="AA52" i="10" s="1"/>
  <c r="AB52" i="10" s="1"/>
  <c r="AD52" i="10" s="1"/>
  <c r="AE52" i="10" s="1"/>
  <c r="AF52" i="10" s="1"/>
  <c r="AG52" i="10" s="1"/>
  <c r="AH52" i="10" s="1"/>
  <c r="AI52" i="10" s="1"/>
  <c r="AJ52" i="10" s="1"/>
  <c r="AK52" i="10" s="1"/>
  <c r="AL52" i="10" s="1"/>
  <c r="AM52" i="10" s="1"/>
  <c r="G51" i="10"/>
  <c r="H51" i="10" s="1"/>
  <c r="I51" i="10" s="1"/>
  <c r="J51" i="10" s="1"/>
  <c r="K51" i="10" s="1"/>
  <c r="L51" i="10" s="1"/>
  <c r="M51" i="10" s="1"/>
  <c r="N51" i="10" s="1"/>
  <c r="O51" i="10" s="1"/>
  <c r="P51" i="10" s="1"/>
  <c r="Q51" i="10" s="1"/>
  <c r="R51" i="10" s="1"/>
  <c r="S51" i="10" s="1"/>
  <c r="T51" i="10" s="1"/>
  <c r="U51" i="10" s="1"/>
  <c r="V51" i="10" s="1"/>
  <c r="W51" i="10" s="1"/>
  <c r="X51" i="10" s="1"/>
  <c r="Y51" i="10" s="1"/>
  <c r="Z51" i="10" s="1"/>
  <c r="AA51" i="10" s="1"/>
  <c r="AB51" i="10" s="1"/>
  <c r="AD51" i="10" s="1"/>
  <c r="AE51" i="10" s="1"/>
  <c r="AF51" i="10" s="1"/>
  <c r="AG51" i="10" s="1"/>
  <c r="AH51" i="10" s="1"/>
  <c r="AI51" i="10" s="1"/>
  <c r="AJ51" i="10" s="1"/>
  <c r="AK51" i="10" s="1"/>
  <c r="AL51" i="10" s="1"/>
  <c r="AM51" i="10" s="1"/>
  <c r="G50" i="10"/>
  <c r="H50" i="10" s="1"/>
  <c r="I50" i="10" s="1"/>
  <c r="J50" i="10" s="1"/>
  <c r="K50" i="10" s="1"/>
  <c r="L50" i="10" s="1"/>
  <c r="M50" i="10" s="1"/>
  <c r="N50" i="10" s="1"/>
  <c r="O50" i="10" s="1"/>
  <c r="P50" i="10" s="1"/>
  <c r="Q50" i="10" s="1"/>
  <c r="R50" i="10" s="1"/>
  <c r="S50" i="10" s="1"/>
  <c r="T50" i="10" s="1"/>
  <c r="U50" i="10" s="1"/>
  <c r="V50" i="10" s="1"/>
  <c r="W50" i="10" s="1"/>
  <c r="X50" i="10" s="1"/>
  <c r="Y50" i="10" s="1"/>
  <c r="Z50" i="10" s="1"/>
  <c r="AA50" i="10" s="1"/>
  <c r="AB50" i="10" s="1"/>
  <c r="AD50" i="10" s="1"/>
  <c r="AE50" i="10" s="1"/>
  <c r="AF50" i="10" s="1"/>
  <c r="AG50" i="10" s="1"/>
  <c r="AH50" i="10" s="1"/>
  <c r="AI50" i="10" s="1"/>
  <c r="AJ50" i="10" s="1"/>
  <c r="AK50" i="10" s="1"/>
  <c r="AL50" i="10" s="1"/>
  <c r="AM50" i="10" s="1"/>
  <c r="G49" i="10"/>
  <c r="H49" i="10" s="1"/>
  <c r="I49" i="10" s="1"/>
  <c r="J49" i="10" s="1"/>
  <c r="K49" i="10" s="1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G48" i="10"/>
  <c r="H48" i="10" s="1"/>
  <c r="I48" i="10" s="1"/>
  <c r="J48" i="10" s="1"/>
  <c r="K48" i="10" s="1"/>
  <c r="L48" i="10" s="1"/>
  <c r="M48" i="10" s="1"/>
  <c r="N48" i="10" s="1"/>
  <c r="O48" i="10" s="1"/>
  <c r="P48" i="10" s="1"/>
  <c r="Q48" i="10" s="1"/>
  <c r="R48" i="10" s="1"/>
  <c r="S48" i="10" s="1"/>
  <c r="T48" i="10" s="1"/>
  <c r="U48" i="10" s="1"/>
  <c r="V48" i="10" s="1"/>
  <c r="W48" i="10" s="1"/>
  <c r="X48" i="10" s="1"/>
  <c r="Y48" i="10" s="1"/>
  <c r="Z48" i="10" s="1"/>
  <c r="AA48" i="10" s="1"/>
  <c r="AB48" i="10" s="1"/>
  <c r="AD48" i="10" s="1"/>
  <c r="AE48" i="10" s="1"/>
  <c r="AF48" i="10" s="1"/>
  <c r="AG48" i="10" s="1"/>
  <c r="AH48" i="10" s="1"/>
  <c r="AI48" i="10" s="1"/>
  <c r="AJ48" i="10" s="1"/>
  <c r="AK48" i="10" s="1"/>
  <c r="AL48" i="10" s="1"/>
  <c r="AM48" i="10" s="1"/>
  <c r="G47" i="10"/>
  <c r="H47" i="10" s="1"/>
  <c r="I47" i="10" s="1"/>
  <c r="J47" i="10" s="1"/>
  <c r="K47" i="10" s="1"/>
  <c r="L47" i="10" s="1"/>
  <c r="M47" i="10" s="1"/>
  <c r="N47" i="10" s="1"/>
  <c r="O47" i="10" s="1"/>
  <c r="P47" i="10" s="1"/>
  <c r="Q47" i="10" s="1"/>
  <c r="R47" i="10" s="1"/>
  <c r="S47" i="10" s="1"/>
  <c r="T47" i="10" s="1"/>
  <c r="U47" i="10" s="1"/>
  <c r="V47" i="10" s="1"/>
  <c r="W47" i="10" s="1"/>
  <c r="X47" i="10" s="1"/>
  <c r="Y47" i="10" s="1"/>
  <c r="Z47" i="10" s="1"/>
  <c r="AA47" i="10" s="1"/>
  <c r="AB47" i="10" s="1"/>
  <c r="AD47" i="10" s="1"/>
  <c r="AE47" i="10" s="1"/>
  <c r="AF47" i="10" s="1"/>
  <c r="AG47" i="10" s="1"/>
  <c r="AH47" i="10" s="1"/>
  <c r="AI47" i="10" s="1"/>
  <c r="AJ47" i="10" s="1"/>
  <c r="AK47" i="10" s="1"/>
  <c r="AL47" i="10" s="1"/>
  <c r="AM47" i="10" s="1"/>
  <c r="G46" i="10"/>
  <c r="H46" i="10" s="1"/>
  <c r="I46" i="10" s="1"/>
  <c r="J46" i="10" s="1"/>
  <c r="K46" i="10" s="1"/>
  <c r="L46" i="10" s="1"/>
  <c r="M46" i="10" s="1"/>
  <c r="N46" i="10" s="1"/>
  <c r="O46" i="10" s="1"/>
  <c r="P46" i="10" s="1"/>
  <c r="Q46" i="10" s="1"/>
  <c r="R46" i="10" s="1"/>
  <c r="S46" i="10" s="1"/>
  <c r="T46" i="10" s="1"/>
  <c r="U46" i="10" s="1"/>
  <c r="V46" i="10" s="1"/>
  <c r="W46" i="10" s="1"/>
  <c r="X46" i="10" s="1"/>
  <c r="Y46" i="10" s="1"/>
  <c r="Z46" i="10" s="1"/>
  <c r="AA46" i="10" s="1"/>
  <c r="AB46" i="10" s="1"/>
  <c r="AD46" i="10" s="1"/>
  <c r="AE46" i="10" s="1"/>
  <c r="AF46" i="10" s="1"/>
  <c r="AG46" i="10" s="1"/>
  <c r="AH46" i="10" s="1"/>
  <c r="AI46" i="10" s="1"/>
  <c r="AJ46" i="10" s="1"/>
  <c r="AK46" i="10" s="1"/>
  <c r="AL46" i="10" s="1"/>
  <c r="AM46" i="10" s="1"/>
  <c r="G45" i="10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S45" i="10" s="1"/>
  <c r="T45" i="10" s="1"/>
  <c r="U45" i="10" s="1"/>
  <c r="V45" i="10" s="1"/>
  <c r="W45" i="10" s="1"/>
  <c r="X45" i="10" s="1"/>
  <c r="Y45" i="10" s="1"/>
  <c r="Z45" i="10" s="1"/>
  <c r="AA45" i="10" s="1"/>
  <c r="AB45" i="10" s="1"/>
  <c r="AD45" i="10" s="1"/>
  <c r="AE45" i="10" s="1"/>
  <c r="AF45" i="10" s="1"/>
  <c r="AG45" i="10" s="1"/>
  <c r="AH45" i="10" s="1"/>
  <c r="AI45" i="10" s="1"/>
  <c r="AJ45" i="10" s="1"/>
  <c r="AK45" i="10" s="1"/>
  <c r="AL45" i="10" s="1"/>
  <c r="AM45" i="10" s="1"/>
  <c r="G44" i="10"/>
  <c r="H44" i="10" s="1"/>
  <c r="I44" i="10" s="1"/>
  <c r="J44" i="10" s="1"/>
  <c r="K44" i="10" s="1"/>
  <c r="L44" i="10" s="1"/>
  <c r="M44" i="10" s="1"/>
  <c r="N44" i="10" s="1"/>
  <c r="O44" i="10" s="1"/>
  <c r="P44" i="10" s="1"/>
  <c r="Q44" i="10" s="1"/>
  <c r="R44" i="10" s="1"/>
  <c r="S44" i="10" s="1"/>
  <c r="T44" i="10" s="1"/>
  <c r="U44" i="10" s="1"/>
  <c r="V44" i="10" s="1"/>
  <c r="W44" i="10" s="1"/>
  <c r="X44" i="10" s="1"/>
  <c r="Y44" i="10" s="1"/>
  <c r="Z44" i="10" s="1"/>
  <c r="AA44" i="10" s="1"/>
  <c r="AB44" i="10" s="1"/>
  <c r="AD44" i="10" s="1"/>
  <c r="AE44" i="10" s="1"/>
  <c r="AF44" i="10" s="1"/>
  <c r="AG44" i="10" s="1"/>
  <c r="AH44" i="10" s="1"/>
  <c r="AI44" i="10" s="1"/>
  <c r="AJ44" i="10" s="1"/>
  <c r="AK44" i="10" s="1"/>
  <c r="AL44" i="10" s="1"/>
  <c r="AM44" i="10" s="1"/>
  <c r="G43" i="10"/>
  <c r="H43" i="10" s="1"/>
  <c r="I43" i="10" s="1"/>
  <c r="J43" i="10" s="1"/>
  <c r="K43" i="10" s="1"/>
  <c r="L43" i="10" s="1"/>
  <c r="M43" i="10" s="1"/>
  <c r="N43" i="10" s="1"/>
  <c r="O43" i="10" s="1"/>
  <c r="P43" i="10" s="1"/>
  <c r="Q43" i="10" s="1"/>
  <c r="R43" i="10" s="1"/>
  <c r="S43" i="10" s="1"/>
  <c r="T43" i="10" s="1"/>
  <c r="U43" i="10" s="1"/>
  <c r="V43" i="10" s="1"/>
  <c r="W43" i="10" s="1"/>
  <c r="X43" i="10" s="1"/>
  <c r="Y43" i="10" s="1"/>
  <c r="Z43" i="10" s="1"/>
  <c r="AA43" i="10" s="1"/>
  <c r="AB43" i="10" s="1"/>
  <c r="AD43" i="10" s="1"/>
  <c r="AE43" i="10" s="1"/>
  <c r="AF43" i="10" s="1"/>
  <c r="AG43" i="10" s="1"/>
  <c r="AH43" i="10" s="1"/>
  <c r="AI43" i="10" s="1"/>
  <c r="AJ43" i="10" s="1"/>
  <c r="AK43" i="10" s="1"/>
  <c r="AL43" i="10" s="1"/>
  <c r="AM43" i="10" s="1"/>
  <c r="G42" i="10"/>
  <c r="H42" i="10" s="1"/>
  <c r="I42" i="10" s="1"/>
  <c r="J42" i="10" s="1"/>
  <c r="K42" i="10" s="1"/>
  <c r="L42" i="10" s="1"/>
  <c r="M42" i="10" s="1"/>
  <c r="N42" i="10" s="1"/>
  <c r="O42" i="10" s="1"/>
  <c r="P42" i="10" s="1"/>
  <c r="Q42" i="10" s="1"/>
  <c r="R42" i="10" s="1"/>
  <c r="S42" i="10" s="1"/>
  <c r="T42" i="10" s="1"/>
  <c r="U42" i="10" s="1"/>
  <c r="V42" i="10" s="1"/>
  <c r="W42" i="10" s="1"/>
  <c r="X42" i="10" s="1"/>
  <c r="Y42" i="10" s="1"/>
  <c r="Z42" i="10" s="1"/>
  <c r="AA42" i="10" s="1"/>
  <c r="AB42" i="10" s="1"/>
  <c r="AD42" i="10" s="1"/>
  <c r="AE42" i="10" s="1"/>
  <c r="AF42" i="10" s="1"/>
  <c r="AG42" i="10" s="1"/>
  <c r="AH42" i="10" s="1"/>
  <c r="AI42" i="10" s="1"/>
  <c r="AJ42" i="10" s="1"/>
  <c r="AK42" i="10" s="1"/>
  <c r="AL42" i="10" s="1"/>
  <c r="AM42" i="10" s="1"/>
  <c r="G41" i="10"/>
  <c r="H41" i="10" s="1"/>
  <c r="I41" i="10" s="1"/>
  <c r="J41" i="10" s="1"/>
  <c r="K41" i="10" s="1"/>
  <c r="L41" i="10" s="1"/>
  <c r="M41" i="10" s="1"/>
  <c r="N41" i="10" s="1"/>
  <c r="O41" i="10" s="1"/>
  <c r="P41" i="10" s="1"/>
  <c r="Q41" i="10" s="1"/>
  <c r="R41" i="10" s="1"/>
  <c r="S41" i="10" s="1"/>
  <c r="T41" i="10" s="1"/>
  <c r="U41" i="10" s="1"/>
  <c r="V41" i="10" s="1"/>
  <c r="W41" i="10" s="1"/>
  <c r="X41" i="10" s="1"/>
  <c r="Y41" i="10" s="1"/>
  <c r="Z41" i="10" s="1"/>
  <c r="AA41" i="10" s="1"/>
  <c r="AB41" i="10" s="1"/>
  <c r="AD41" i="10" s="1"/>
  <c r="AE41" i="10" s="1"/>
  <c r="AF41" i="10" s="1"/>
  <c r="AG41" i="10" s="1"/>
  <c r="AH41" i="10" s="1"/>
  <c r="AI41" i="10" s="1"/>
  <c r="AJ41" i="10" s="1"/>
  <c r="AK41" i="10" s="1"/>
  <c r="AL41" i="10" s="1"/>
  <c r="AM41" i="10" s="1"/>
  <c r="G44" i="2"/>
  <c r="H44" i="2" s="1"/>
  <c r="I44" i="2" s="1"/>
  <c r="J44" i="2" s="1"/>
  <c r="K44" i="2" s="1"/>
  <c r="L44" i="2" s="1"/>
  <c r="M44" i="2" s="1"/>
  <c r="N44" i="2" s="1"/>
  <c r="O44" i="2" s="1"/>
  <c r="P44" i="2" s="1"/>
  <c r="Q44" i="2" s="1"/>
  <c r="R44" i="2" s="1"/>
  <c r="S44" i="2" s="1"/>
  <c r="T44" i="2" s="1"/>
  <c r="U44" i="2" s="1"/>
  <c r="V44" i="2" s="1"/>
  <c r="W44" i="2" s="1"/>
  <c r="X44" i="2" s="1"/>
  <c r="Y44" i="2" s="1"/>
  <c r="Z44" i="2" s="1"/>
  <c r="AA44" i="2" s="1"/>
  <c r="AB44" i="2" s="1"/>
  <c r="AD44" i="2" s="1"/>
  <c r="AE44" i="2" s="1"/>
  <c r="AF44" i="2" s="1"/>
  <c r="AG44" i="2" s="1"/>
  <c r="AH44" i="2" s="1"/>
  <c r="AI44" i="2" s="1"/>
  <c r="AJ44" i="2" s="1"/>
  <c r="AK44" i="2" s="1"/>
  <c r="AL44" i="2" s="1"/>
  <c r="AM44" i="2" s="1"/>
  <c r="G43" i="2"/>
  <c r="H43" i="2" s="1"/>
  <c r="I43" i="2" s="1"/>
  <c r="J43" i="2" s="1"/>
  <c r="K43" i="2" s="1"/>
  <c r="L43" i="2" s="1"/>
  <c r="M43" i="2" s="1"/>
  <c r="N43" i="2" s="1"/>
  <c r="O43" i="2" s="1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AA43" i="2" s="1"/>
  <c r="AB43" i="2" s="1"/>
  <c r="AD43" i="2" s="1"/>
  <c r="AE43" i="2" s="1"/>
  <c r="AF43" i="2" s="1"/>
  <c r="AG43" i="2" s="1"/>
  <c r="AH43" i="2" s="1"/>
  <c r="AI43" i="2" s="1"/>
  <c r="AJ43" i="2" s="1"/>
  <c r="AK43" i="2" s="1"/>
  <c r="AL43" i="2" s="1"/>
  <c r="AM43" i="2" s="1"/>
  <c r="G42" i="2"/>
  <c r="H42" i="2" s="1"/>
  <c r="I42" i="2" s="1"/>
  <c r="J42" i="2" s="1"/>
  <c r="K42" i="2" s="1"/>
  <c r="L42" i="2" s="1"/>
  <c r="M42" i="2" s="1"/>
  <c r="N42" i="2" s="1"/>
  <c r="O42" i="2" s="1"/>
  <c r="P42" i="2" s="1"/>
  <c r="Q42" i="2" s="1"/>
  <c r="R42" i="2" s="1"/>
  <c r="S42" i="2" s="1"/>
  <c r="T42" i="2" s="1"/>
  <c r="U42" i="2" s="1"/>
  <c r="V42" i="2" s="1"/>
  <c r="W42" i="2" s="1"/>
  <c r="X42" i="2" s="1"/>
  <c r="Y42" i="2" s="1"/>
  <c r="Z42" i="2" s="1"/>
  <c r="AA42" i="2" s="1"/>
  <c r="AB42" i="2" s="1"/>
  <c r="AD42" i="2" s="1"/>
  <c r="AE42" i="2" s="1"/>
  <c r="AF42" i="2" s="1"/>
  <c r="AG42" i="2" s="1"/>
  <c r="AH42" i="2" s="1"/>
  <c r="AI42" i="2" s="1"/>
  <c r="AJ42" i="2" s="1"/>
  <c r="AK42" i="2" s="1"/>
  <c r="AL42" i="2" s="1"/>
  <c r="AM42" i="2" s="1"/>
  <c r="G41" i="2"/>
  <c r="H41" i="2" s="1"/>
  <c r="I41" i="2" s="1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D41" i="2" s="1"/>
  <c r="AE41" i="2" s="1"/>
  <c r="AF41" i="2" s="1"/>
  <c r="AG41" i="2" s="1"/>
  <c r="AH41" i="2" s="1"/>
  <c r="AI41" i="2" s="1"/>
  <c r="AJ41" i="2" s="1"/>
  <c r="AK41" i="2" s="1"/>
  <c r="AL41" i="2" s="1"/>
  <c r="AM41" i="2" s="1"/>
  <c r="G40" i="2"/>
  <c r="H40" i="2" s="1"/>
  <c r="I40" i="2" s="1"/>
  <c r="J40" i="2" s="1"/>
  <c r="K40" i="2" s="1"/>
  <c r="L40" i="2" s="1"/>
  <c r="M40" i="2" s="1"/>
  <c r="N40" i="2" s="1"/>
  <c r="O40" i="2" s="1"/>
  <c r="P40" i="2" s="1"/>
  <c r="Q40" i="2" s="1"/>
  <c r="R40" i="2" s="1"/>
  <c r="S40" i="2" s="1"/>
  <c r="T40" i="2" s="1"/>
  <c r="U40" i="2" s="1"/>
  <c r="V40" i="2" s="1"/>
  <c r="W40" i="2" s="1"/>
  <c r="X40" i="2" s="1"/>
  <c r="Y40" i="2" s="1"/>
  <c r="Z40" i="2" s="1"/>
  <c r="AA40" i="2" s="1"/>
  <c r="AB40" i="2" s="1"/>
  <c r="AD40" i="2" s="1"/>
  <c r="AE40" i="2" s="1"/>
  <c r="AF40" i="2" s="1"/>
  <c r="AG40" i="2" s="1"/>
  <c r="AH40" i="2" s="1"/>
  <c r="AI40" i="2" s="1"/>
  <c r="AJ40" i="2" s="1"/>
  <c r="AK40" i="2" s="1"/>
  <c r="AL40" i="2" s="1"/>
  <c r="AM40" i="2" s="1"/>
  <c r="G39" i="2"/>
  <c r="H39" i="2" s="1"/>
  <c r="I39" i="2" s="1"/>
  <c r="J39" i="2" s="1"/>
  <c r="K39" i="2" s="1"/>
  <c r="L39" i="2" s="1"/>
  <c r="M39" i="2" s="1"/>
  <c r="N39" i="2" s="1"/>
  <c r="O39" i="2" s="1"/>
  <c r="P39" i="2" s="1"/>
  <c r="Q39" i="2" s="1"/>
  <c r="R39" i="2" s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D39" i="2" s="1"/>
  <c r="AE39" i="2" s="1"/>
  <c r="AF39" i="2" s="1"/>
  <c r="AG39" i="2" s="1"/>
  <c r="AH39" i="2" s="1"/>
  <c r="AI39" i="2" s="1"/>
  <c r="AJ39" i="2" s="1"/>
  <c r="AK39" i="2" s="1"/>
  <c r="AL39" i="2" s="1"/>
  <c r="AM39" i="2" s="1"/>
  <c r="G38" i="2"/>
  <c r="H38" i="2" s="1"/>
  <c r="I38" i="2" s="1"/>
  <c r="J38" i="2" s="1"/>
  <c r="K38" i="2" s="1"/>
  <c r="L38" i="2" s="1"/>
  <c r="M38" i="2" s="1"/>
  <c r="N38" i="2" s="1"/>
  <c r="O38" i="2" s="1"/>
  <c r="P38" i="2" s="1"/>
  <c r="Q38" i="2" s="1"/>
  <c r="R38" i="2" s="1"/>
  <c r="S38" i="2" s="1"/>
  <c r="T38" i="2" s="1"/>
  <c r="U38" i="2" s="1"/>
  <c r="V38" i="2" s="1"/>
  <c r="W38" i="2" s="1"/>
  <c r="X38" i="2" s="1"/>
  <c r="Y38" i="2" s="1"/>
  <c r="Z38" i="2" s="1"/>
  <c r="AA38" i="2" s="1"/>
  <c r="AB38" i="2" s="1"/>
  <c r="AD38" i="2" s="1"/>
  <c r="AE38" i="2" s="1"/>
  <c r="AF38" i="2" s="1"/>
  <c r="AG38" i="2" s="1"/>
  <c r="AH38" i="2" s="1"/>
  <c r="AI38" i="2" s="1"/>
  <c r="AJ38" i="2" s="1"/>
  <c r="AK38" i="2" s="1"/>
  <c r="AL38" i="2" s="1"/>
  <c r="AM38" i="2" s="1"/>
  <c r="G37" i="2"/>
  <c r="H37" i="2" s="1"/>
  <c r="I37" i="2" s="1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AA37" i="2" s="1"/>
  <c r="AB37" i="2" s="1"/>
  <c r="AD37" i="2" s="1"/>
  <c r="AE37" i="2" s="1"/>
  <c r="AF37" i="2" s="1"/>
  <c r="AG37" i="2" s="1"/>
  <c r="AH37" i="2" s="1"/>
  <c r="AI37" i="2" s="1"/>
  <c r="AJ37" i="2" s="1"/>
  <c r="AK37" i="2" s="1"/>
  <c r="AL37" i="2" s="1"/>
  <c r="AM37" i="2" s="1"/>
  <c r="G36" i="2"/>
  <c r="H36" i="2" s="1"/>
  <c r="I36" i="2" s="1"/>
  <c r="J36" i="2" s="1"/>
  <c r="K36" i="2" s="1"/>
  <c r="L36" i="2" s="1"/>
  <c r="M36" i="2" s="1"/>
  <c r="N36" i="2" s="1"/>
  <c r="O36" i="2" s="1"/>
  <c r="P36" i="2" s="1"/>
  <c r="Q36" i="2" s="1"/>
  <c r="R36" i="2" s="1"/>
  <c r="S36" i="2" s="1"/>
  <c r="T36" i="2" s="1"/>
  <c r="U36" i="2" s="1"/>
  <c r="V36" i="2" s="1"/>
  <c r="W36" i="2" s="1"/>
  <c r="X36" i="2" s="1"/>
  <c r="Y36" i="2" s="1"/>
  <c r="Z36" i="2" s="1"/>
  <c r="AA36" i="2" s="1"/>
  <c r="AB36" i="2" s="1"/>
  <c r="AD36" i="2" s="1"/>
  <c r="AE36" i="2" s="1"/>
  <c r="AF36" i="2" s="1"/>
  <c r="AG36" i="2" s="1"/>
  <c r="AH36" i="2" s="1"/>
  <c r="AI36" i="2" s="1"/>
  <c r="AJ36" i="2" s="1"/>
  <c r="AK36" i="2" s="1"/>
  <c r="AL36" i="2" s="1"/>
  <c r="AM36" i="2" s="1"/>
  <c r="G35" i="2"/>
  <c r="H35" i="2" s="1"/>
  <c r="I35" i="2" s="1"/>
  <c r="J35" i="2" s="1"/>
  <c r="K35" i="2" s="1"/>
  <c r="L35" i="2" s="1"/>
  <c r="M35" i="2" s="1"/>
  <c r="N35" i="2" s="1"/>
  <c r="CL38" i="28" l="1"/>
  <c r="CL42" i="28"/>
  <c r="CL46" i="28"/>
  <c r="CL50" i="28"/>
  <c r="G4" i="41" l="1"/>
  <c r="K4" i="41"/>
  <c r="E5" i="41"/>
  <c r="I5" i="41"/>
  <c r="M5" i="41"/>
  <c r="G6" i="41"/>
  <c r="K6" i="41"/>
  <c r="E7" i="41"/>
  <c r="I7" i="41"/>
  <c r="M7" i="41"/>
  <c r="G8" i="41"/>
  <c r="K8" i="41"/>
  <c r="E9" i="41"/>
  <c r="I9" i="41"/>
  <c r="M9" i="41"/>
  <c r="G10" i="41"/>
  <c r="K10" i="41"/>
  <c r="E11" i="41"/>
  <c r="I11" i="41"/>
  <c r="M11" i="41"/>
  <c r="G12" i="41"/>
  <c r="K12" i="41"/>
  <c r="E13" i="41"/>
  <c r="I13" i="41"/>
  <c r="M13" i="41"/>
  <c r="G14" i="41"/>
  <c r="K14" i="41"/>
  <c r="E15" i="41"/>
  <c r="I15" i="41"/>
  <c r="M15" i="41"/>
  <c r="G16" i="41"/>
  <c r="K16" i="41"/>
  <c r="F20" i="41"/>
  <c r="J20" i="41"/>
  <c r="D21" i="41"/>
  <c r="H21" i="41"/>
  <c r="L21" i="41"/>
  <c r="F22" i="41"/>
  <c r="J22" i="41"/>
  <c r="D23" i="41"/>
  <c r="H23" i="41"/>
  <c r="L23" i="41"/>
  <c r="F24" i="41"/>
  <c r="J24" i="41"/>
  <c r="D25" i="41"/>
  <c r="H25" i="41"/>
  <c r="L25" i="41"/>
  <c r="F26" i="41"/>
  <c r="J26" i="41"/>
  <c r="D27" i="41"/>
  <c r="H27" i="41"/>
  <c r="L27" i="41"/>
  <c r="F28" i="41"/>
  <c r="J28" i="41"/>
  <c r="D29" i="41"/>
  <c r="H29" i="41"/>
  <c r="L29" i="41"/>
  <c r="F30" i="41"/>
  <c r="J30" i="41"/>
  <c r="D31" i="41"/>
  <c r="H31" i="41"/>
  <c r="L31" i="41"/>
  <c r="F32" i="41"/>
  <c r="J32" i="41"/>
  <c r="E36" i="41"/>
  <c r="I36" i="41"/>
  <c r="M36" i="41"/>
  <c r="G37" i="41"/>
  <c r="K37" i="41"/>
  <c r="E38" i="41"/>
  <c r="I38" i="41"/>
  <c r="M38" i="41"/>
  <c r="G39" i="41"/>
  <c r="K39" i="41"/>
  <c r="E40" i="41"/>
  <c r="I40" i="41"/>
  <c r="M40" i="41"/>
  <c r="G41" i="41"/>
  <c r="K41" i="41"/>
  <c r="E42" i="41"/>
  <c r="I42" i="41"/>
  <c r="M42" i="41"/>
  <c r="G43" i="41"/>
  <c r="K43" i="41"/>
  <c r="E44" i="41"/>
  <c r="I44" i="41"/>
  <c r="M44" i="41"/>
  <c r="G45" i="41"/>
  <c r="K45" i="41"/>
  <c r="E46" i="41"/>
  <c r="I46" i="41"/>
  <c r="M46" i="41"/>
  <c r="G47" i="41"/>
  <c r="K47" i="41"/>
  <c r="E48" i="41"/>
  <c r="I48" i="41"/>
  <c r="M48" i="41"/>
  <c r="D52" i="41"/>
  <c r="H52" i="41"/>
  <c r="L52" i="41"/>
  <c r="F53" i="41"/>
  <c r="J53" i="41"/>
  <c r="D54" i="41"/>
  <c r="H54" i="41"/>
  <c r="L54" i="41"/>
  <c r="F55" i="41"/>
  <c r="J55" i="41"/>
  <c r="D56" i="41"/>
  <c r="H56" i="41"/>
  <c r="L56" i="41"/>
  <c r="F57" i="41"/>
  <c r="J57" i="41"/>
  <c r="D58" i="41"/>
  <c r="H58" i="41"/>
  <c r="L58" i="41"/>
  <c r="F59" i="41"/>
  <c r="J59" i="41"/>
  <c r="D60" i="41"/>
  <c r="H60" i="41"/>
  <c r="L60" i="41"/>
  <c r="F61" i="41"/>
  <c r="J61" i="41"/>
  <c r="D62" i="41"/>
  <c r="H62" i="41"/>
  <c r="L62" i="41"/>
  <c r="F63" i="41"/>
  <c r="J63" i="41"/>
  <c r="D64" i="41"/>
  <c r="H64" i="41"/>
  <c r="L64" i="41"/>
  <c r="G68" i="41"/>
  <c r="K68" i="41"/>
  <c r="E69" i="41"/>
  <c r="I69" i="41"/>
  <c r="M69" i="41"/>
  <c r="G70" i="41"/>
  <c r="K70" i="41"/>
  <c r="E71" i="41"/>
  <c r="I71" i="41"/>
  <c r="M71" i="41"/>
  <c r="G72" i="41"/>
  <c r="K72" i="41"/>
  <c r="E73" i="41"/>
  <c r="I73" i="41"/>
  <c r="M73" i="41"/>
  <c r="G74" i="41"/>
  <c r="K74" i="41"/>
  <c r="E75" i="41"/>
  <c r="I75" i="41"/>
  <c r="M75" i="41"/>
  <c r="G76" i="41"/>
  <c r="K76" i="41"/>
  <c r="E77" i="41"/>
  <c r="I77" i="41"/>
  <c r="M77" i="41"/>
  <c r="G78" i="41"/>
  <c r="K78" i="41"/>
  <c r="E79" i="41"/>
  <c r="I79" i="41"/>
  <c r="M79" i="41"/>
  <c r="G80" i="41"/>
  <c r="K80" i="41"/>
  <c r="F84" i="41"/>
  <c r="J84" i="41"/>
  <c r="D85" i="41"/>
  <c r="H85" i="41"/>
  <c r="L85" i="41"/>
  <c r="F86" i="41"/>
  <c r="J86" i="41"/>
  <c r="D87" i="41"/>
  <c r="H87" i="41"/>
  <c r="L87" i="41"/>
  <c r="F88" i="41"/>
  <c r="J88" i="41"/>
  <c r="D89" i="41"/>
  <c r="H89" i="41"/>
  <c r="L89" i="41"/>
  <c r="F90" i="41"/>
  <c r="J90" i="41"/>
  <c r="D91" i="41"/>
  <c r="H91" i="41"/>
  <c r="L91" i="41"/>
  <c r="F92" i="41"/>
  <c r="J92" i="41"/>
  <c r="D93" i="41"/>
  <c r="H93" i="41"/>
  <c r="L93" i="41"/>
  <c r="F94" i="41"/>
  <c r="J94" i="41"/>
  <c r="D95" i="41"/>
  <c r="H95" i="41"/>
  <c r="L95" i="41"/>
  <c r="F96" i="41"/>
  <c r="J96" i="41"/>
  <c r="E100" i="41"/>
  <c r="I100" i="41"/>
  <c r="M100" i="41"/>
  <c r="G101" i="41"/>
  <c r="K101" i="41"/>
  <c r="E102" i="41"/>
  <c r="I102" i="41"/>
  <c r="M102" i="41"/>
  <c r="G103" i="41"/>
  <c r="K103" i="41"/>
  <c r="E104" i="41"/>
  <c r="I104" i="41"/>
  <c r="M104" i="41"/>
  <c r="G105" i="41"/>
  <c r="K105" i="41"/>
  <c r="E106" i="41"/>
  <c r="I106" i="41"/>
  <c r="M106" i="41"/>
  <c r="G107" i="41"/>
  <c r="K107" i="41"/>
  <c r="E108" i="41"/>
  <c r="I108" i="41"/>
  <c r="M108" i="41"/>
  <c r="G109" i="41"/>
  <c r="K109" i="41"/>
  <c r="E110" i="41"/>
  <c r="I110" i="41"/>
  <c r="M110" i="41"/>
  <c r="G111" i="41"/>
  <c r="K111" i="41"/>
  <c r="E112" i="41"/>
  <c r="I112" i="41"/>
  <c r="M112" i="41"/>
  <c r="D116" i="41"/>
  <c r="H116" i="41"/>
  <c r="L116" i="41"/>
  <c r="F117" i="41"/>
  <c r="J117" i="41"/>
  <c r="D118" i="41"/>
  <c r="H118" i="41"/>
  <c r="L118" i="41"/>
  <c r="F119" i="41"/>
  <c r="J119" i="41"/>
  <c r="D120" i="41"/>
  <c r="H120" i="41"/>
  <c r="L120" i="41"/>
  <c r="F121" i="41"/>
  <c r="J121" i="41"/>
  <c r="D122" i="41"/>
  <c r="H122" i="41"/>
  <c r="L122" i="41"/>
  <c r="F123" i="41"/>
  <c r="J123" i="41"/>
  <c r="D124" i="41"/>
  <c r="H124" i="41"/>
  <c r="L124" i="41"/>
  <c r="F125" i="41"/>
  <c r="J125" i="41"/>
  <c r="D126" i="41"/>
  <c r="H126" i="41"/>
  <c r="L126" i="41"/>
  <c r="F127" i="41"/>
  <c r="J127" i="41"/>
  <c r="D128" i="41"/>
  <c r="H128" i="41"/>
  <c r="L128" i="41"/>
  <c r="G132" i="41"/>
  <c r="K132" i="41"/>
  <c r="E133" i="41"/>
  <c r="I133" i="41"/>
  <c r="M133" i="41"/>
  <c r="G134" i="41"/>
  <c r="K134" i="41"/>
  <c r="E135" i="41"/>
  <c r="I135" i="41"/>
  <c r="M135" i="41"/>
  <c r="G136" i="41"/>
  <c r="K136" i="41"/>
  <c r="E137" i="41"/>
  <c r="I137" i="41"/>
  <c r="M137" i="41"/>
  <c r="G138" i="41"/>
  <c r="K138" i="41"/>
  <c r="E139" i="41"/>
  <c r="I139" i="41"/>
  <c r="M139" i="41"/>
  <c r="G140" i="41"/>
  <c r="K140" i="41"/>
  <c r="E141" i="41"/>
  <c r="I141" i="41"/>
  <c r="M141" i="41"/>
  <c r="G142" i="41"/>
  <c r="K142" i="41"/>
  <c r="E143" i="41"/>
  <c r="I143" i="41"/>
  <c r="M143" i="41"/>
  <c r="G144" i="41"/>
  <c r="K144" i="41"/>
  <c r="F148" i="41"/>
  <c r="J148" i="41"/>
  <c r="D149" i="41"/>
  <c r="H149" i="41"/>
  <c r="L149" i="41"/>
  <c r="F150" i="41"/>
  <c r="J150" i="41"/>
  <c r="D151" i="41"/>
  <c r="H151" i="41"/>
  <c r="L151" i="41"/>
  <c r="F152" i="41"/>
  <c r="J152" i="41"/>
  <c r="D153" i="41"/>
  <c r="H153" i="41"/>
  <c r="L153" i="41"/>
  <c r="F154" i="41"/>
  <c r="J154" i="41"/>
  <c r="D155" i="41"/>
  <c r="H155" i="41"/>
  <c r="L155" i="41"/>
  <c r="F156" i="41"/>
  <c r="J156" i="41"/>
  <c r="D157" i="41"/>
  <c r="H157" i="41"/>
  <c r="L157" i="41"/>
  <c r="F158" i="41"/>
  <c r="J158" i="41"/>
  <c r="D159" i="41"/>
  <c r="H159" i="41"/>
  <c r="L159" i="41"/>
  <c r="F160" i="41"/>
  <c r="J160" i="41"/>
  <c r="G5" i="41"/>
  <c r="G9" i="41"/>
  <c r="M14" i="41"/>
  <c r="G15" i="41"/>
  <c r="F25" i="41"/>
  <c r="H26" i="41"/>
  <c r="L28" i="41"/>
  <c r="G38" i="41"/>
  <c r="K40" i="41"/>
  <c r="G46" i="41"/>
  <c r="K48" i="41"/>
  <c r="J52" i="41"/>
  <c r="H53" i="41"/>
  <c r="L53" i="41"/>
  <c r="F58" i="41"/>
  <c r="D59" i="41"/>
  <c r="J60" i="41"/>
  <c r="H61" i="41"/>
  <c r="L61" i="41"/>
  <c r="K69" i="41"/>
  <c r="G71" i="41"/>
  <c r="G77" i="41"/>
  <c r="L86" i="41"/>
  <c r="F89" i="41"/>
  <c r="D92" i="41"/>
  <c r="L92" i="41"/>
  <c r="E107" i="41"/>
  <c r="L119" i="41"/>
  <c r="F149" i="41"/>
  <c r="F4" i="41"/>
  <c r="J4" i="41"/>
  <c r="D5" i="41"/>
  <c r="H5" i="41"/>
  <c r="L5" i="41"/>
  <c r="F6" i="41"/>
  <c r="J6" i="41"/>
  <c r="D7" i="41"/>
  <c r="H7" i="41"/>
  <c r="L7" i="41"/>
  <c r="F8" i="41"/>
  <c r="J8" i="41"/>
  <c r="D9" i="41"/>
  <c r="H9" i="41"/>
  <c r="L9" i="41"/>
  <c r="F10" i="41"/>
  <c r="J10" i="41"/>
  <c r="D11" i="41"/>
  <c r="H11" i="41"/>
  <c r="L11" i="41"/>
  <c r="F12" i="41"/>
  <c r="J12" i="41"/>
  <c r="D13" i="41"/>
  <c r="H13" i="41"/>
  <c r="L13" i="41"/>
  <c r="F14" i="41"/>
  <c r="J14" i="41"/>
  <c r="D15" i="41"/>
  <c r="H15" i="41"/>
  <c r="L15" i="41"/>
  <c r="F16" i="41"/>
  <c r="J16" i="41"/>
  <c r="E20" i="41"/>
  <c r="I20" i="41"/>
  <c r="M20" i="41"/>
  <c r="G21" i="41"/>
  <c r="K21" i="41"/>
  <c r="G27" i="41"/>
  <c r="K29" i="41"/>
  <c r="F39" i="41"/>
  <c r="J41" i="41"/>
  <c r="H42" i="41"/>
  <c r="L42" i="41"/>
  <c r="D48" i="41"/>
  <c r="G54" i="41"/>
  <c r="K54" i="41"/>
  <c r="G62" i="41"/>
  <c r="G64" i="41"/>
  <c r="L73" i="41"/>
  <c r="F80" i="41"/>
  <c r="K85" i="41"/>
  <c r="K24" i="41"/>
  <c r="H45" i="41"/>
  <c r="G57" i="41"/>
  <c r="D70" i="41"/>
  <c r="H72" i="41"/>
  <c r="J75" i="41"/>
  <c r="D4" i="41"/>
  <c r="H4" i="41"/>
  <c r="L4" i="41"/>
  <c r="F5" i="41"/>
  <c r="J5" i="41"/>
  <c r="D6" i="41"/>
  <c r="H6" i="41"/>
  <c r="L6" i="41"/>
  <c r="F7" i="41"/>
  <c r="J7" i="41"/>
  <c r="D8" i="41"/>
  <c r="H8" i="41"/>
  <c r="L8" i="41"/>
  <c r="F9" i="41"/>
  <c r="J9" i="41"/>
  <c r="D10" i="41"/>
  <c r="H10" i="41"/>
  <c r="L10" i="41"/>
  <c r="F11" i="41"/>
  <c r="J11" i="41"/>
  <c r="D12" i="41"/>
  <c r="H12" i="41"/>
  <c r="L12" i="41"/>
  <c r="F13" i="41"/>
  <c r="J13" i="41"/>
  <c r="D14" i="41"/>
  <c r="H14" i="41"/>
  <c r="L14" i="41"/>
  <c r="F15" i="41"/>
  <c r="J15" i="41"/>
  <c r="D16" i="41"/>
  <c r="H16" i="41"/>
  <c r="L16" i="41"/>
  <c r="D40" i="41"/>
  <c r="F47" i="41"/>
  <c r="K62" i="41"/>
  <c r="D79" i="41"/>
  <c r="I121" i="41"/>
  <c r="J36" i="41"/>
  <c r="G7" i="41"/>
  <c r="G11" i="41"/>
  <c r="I14" i="41"/>
  <c r="K15" i="41"/>
  <c r="L20" i="41"/>
  <c r="J25" i="41"/>
  <c r="D26" i="41"/>
  <c r="F104" i="41"/>
  <c r="E128" i="41"/>
  <c r="D140" i="41"/>
  <c r="G20" i="41"/>
  <c r="K20" i="41"/>
  <c r="E21" i="41"/>
  <c r="I21" i="41"/>
  <c r="M21" i="41"/>
  <c r="G22" i="41"/>
  <c r="K22" i="41"/>
  <c r="E23" i="41"/>
  <c r="I23" i="41"/>
  <c r="M23" i="41"/>
  <c r="G24" i="41"/>
  <c r="E25" i="41"/>
  <c r="I25" i="41"/>
  <c r="M25" i="41"/>
  <c r="G26" i="41"/>
  <c r="K26" i="41"/>
  <c r="E27" i="41"/>
  <c r="I27" i="41"/>
  <c r="M27" i="41"/>
  <c r="G28" i="41"/>
  <c r="K28" i="41"/>
  <c r="E29" i="41"/>
  <c r="I29" i="41"/>
  <c r="M29" i="41"/>
  <c r="G30" i="41"/>
  <c r="K30" i="41"/>
  <c r="E31" i="41"/>
  <c r="I31" i="41"/>
  <c r="M31" i="41"/>
  <c r="G32" i="41"/>
  <c r="K32" i="41"/>
  <c r="F36" i="41"/>
  <c r="D37" i="41"/>
  <c r="H37" i="41"/>
  <c r="L39" i="41"/>
  <c r="F44" i="41"/>
  <c r="J44" i="41"/>
  <c r="D45" i="41"/>
  <c r="L47" i="41"/>
  <c r="K59" i="41"/>
  <c r="H68" i="41"/>
  <c r="F73" i="41"/>
  <c r="H78" i="41"/>
  <c r="G90" i="41"/>
  <c r="L37" i="41"/>
  <c r="F38" i="41"/>
  <c r="J38" i="41"/>
  <c r="D39" i="41"/>
  <c r="H39" i="41"/>
  <c r="F40" i="41"/>
  <c r="J40" i="41"/>
  <c r="D41" i="41"/>
  <c r="H41" i="41"/>
  <c r="L41" i="41"/>
  <c r="F42" i="41"/>
  <c r="J42" i="41"/>
  <c r="D43" i="41"/>
  <c r="H43" i="41"/>
  <c r="L43" i="41"/>
  <c r="L45" i="41"/>
  <c r="F46" i="41"/>
  <c r="J46" i="41"/>
  <c r="D47" i="41"/>
  <c r="H47" i="41"/>
  <c r="F48" i="41"/>
  <c r="J48" i="41"/>
  <c r="E52" i="41"/>
  <c r="I52" i="41"/>
  <c r="M52" i="41"/>
  <c r="G53" i="41"/>
  <c r="K53" i="41"/>
  <c r="E54" i="41"/>
  <c r="I54" i="41"/>
  <c r="M54" i="41"/>
  <c r="G55" i="41"/>
  <c r="K55" i="41"/>
  <c r="E56" i="41"/>
  <c r="I56" i="41"/>
  <c r="M56" i="41"/>
  <c r="K57" i="41"/>
  <c r="E58" i="41"/>
  <c r="I58" i="41"/>
  <c r="M58" i="41"/>
  <c r="G59" i="41"/>
  <c r="E60" i="41"/>
  <c r="I60" i="41"/>
  <c r="M60" i="41"/>
  <c r="G61" i="41"/>
  <c r="K61" i="41"/>
  <c r="E62" i="41"/>
  <c r="I62" i="41"/>
  <c r="M62" i="41"/>
  <c r="G63" i="41"/>
  <c r="K63" i="41"/>
  <c r="E64" i="41"/>
  <c r="I64" i="41"/>
  <c r="M64" i="41"/>
  <c r="D68" i="41"/>
  <c r="L68" i="41"/>
  <c r="F69" i="41"/>
  <c r="J69" i="41"/>
  <c r="H70" i="41"/>
  <c r="L70" i="41"/>
  <c r="F71" i="41"/>
  <c r="J71" i="41"/>
  <c r="D72" i="41"/>
  <c r="L72" i="41"/>
  <c r="J73" i="41"/>
  <c r="D74" i="41"/>
  <c r="H74" i="41"/>
  <c r="L74" i="41"/>
  <c r="F75" i="41"/>
  <c r="D76" i="41"/>
  <c r="H76" i="41"/>
  <c r="L76" i="41"/>
  <c r="F77" i="41"/>
  <c r="J77" i="41"/>
  <c r="D78" i="41"/>
  <c r="L78" i="41"/>
  <c r="F79" i="41"/>
  <c r="J79" i="41"/>
  <c r="D80" i="41"/>
  <c r="H80" i="41"/>
  <c r="L80" i="41"/>
  <c r="G84" i="41"/>
  <c r="K84" i="41"/>
  <c r="E85" i="41"/>
  <c r="I85" i="41"/>
  <c r="M85" i="41"/>
  <c r="G86" i="41"/>
  <c r="K86" i="41"/>
  <c r="E87" i="41"/>
  <c r="I87" i="41"/>
  <c r="M87" i="41"/>
  <c r="G88" i="41"/>
  <c r="K88" i="41"/>
  <c r="E89" i="41"/>
  <c r="I89" i="41"/>
  <c r="M89" i="41"/>
  <c r="K90" i="41"/>
  <c r="E91" i="41"/>
  <c r="I91" i="41"/>
  <c r="M91" i="41"/>
  <c r="G92" i="41"/>
  <c r="K92" i="41"/>
  <c r="E93" i="41"/>
  <c r="I93" i="41"/>
  <c r="M93" i="41"/>
  <c r="G94" i="41"/>
  <c r="K94" i="41"/>
  <c r="E95" i="41"/>
  <c r="I95" i="41"/>
  <c r="M95" i="41"/>
  <c r="G96" i="41"/>
  <c r="K96" i="41"/>
  <c r="F100" i="41"/>
  <c r="J106" i="41"/>
  <c r="H111" i="41"/>
  <c r="K158" i="41"/>
  <c r="E4" i="41"/>
  <c r="I4" i="41"/>
  <c r="M4" i="41"/>
  <c r="K5" i="41"/>
  <c r="E6" i="41"/>
  <c r="I6" i="41"/>
  <c r="M6" i="41"/>
  <c r="K7" i="41"/>
  <c r="E8" i="41"/>
  <c r="I8" i="41"/>
  <c r="M8" i="41"/>
  <c r="K9" i="41"/>
  <c r="E10" i="41"/>
  <c r="I10" i="41"/>
  <c r="M10" i="41"/>
  <c r="K11" i="41"/>
  <c r="E12" i="41"/>
  <c r="I12" i="41"/>
  <c r="M12" i="41"/>
  <c r="G13" i="41"/>
  <c r="K13" i="41"/>
  <c r="E14" i="41"/>
  <c r="E16" i="41"/>
  <c r="I16" i="41"/>
  <c r="M16" i="41"/>
  <c r="D20" i="41"/>
  <c r="H20" i="41"/>
  <c r="F21" i="41"/>
  <c r="J21" i="41"/>
  <c r="D22" i="41"/>
  <c r="H22" i="41"/>
  <c r="L22" i="41"/>
  <c r="F23" i="41"/>
  <c r="J23" i="41"/>
  <c r="D24" i="41"/>
  <c r="H24" i="41"/>
  <c r="L24" i="41"/>
  <c r="L26" i="41"/>
  <c r="F27" i="41"/>
  <c r="J27" i="41"/>
  <c r="D28" i="41"/>
  <c r="H28" i="41"/>
  <c r="F29" i="41"/>
  <c r="J29" i="41"/>
  <c r="D30" i="41"/>
  <c r="H30" i="41"/>
  <c r="L30" i="41"/>
  <c r="F31" i="41"/>
  <c r="J31" i="41"/>
  <c r="D32" i="41"/>
  <c r="H32" i="41"/>
  <c r="L32" i="41"/>
  <c r="G36" i="41"/>
  <c r="K36" i="41"/>
  <c r="E37" i="41"/>
  <c r="I37" i="41"/>
  <c r="M37" i="41"/>
  <c r="K38" i="41"/>
  <c r="E39" i="41"/>
  <c r="I39" i="41"/>
  <c r="M39" i="41"/>
  <c r="G40" i="41"/>
  <c r="E41" i="41"/>
  <c r="I41" i="41"/>
  <c r="M41" i="41"/>
  <c r="G42" i="41"/>
  <c r="K42" i="41"/>
  <c r="E43" i="41"/>
  <c r="K44" i="41"/>
  <c r="F54" i="41"/>
  <c r="D55" i="41"/>
  <c r="J56" i="41"/>
  <c r="H57" i="41"/>
  <c r="L57" i="41"/>
  <c r="F62" i="41"/>
  <c r="D63" i="41"/>
  <c r="G79" i="41"/>
  <c r="D84" i="41"/>
  <c r="L84" i="41"/>
  <c r="D90" i="41"/>
  <c r="F91" i="41"/>
  <c r="L94" i="41"/>
  <c r="J95" i="41"/>
  <c r="M101" i="41"/>
  <c r="D119" i="41"/>
  <c r="J151" i="41"/>
  <c r="E22" i="41"/>
  <c r="I22" i="41"/>
  <c r="M22" i="41"/>
  <c r="G23" i="41"/>
  <c r="K23" i="41"/>
  <c r="E24" i="41"/>
  <c r="I24" i="41"/>
  <c r="M24" i="41"/>
  <c r="G25" i="41"/>
  <c r="K25" i="41"/>
  <c r="E26" i="41"/>
  <c r="I26" i="41"/>
  <c r="M26" i="41"/>
  <c r="K27" i="41"/>
  <c r="E28" i="41"/>
  <c r="I28" i="41"/>
  <c r="M28" i="41"/>
  <c r="G29" i="41"/>
  <c r="E30" i="41"/>
  <c r="I30" i="41"/>
  <c r="M30" i="41"/>
  <c r="G31" i="41"/>
  <c r="K31" i="41"/>
  <c r="E32" i="41"/>
  <c r="I32" i="41"/>
  <c r="M32" i="41"/>
  <c r="D36" i="41"/>
  <c r="H36" i="41"/>
  <c r="L36" i="41"/>
  <c r="F37" i="41"/>
  <c r="J37" i="41"/>
  <c r="D38" i="41"/>
  <c r="H38" i="41"/>
  <c r="L38" i="41"/>
  <c r="J39" i="41"/>
  <c r="H40" i="41"/>
  <c r="L40" i="41"/>
  <c r="F41" i="41"/>
  <c r="D42" i="41"/>
  <c r="F43" i="41"/>
  <c r="J43" i="41"/>
  <c r="D44" i="41"/>
  <c r="H44" i="41"/>
  <c r="L44" i="41"/>
  <c r="F45" i="41"/>
  <c r="J45" i="41"/>
  <c r="D46" i="41"/>
  <c r="H46" i="41"/>
  <c r="L46" i="41"/>
  <c r="J47" i="41"/>
  <c r="H48" i="41"/>
  <c r="L48" i="41"/>
  <c r="G52" i="41"/>
  <c r="K52" i="41"/>
  <c r="E53" i="41"/>
  <c r="I53" i="41"/>
  <c r="M53" i="41"/>
  <c r="E55" i="41"/>
  <c r="I55" i="41"/>
  <c r="M55" i="41"/>
  <c r="G56" i="41"/>
  <c r="K56" i="41"/>
  <c r="E57" i="41"/>
  <c r="I57" i="41"/>
  <c r="M57" i="41"/>
  <c r="G58" i="41"/>
  <c r="K58" i="41"/>
  <c r="E59" i="41"/>
  <c r="I59" i="41"/>
  <c r="M59" i="41"/>
  <c r="G60" i="41"/>
  <c r="K60" i="41"/>
  <c r="E61" i="41"/>
  <c r="I61" i="41"/>
  <c r="M61" i="41"/>
  <c r="E63" i="41"/>
  <c r="I63" i="41"/>
  <c r="M63" i="41"/>
  <c r="K64" i="41"/>
  <c r="F68" i="41"/>
  <c r="J68" i="41"/>
  <c r="D69" i="41"/>
  <c r="H69" i="41"/>
  <c r="L69" i="41"/>
  <c r="F70" i="41"/>
  <c r="J70" i="41"/>
  <c r="D71" i="41"/>
  <c r="H71" i="41"/>
  <c r="L71" i="41"/>
  <c r="F72" i="41"/>
  <c r="J72" i="41"/>
  <c r="D73" i="41"/>
  <c r="H73" i="41"/>
  <c r="F74" i="41"/>
  <c r="J74" i="41"/>
  <c r="D75" i="41"/>
  <c r="H75" i="41"/>
  <c r="L75" i="41"/>
  <c r="F76" i="41"/>
  <c r="J76" i="41"/>
  <c r="D77" i="41"/>
  <c r="H77" i="41"/>
  <c r="L77" i="41"/>
  <c r="F78" i="41"/>
  <c r="J78" i="41"/>
  <c r="H79" i="41"/>
  <c r="L79" i="41"/>
  <c r="J80" i="41"/>
  <c r="E84" i="41"/>
  <c r="I84" i="41"/>
  <c r="M84" i="41"/>
  <c r="G85" i="41"/>
  <c r="E86" i="41"/>
  <c r="I86" i="41"/>
  <c r="M86" i="41"/>
  <c r="G87" i="41"/>
  <c r="K87" i="41"/>
  <c r="E88" i="41"/>
  <c r="I88" i="41"/>
  <c r="M88" i="41"/>
  <c r="G89" i="41"/>
  <c r="K89" i="41"/>
  <c r="E90" i="41"/>
  <c r="I90" i="41"/>
  <c r="M90" i="41"/>
  <c r="G91" i="41"/>
  <c r="K91" i="41"/>
  <c r="E92" i="41"/>
  <c r="I92" i="41"/>
  <c r="M92" i="41"/>
  <c r="G93" i="41"/>
  <c r="K93" i="41"/>
  <c r="E94" i="41"/>
  <c r="I94" i="41"/>
  <c r="M94" i="41"/>
  <c r="G95" i="41"/>
  <c r="K95" i="41"/>
  <c r="E96" i="41"/>
  <c r="I96" i="41"/>
  <c r="M96" i="41"/>
  <c r="D100" i="41"/>
  <c r="H100" i="41"/>
  <c r="L100" i="41"/>
  <c r="F101" i="41"/>
  <c r="J101" i="41"/>
  <c r="D102" i="41"/>
  <c r="H102" i="41"/>
  <c r="L102" i="41"/>
  <c r="F103" i="41"/>
  <c r="J103" i="41"/>
  <c r="D104" i="41"/>
  <c r="H104" i="41"/>
  <c r="L104" i="41"/>
  <c r="F105" i="41"/>
  <c r="J105" i="41"/>
  <c r="D106" i="41"/>
  <c r="H106" i="41"/>
  <c r="L106" i="41"/>
  <c r="F107" i="41"/>
  <c r="J107" i="41"/>
  <c r="D108" i="41"/>
  <c r="H108" i="41"/>
  <c r="L108" i="41"/>
  <c r="F109" i="41"/>
  <c r="J109" i="41"/>
  <c r="D110" i="41"/>
  <c r="H110" i="41"/>
  <c r="L110" i="41"/>
  <c r="F111" i="41"/>
  <c r="J111" i="41"/>
  <c r="D112" i="41"/>
  <c r="H112" i="41"/>
  <c r="L112" i="41"/>
  <c r="G116" i="41"/>
  <c r="K116" i="41"/>
  <c r="E117" i="41"/>
  <c r="I117" i="41"/>
  <c r="M117" i="41"/>
  <c r="G118" i="41"/>
  <c r="K118" i="41"/>
  <c r="E119" i="41"/>
  <c r="I119" i="41"/>
  <c r="M119" i="41"/>
  <c r="G120" i="41"/>
  <c r="K120" i="41"/>
  <c r="E121" i="41"/>
  <c r="M121" i="41"/>
  <c r="G122" i="41"/>
  <c r="K122" i="41"/>
  <c r="E123" i="41"/>
  <c r="I123" i="41"/>
  <c r="M123" i="41"/>
  <c r="G124" i="41"/>
  <c r="K124" i="41"/>
  <c r="E125" i="41"/>
  <c r="I125" i="41"/>
  <c r="M125" i="41"/>
  <c r="G126" i="41"/>
  <c r="K126" i="41"/>
  <c r="E127" i="41"/>
  <c r="I127" i="41"/>
  <c r="M127" i="41"/>
  <c r="G128" i="41"/>
  <c r="K128" i="41"/>
  <c r="F132" i="41"/>
  <c r="J132" i="41"/>
  <c r="D133" i="41"/>
  <c r="H133" i="41"/>
  <c r="L133" i="41"/>
  <c r="F134" i="41"/>
  <c r="J134" i="41"/>
  <c r="D135" i="41"/>
  <c r="H135" i="41"/>
  <c r="L135" i="41"/>
  <c r="F136" i="41"/>
  <c r="J136" i="41"/>
  <c r="D137" i="41"/>
  <c r="H137" i="41"/>
  <c r="L137" i="41"/>
  <c r="F138" i="41"/>
  <c r="J138" i="41"/>
  <c r="D139" i="41"/>
  <c r="H139" i="41"/>
  <c r="L139" i="41"/>
  <c r="F140" i="41"/>
  <c r="J140" i="41"/>
  <c r="D141" i="41"/>
  <c r="H141" i="41"/>
  <c r="L141" i="41"/>
  <c r="F142" i="41"/>
  <c r="J142" i="41"/>
  <c r="D143" i="41"/>
  <c r="H143" i="41"/>
  <c r="L143" i="41"/>
  <c r="F144" i="41"/>
  <c r="J144" i="41"/>
  <c r="E148" i="41"/>
  <c r="I148" i="41"/>
  <c r="M148" i="41"/>
  <c r="G149" i="41"/>
  <c r="K149" i="41"/>
  <c r="E150" i="41"/>
  <c r="I150" i="41"/>
  <c r="M150" i="41"/>
  <c r="G151" i="41"/>
  <c r="K151" i="41"/>
  <c r="E152" i="41"/>
  <c r="I152" i="41"/>
  <c r="M152" i="41"/>
  <c r="G153" i="41"/>
  <c r="K153" i="41"/>
  <c r="E154" i="41"/>
  <c r="I154" i="41"/>
  <c r="M154" i="41"/>
  <c r="G155" i="41"/>
  <c r="K155" i="41"/>
  <c r="E156" i="41"/>
  <c r="I156" i="41"/>
  <c r="M156" i="41"/>
  <c r="G157" i="41"/>
  <c r="K157" i="41"/>
  <c r="E158" i="41"/>
  <c r="I158" i="41"/>
  <c r="M158" i="41"/>
  <c r="G159" i="41"/>
  <c r="K159" i="41"/>
  <c r="E160" i="41"/>
  <c r="I160" i="41"/>
  <c r="M160" i="41"/>
  <c r="J100" i="41"/>
  <c r="D101" i="41"/>
  <c r="H101" i="41"/>
  <c r="L101" i="41"/>
  <c r="F102" i="41"/>
  <c r="J102" i="41"/>
  <c r="D103" i="41"/>
  <c r="H103" i="41"/>
  <c r="L103" i="41"/>
  <c r="J104" i="41"/>
  <c r="D105" i="41"/>
  <c r="H105" i="41"/>
  <c r="L105" i="41"/>
  <c r="F106" i="41"/>
  <c r="D107" i="41"/>
  <c r="H107" i="41"/>
  <c r="L107" i="41"/>
  <c r="F108" i="41"/>
  <c r="J108" i="41"/>
  <c r="D109" i="41"/>
  <c r="H109" i="41"/>
  <c r="L109" i="41"/>
  <c r="F110" i="41"/>
  <c r="J110" i="41"/>
  <c r="D111" i="41"/>
  <c r="L111" i="41"/>
  <c r="F112" i="41"/>
  <c r="J112" i="41"/>
  <c r="E116" i="41"/>
  <c r="I116" i="41"/>
  <c r="M116" i="41"/>
  <c r="G117" i="41"/>
  <c r="K117" i="41"/>
  <c r="E118" i="41"/>
  <c r="I118" i="41"/>
  <c r="M118" i="41"/>
  <c r="G119" i="41"/>
  <c r="K119" i="41"/>
  <c r="E120" i="41"/>
  <c r="I120" i="41"/>
  <c r="M120" i="41"/>
  <c r="G121" i="41"/>
  <c r="K121" i="41"/>
  <c r="E122" i="41"/>
  <c r="I122" i="41"/>
  <c r="M122" i="41"/>
  <c r="G123" i="41"/>
  <c r="K123" i="41"/>
  <c r="E124" i="41"/>
  <c r="I124" i="41"/>
  <c r="M124" i="41"/>
  <c r="G125" i="41"/>
  <c r="K125" i="41"/>
  <c r="E126" i="41"/>
  <c r="I126" i="41"/>
  <c r="M126" i="41"/>
  <c r="G127" i="41"/>
  <c r="K127" i="41"/>
  <c r="I128" i="41"/>
  <c r="M128" i="41"/>
  <c r="D132" i="41"/>
  <c r="H132" i="41"/>
  <c r="L132" i="41"/>
  <c r="F133" i="41"/>
  <c r="J133" i="41"/>
  <c r="D134" i="41"/>
  <c r="H134" i="41"/>
  <c r="L134" i="41"/>
  <c r="F135" i="41"/>
  <c r="J135" i="41"/>
  <c r="D136" i="41"/>
  <c r="H136" i="41"/>
  <c r="L136" i="41"/>
  <c r="F137" i="41"/>
  <c r="J137" i="41"/>
  <c r="D138" i="41"/>
  <c r="H138" i="41"/>
  <c r="L138" i="41"/>
  <c r="F139" i="41"/>
  <c r="J139" i="41"/>
  <c r="H140" i="41"/>
  <c r="L140" i="41"/>
  <c r="F141" i="41"/>
  <c r="J141" i="41"/>
  <c r="D142" i="41"/>
  <c r="H142" i="41"/>
  <c r="L142" i="41"/>
  <c r="F143" i="41"/>
  <c r="J143" i="41"/>
  <c r="D144" i="41"/>
  <c r="H144" i="41"/>
  <c r="L144" i="41"/>
  <c r="G148" i="41"/>
  <c r="K148" i="41"/>
  <c r="E149" i="41"/>
  <c r="I149" i="41"/>
  <c r="M149" i="41"/>
  <c r="G150" i="41"/>
  <c r="K150" i="41"/>
  <c r="E151" i="41"/>
  <c r="I151" i="41"/>
  <c r="M151" i="41"/>
  <c r="G152" i="41"/>
  <c r="K152" i="41"/>
  <c r="E153" i="41"/>
  <c r="I153" i="41"/>
  <c r="M153" i="41"/>
  <c r="G154" i="41"/>
  <c r="K154" i="41"/>
  <c r="E155" i="41"/>
  <c r="I155" i="41"/>
  <c r="M155" i="41"/>
  <c r="G156" i="41"/>
  <c r="K156" i="41"/>
  <c r="E157" i="41"/>
  <c r="I157" i="41"/>
  <c r="M157" i="41"/>
  <c r="G158" i="41"/>
  <c r="E159" i="41"/>
  <c r="I159" i="41"/>
  <c r="M159" i="41"/>
  <c r="G160" i="41"/>
  <c r="K160" i="41"/>
  <c r="I43" i="41"/>
  <c r="M43" i="41"/>
  <c r="G44" i="41"/>
  <c r="E45" i="41"/>
  <c r="I45" i="41"/>
  <c r="M45" i="41"/>
  <c r="K46" i="41"/>
  <c r="E47" i="41"/>
  <c r="I47" i="41"/>
  <c r="M47" i="41"/>
  <c r="G48" i="41"/>
  <c r="F52" i="41"/>
  <c r="D53" i="41"/>
  <c r="J54" i="41"/>
  <c r="H55" i="41"/>
  <c r="L55" i="41"/>
  <c r="F56" i="41"/>
  <c r="D57" i="41"/>
  <c r="J58" i="41"/>
  <c r="H59" i="41"/>
  <c r="L59" i="41"/>
  <c r="F60" i="41"/>
  <c r="D61" i="41"/>
  <c r="J62" i="41"/>
  <c r="H63" i="41"/>
  <c r="L63" i="41"/>
  <c r="F64" i="41"/>
  <c r="J64" i="41"/>
  <c r="E68" i="41"/>
  <c r="I68" i="41"/>
  <c r="M68" i="41"/>
  <c r="G69" i="41"/>
  <c r="E70" i="41"/>
  <c r="I70" i="41"/>
  <c r="M70" i="41"/>
  <c r="K71" i="41"/>
  <c r="E72" i="41"/>
  <c r="I72" i="41"/>
  <c r="M72" i="41"/>
  <c r="G73" i="41"/>
  <c r="K73" i="41"/>
  <c r="E74" i="41"/>
  <c r="I74" i="41"/>
  <c r="M74" i="41"/>
  <c r="G75" i="41"/>
  <c r="K75" i="41"/>
  <c r="E76" i="41"/>
  <c r="I76" i="41"/>
  <c r="M76" i="41"/>
  <c r="K77" i="41"/>
  <c r="E78" i="41"/>
  <c r="I78" i="41"/>
  <c r="M78" i="41"/>
  <c r="K79" i="41"/>
  <c r="E80" i="41"/>
  <c r="I80" i="41"/>
  <c r="M80" i="41"/>
  <c r="H84" i="41"/>
  <c r="F85" i="41"/>
  <c r="J85" i="41"/>
  <c r="D86" i="41"/>
  <c r="H86" i="41"/>
  <c r="F87" i="41"/>
  <c r="J87" i="41"/>
  <c r="D88" i="41"/>
  <c r="H88" i="41"/>
  <c r="L88" i="41"/>
  <c r="J89" i="41"/>
  <c r="H90" i="41"/>
  <c r="L90" i="41"/>
  <c r="J91" i="41"/>
  <c r="H92" i="41"/>
  <c r="F93" i="41"/>
  <c r="J93" i="41"/>
  <c r="D94" i="41"/>
  <c r="H94" i="41"/>
  <c r="F95" i="41"/>
  <c r="D96" i="41"/>
  <c r="H96" i="41"/>
  <c r="L96" i="41"/>
  <c r="G100" i="41"/>
  <c r="K100" i="41"/>
  <c r="E101" i="41"/>
  <c r="I101" i="41"/>
  <c r="G102" i="41"/>
  <c r="K102" i="41"/>
  <c r="E103" i="41"/>
  <c r="I103" i="41"/>
  <c r="M103" i="41"/>
  <c r="G104" i="41"/>
  <c r="K104" i="41"/>
  <c r="E105" i="41"/>
  <c r="I105" i="41"/>
  <c r="M105" i="41"/>
  <c r="G106" i="41"/>
  <c r="K106" i="41"/>
  <c r="I107" i="41"/>
  <c r="M107" i="41"/>
  <c r="G108" i="41"/>
  <c r="K108" i="41"/>
  <c r="E109" i="41"/>
  <c r="I109" i="41"/>
  <c r="M109" i="41"/>
  <c r="G110" i="41"/>
  <c r="K110" i="41"/>
  <c r="E111" i="41"/>
  <c r="I111" i="41"/>
  <c r="M111" i="41"/>
  <c r="G112" i="41"/>
  <c r="K112" i="41"/>
  <c r="F116" i="41"/>
  <c r="J116" i="41"/>
  <c r="D117" i="41"/>
  <c r="H117" i="41"/>
  <c r="L117" i="41"/>
  <c r="F118" i="41"/>
  <c r="J118" i="41"/>
  <c r="H119" i="41"/>
  <c r="F120" i="41"/>
  <c r="J120" i="41"/>
  <c r="D121" i="41"/>
  <c r="H121" i="41"/>
  <c r="L121" i="41"/>
  <c r="F122" i="41"/>
  <c r="J122" i="41"/>
  <c r="D123" i="41"/>
  <c r="H123" i="41"/>
  <c r="L123" i="41"/>
  <c r="F124" i="41"/>
  <c r="J124" i="41"/>
  <c r="D125" i="41"/>
  <c r="H125" i="41"/>
  <c r="L125" i="41"/>
  <c r="F126" i="41"/>
  <c r="J126" i="41"/>
  <c r="D127" i="41"/>
  <c r="H127" i="41"/>
  <c r="L127" i="41"/>
  <c r="F128" i="41"/>
  <c r="J128" i="41"/>
  <c r="E132" i="41"/>
  <c r="I132" i="41"/>
  <c r="M132" i="41"/>
  <c r="G133" i="41"/>
  <c r="K133" i="41"/>
  <c r="E134" i="41"/>
  <c r="I134" i="41"/>
  <c r="M134" i="41"/>
  <c r="G135" i="41"/>
  <c r="K135" i="41"/>
  <c r="E136" i="41"/>
  <c r="I136" i="41"/>
  <c r="M136" i="41"/>
  <c r="G137" i="41"/>
  <c r="K137" i="41"/>
  <c r="E138" i="41"/>
  <c r="I138" i="41"/>
  <c r="M138" i="41"/>
  <c r="G139" i="41"/>
  <c r="K139" i="41"/>
  <c r="E140" i="41"/>
  <c r="I140" i="41"/>
  <c r="M140" i="41"/>
  <c r="G141" i="41"/>
  <c r="K141" i="41"/>
  <c r="E142" i="41"/>
  <c r="I142" i="41"/>
  <c r="M142" i="41"/>
  <c r="G143" i="41"/>
  <c r="K143" i="41"/>
  <c r="E144" i="41"/>
  <c r="I144" i="41"/>
  <c r="M144" i="41"/>
  <c r="D148" i="41"/>
  <c r="H148" i="41"/>
  <c r="L148" i="41"/>
  <c r="J149" i="41"/>
  <c r="D150" i="41"/>
  <c r="H150" i="41"/>
  <c r="L150" i="41"/>
  <c r="F151" i="41"/>
  <c r="D152" i="41"/>
  <c r="H152" i="41"/>
  <c r="L152" i="41"/>
  <c r="F153" i="41"/>
  <c r="J153" i="41"/>
  <c r="D154" i="41"/>
  <c r="H154" i="41"/>
  <c r="L154" i="41"/>
  <c r="F155" i="41"/>
  <c r="J155" i="41"/>
  <c r="D156" i="41"/>
  <c r="H156" i="41"/>
  <c r="L156" i="41"/>
  <c r="F157" i="41"/>
  <c r="J157" i="41"/>
  <c r="D158" i="41"/>
  <c r="H158" i="41"/>
  <c r="L158" i="41"/>
  <c r="F159" i="41"/>
  <c r="J159" i="41"/>
  <c r="D160" i="41"/>
  <c r="H160" i="41"/>
  <c r="L160" i="41"/>
  <c r="L183" i="41" l="1"/>
  <c r="M183" i="41"/>
  <c r="G182" i="41"/>
  <c r="I185" i="41"/>
  <c r="G192" i="41"/>
  <c r="K190" i="41"/>
  <c r="E189" i="41"/>
  <c r="I187" i="41"/>
  <c r="M185" i="41"/>
  <c r="G184" i="41"/>
  <c r="K182" i="41"/>
  <c r="E181" i="41"/>
  <c r="E185" i="41"/>
  <c r="I183" i="41"/>
  <c r="M181" i="41"/>
  <c r="I191" i="41"/>
  <c r="M189" i="41"/>
  <c r="G188" i="41"/>
  <c r="K186" i="41"/>
  <c r="H192" i="41"/>
  <c r="L190" i="41"/>
  <c r="F189" i="41"/>
  <c r="J187" i="41"/>
  <c r="D186" i="41"/>
  <c r="H184" i="41"/>
  <c r="L182" i="41"/>
  <c r="F181" i="41"/>
  <c r="J191" i="41"/>
  <c r="D190" i="41"/>
  <c r="H188" i="41"/>
  <c r="L186" i="41"/>
  <c r="F185" i="41"/>
  <c r="J183" i="41"/>
  <c r="D182" i="41"/>
  <c r="G191" i="41"/>
  <c r="D192" i="41"/>
  <c r="H190" i="41"/>
  <c r="L188" i="41"/>
  <c r="F187" i="41"/>
  <c r="J185" i="41"/>
  <c r="D184" i="41"/>
  <c r="H182" i="41"/>
  <c r="L180" i="41"/>
  <c r="L192" i="41"/>
  <c r="F191" i="41"/>
  <c r="J189" i="41"/>
  <c r="D188" i="41"/>
  <c r="H186" i="41"/>
  <c r="L184" i="41"/>
  <c r="F183" i="41"/>
  <c r="J181" i="41"/>
  <c r="D180" i="41"/>
  <c r="K188" i="41"/>
  <c r="G190" i="41"/>
  <c r="K184" i="41"/>
  <c r="E183" i="41"/>
  <c r="I181" i="41"/>
  <c r="M191" i="41"/>
  <c r="E187" i="41"/>
  <c r="J192" i="41"/>
  <c r="D191" i="41"/>
  <c r="H189" i="41"/>
  <c r="L187" i="41"/>
  <c r="J184" i="41"/>
  <c r="K192" i="41"/>
  <c r="E191" i="41"/>
  <c r="I189" i="41"/>
  <c r="M187" i="41"/>
  <c r="G186" i="41"/>
  <c r="N15" i="41"/>
  <c r="F188" i="41"/>
  <c r="J186" i="41"/>
  <c r="D183" i="41"/>
  <c r="F164" i="41"/>
  <c r="N79" i="41"/>
  <c r="N29" i="41"/>
  <c r="L181" i="41"/>
  <c r="H183" i="41"/>
  <c r="N88" i="41"/>
  <c r="N54" i="41"/>
  <c r="J182" i="41"/>
  <c r="F192" i="41"/>
  <c r="J190" i="41"/>
  <c r="F184" i="41"/>
  <c r="G185" i="41"/>
  <c r="N89" i="41"/>
  <c r="N140" i="41"/>
  <c r="D189" i="41"/>
  <c r="L185" i="41"/>
  <c r="N127" i="41"/>
  <c r="G181" i="41"/>
  <c r="N77" i="41"/>
  <c r="F186" i="41"/>
  <c r="N25" i="41"/>
  <c r="H181" i="41"/>
  <c r="N71" i="41"/>
  <c r="N121" i="41"/>
  <c r="N123" i="41"/>
  <c r="N85" i="41"/>
  <c r="N150" i="41"/>
  <c r="N94" i="41"/>
  <c r="N56" i="41"/>
  <c r="N22" i="41"/>
  <c r="N11" i="41"/>
  <c r="H167" i="41"/>
  <c r="N109" i="41"/>
  <c r="N154" i="41"/>
  <c r="D181" i="41"/>
  <c r="M190" i="41"/>
  <c r="M17" i="41"/>
  <c r="N139" i="41"/>
  <c r="N156" i="41"/>
  <c r="N107" i="41"/>
  <c r="N45" i="41"/>
  <c r="N155" i="41"/>
  <c r="N110" i="41"/>
  <c r="G17" i="41"/>
  <c r="N127" i="39"/>
  <c r="L173" i="41"/>
  <c r="J33" i="41"/>
  <c r="F190" i="41"/>
  <c r="J17" i="41"/>
  <c r="D165" i="41"/>
  <c r="J180" i="41"/>
  <c r="D161" i="41"/>
  <c r="K81" i="41"/>
  <c r="F33" i="41"/>
  <c r="N135" i="41"/>
  <c r="L81" i="41"/>
  <c r="L191" i="41"/>
  <c r="D187" i="41"/>
  <c r="F172" i="41"/>
  <c r="BJ175" i="40"/>
  <c r="J188" i="41"/>
  <c r="N96" i="41"/>
  <c r="J176" i="41"/>
  <c r="H17" i="41"/>
  <c r="H65" i="41"/>
  <c r="N158" i="41"/>
  <c r="H191" i="41"/>
  <c r="L189" i="41"/>
  <c r="D185" i="41"/>
  <c r="N101" i="41"/>
  <c r="N92" i="41"/>
  <c r="H169" i="41"/>
  <c r="J164" i="41"/>
  <c r="N169" i="39"/>
  <c r="N75" i="41"/>
  <c r="H185" i="41"/>
  <c r="I164" i="41"/>
  <c r="J65" i="41"/>
  <c r="BJ167" i="40"/>
  <c r="D113" i="41"/>
  <c r="N55" i="41"/>
  <c r="D49" i="41"/>
  <c r="N148" i="41"/>
  <c r="N28" i="41"/>
  <c r="E180" i="41"/>
  <c r="F182" i="41"/>
  <c r="L65" i="41"/>
  <c r="N151" i="41"/>
  <c r="N20" i="41"/>
  <c r="E192" i="41"/>
  <c r="L172" i="41"/>
  <c r="BJ170" i="40"/>
  <c r="H170" i="41"/>
  <c r="H171" i="41"/>
  <c r="F166" i="41"/>
  <c r="N68" i="41"/>
  <c r="L129" i="41"/>
  <c r="L17" i="41"/>
  <c r="F161" i="41"/>
  <c r="J161" i="41"/>
  <c r="K145" i="41"/>
  <c r="BJ173" i="40"/>
  <c r="BJ165" i="40"/>
  <c r="N149" i="41"/>
  <c r="N126" i="41"/>
  <c r="N58" i="41"/>
  <c r="N24" i="41"/>
  <c r="N116" i="41"/>
  <c r="M49" i="41"/>
  <c r="N132" i="41"/>
  <c r="K173" i="41"/>
  <c r="F174" i="41"/>
  <c r="D171" i="41"/>
  <c r="L165" i="41"/>
  <c r="L175" i="41"/>
  <c r="L167" i="41"/>
  <c r="H180" i="41"/>
  <c r="N47" i="41"/>
  <c r="F17" i="41"/>
  <c r="J169" i="41"/>
  <c r="N155" i="39"/>
  <c r="N141" i="39"/>
  <c r="F168" i="41"/>
  <c r="N160" i="41"/>
  <c r="J97" i="41"/>
  <c r="G81" i="41"/>
  <c r="BJ169" i="40"/>
  <c r="N41" i="41"/>
  <c r="N93" i="41"/>
  <c r="K168" i="41"/>
  <c r="N122" i="41"/>
  <c r="N128" i="41"/>
  <c r="N64" i="41"/>
  <c r="I49" i="41"/>
  <c r="G171" i="41"/>
  <c r="H175" i="41"/>
  <c r="J170" i="41"/>
  <c r="D169" i="41"/>
  <c r="D167" i="41"/>
  <c r="D173" i="41"/>
  <c r="N37" i="41"/>
  <c r="N73" i="41"/>
  <c r="N29" i="39"/>
  <c r="J174" i="41"/>
  <c r="L169" i="41"/>
  <c r="G145" i="41"/>
  <c r="I113" i="41"/>
  <c r="D17" i="41"/>
  <c r="L161" i="41"/>
  <c r="H161" i="41"/>
  <c r="H129" i="41"/>
  <c r="E113" i="41"/>
  <c r="H97" i="41"/>
  <c r="D97" i="41"/>
  <c r="F97" i="41"/>
  <c r="F176" i="41"/>
  <c r="K164" i="41"/>
  <c r="L145" i="41"/>
  <c r="D145" i="41"/>
  <c r="H145" i="41"/>
  <c r="N157" i="41"/>
  <c r="G165" i="41"/>
  <c r="H165" i="41"/>
  <c r="H113" i="41"/>
  <c r="L113" i="41"/>
  <c r="H173" i="41"/>
  <c r="D81" i="41"/>
  <c r="N59" i="41"/>
  <c r="G164" i="41"/>
  <c r="H49" i="41"/>
  <c r="L49" i="41"/>
  <c r="I172" i="41"/>
  <c r="G167" i="41"/>
  <c r="N152" i="41"/>
  <c r="N118" i="41"/>
  <c r="N84" i="41"/>
  <c r="N32" i="41"/>
  <c r="N124" i="41"/>
  <c r="M113" i="41"/>
  <c r="L97" i="41"/>
  <c r="N60" i="41"/>
  <c r="D65" i="41"/>
  <c r="E49" i="41"/>
  <c r="N26" i="41"/>
  <c r="H172" i="41"/>
  <c r="L33" i="41"/>
  <c r="D164" i="41"/>
  <c r="I186" i="41"/>
  <c r="I184" i="41"/>
  <c r="I182" i="41"/>
  <c r="I17" i="41"/>
  <c r="N62" i="41"/>
  <c r="BJ172" i="40"/>
  <c r="N138" i="41"/>
  <c r="N104" i="41"/>
  <c r="K165" i="41"/>
  <c r="E164" i="41"/>
  <c r="N36" i="41"/>
  <c r="D175" i="41"/>
  <c r="L171" i="41"/>
  <c r="F170" i="41"/>
  <c r="J168" i="41"/>
  <c r="J166" i="41"/>
  <c r="F169" i="41"/>
  <c r="J172" i="41"/>
  <c r="N23" i="41"/>
  <c r="I33" i="41"/>
  <c r="N137" i="41"/>
  <c r="N69" i="41"/>
  <c r="N39" i="41"/>
  <c r="N143" i="41"/>
  <c r="N105" i="41"/>
  <c r="N7" i="41"/>
  <c r="N71" i="39"/>
  <c r="M81" i="41"/>
  <c r="K129" i="41"/>
  <c r="E176" i="41"/>
  <c r="N78" i="41"/>
  <c r="I175" i="41"/>
  <c r="K170" i="41"/>
  <c r="N14" i="41"/>
  <c r="N133" i="41"/>
  <c r="N80" i="41"/>
  <c r="N4" i="41"/>
  <c r="H187" i="41"/>
  <c r="H81" i="41"/>
  <c r="D33" i="41"/>
  <c r="I145" i="41"/>
  <c r="K113" i="41"/>
  <c r="I81" i="41"/>
  <c r="G161" i="41"/>
  <c r="E129" i="41"/>
  <c r="J113" i="41"/>
  <c r="N153" i="41"/>
  <c r="M161" i="41"/>
  <c r="G129" i="41"/>
  <c r="E97" i="41"/>
  <c r="J81" i="41"/>
  <c r="N21" i="41"/>
  <c r="K175" i="41"/>
  <c r="E174" i="41"/>
  <c r="E172" i="41"/>
  <c r="E170" i="41"/>
  <c r="I168" i="41"/>
  <c r="M166" i="41"/>
  <c r="N120" i="41"/>
  <c r="K49" i="41"/>
  <c r="J175" i="41"/>
  <c r="D174" i="41"/>
  <c r="D172" i="41"/>
  <c r="L168" i="41"/>
  <c r="F167" i="41"/>
  <c r="J165" i="41"/>
  <c r="M192" i="41"/>
  <c r="K189" i="41"/>
  <c r="E188" i="41"/>
  <c r="E186" i="41"/>
  <c r="E184" i="41"/>
  <c r="E182" i="41"/>
  <c r="E17" i="41"/>
  <c r="BJ168" i="40"/>
  <c r="N159" i="41"/>
  <c r="N134" i="41"/>
  <c r="N100" i="41"/>
  <c r="N74" i="41"/>
  <c r="N48" i="41"/>
  <c r="N87" i="41"/>
  <c r="F49" i="41"/>
  <c r="K176" i="41"/>
  <c r="E175" i="41"/>
  <c r="I173" i="41"/>
  <c r="M171" i="41"/>
  <c r="G170" i="41"/>
  <c r="G168" i="41"/>
  <c r="K166" i="41"/>
  <c r="E165" i="41"/>
  <c r="N10" i="41"/>
  <c r="BJ171" i="40"/>
  <c r="N144" i="41"/>
  <c r="N125" i="41"/>
  <c r="N106" i="41"/>
  <c r="N76" i="41"/>
  <c r="N46" i="41"/>
  <c r="N16" i="41"/>
  <c r="N9" i="41"/>
  <c r="N99" i="39"/>
  <c r="L164" i="41"/>
  <c r="I190" i="41"/>
  <c r="K180" i="41"/>
  <c r="F129" i="41"/>
  <c r="I129" i="41"/>
  <c r="G65" i="41"/>
  <c r="I174" i="41"/>
  <c r="I170" i="41"/>
  <c r="D176" i="41"/>
  <c r="L170" i="41"/>
  <c r="D166" i="41"/>
  <c r="I188" i="41"/>
  <c r="I180" i="41"/>
  <c r="F113" i="41"/>
  <c r="N91" i="41"/>
  <c r="M173" i="41"/>
  <c r="E169" i="41"/>
  <c r="I165" i="41"/>
  <c r="BJ174" i="40"/>
  <c r="K191" i="41"/>
  <c r="D129" i="41"/>
  <c r="M164" i="41"/>
  <c r="F180" i="41"/>
  <c r="E145" i="41"/>
  <c r="G113" i="41"/>
  <c r="E81" i="41"/>
  <c r="I161" i="41"/>
  <c r="J145" i="41"/>
  <c r="N119" i="41"/>
  <c r="F81" i="41"/>
  <c r="M176" i="41"/>
  <c r="G175" i="41"/>
  <c r="G173" i="41"/>
  <c r="K171" i="41"/>
  <c r="K169" i="41"/>
  <c r="E168" i="41"/>
  <c r="I166" i="41"/>
  <c r="N90" i="41"/>
  <c r="N52" i="41"/>
  <c r="G49" i="41"/>
  <c r="L176" i="41"/>
  <c r="F175" i="41"/>
  <c r="J173" i="41"/>
  <c r="J171" i="41"/>
  <c r="H168" i="41"/>
  <c r="L166" i="41"/>
  <c r="F165" i="41"/>
  <c r="I192" i="41"/>
  <c r="G189" i="41"/>
  <c r="K187" i="41"/>
  <c r="K185" i="41"/>
  <c r="K183" i="41"/>
  <c r="K181" i="41"/>
  <c r="N85" i="39"/>
  <c r="BJ164" i="40"/>
  <c r="N112" i="41"/>
  <c r="K97" i="41"/>
  <c r="N70" i="41"/>
  <c r="M65" i="41"/>
  <c r="N44" i="41"/>
  <c r="N61" i="41"/>
  <c r="N31" i="41"/>
  <c r="G176" i="41"/>
  <c r="K174" i="41"/>
  <c r="E173" i="41"/>
  <c r="I171" i="41"/>
  <c r="M169" i="41"/>
  <c r="M167" i="41"/>
  <c r="G166" i="41"/>
  <c r="K33" i="41"/>
  <c r="N6" i="41"/>
  <c r="BJ166" i="40"/>
  <c r="N141" i="41"/>
  <c r="N117" i="41"/>
  <c r="N103" i="41"/>
  <c r="N43" i="41"/>
  <c r="N12" i="41"/>
  <c r="N43" i="39"/>
  <c r="G180" i="41"/>
  <c r="N13" i="41"/>
  <c r="G187" i="41"/>
  <c r="J49" i="41"/>
  <c r="M145" i="41"/>
  <c r="K161" i="41"/>
  <c r="I97" i="41"/>
  <c r="M168" i="41"/>
  <c r="H174" i="41"/>
  <c r="J167" i="41"/>
  <c r="E190" i="41"/>
  <c r="E65" i="41"/>
  <c r="N53" i="41"/>
  <c r="G172" i="41"/>
  <c r="E167" i="41"/>
  <c r="N38" i="41"/>
  <c r="M33" i="41"/>
  <c r="E33" i="41"/>
  <c r="H33" i="41"/>
  <c r="K17" i="41"/>
  <c r="J129" i="41"/>
  <c r="F65" i="41"/>
  <c r="M129" i="41"/>
  <c r="E161" i="41"/>
  <c r="F145" i="41"/>
  <c r="M97" i="41"/>
  <c r="N63" i="41"/>
  <c r="K65" i="41"/>
  <c r="I176" i="41"/>
  <c r="M174" i="41"/>
  <c r="M172" i="41"/>
  <c r="M170" i="41"/>
  <c r="G169" i="41"/>
  <c r="K167" i="41"/>
  <c r="E166" i="41"/>
  <c r="N86" i="41"/>
  <c r="N30" i="41"/>
  <c r="H176" i="41"/>
  <c r="L174" i="41"/>
  <c r="F173" i="41"/>
  <c r="F171" i="41"/>
  <c r="D168" i="41"/>
  <c r="H166" i="41"/>
  <c r="H164" i="41"/>
  <c r="M188" i="41"/>
  <c r="M186" i="41"/>
  <c r="M184" i="41"/>
  <c r="M182" i="41"/>
  <c r="M180" i="41"/>
  <c r="BJ176" i="40"/>
  <c r="N142" i="41"/>
  <c r="N108" i="41"/>
  <c r="G97" i="41"/>
  <c r="I65" i="41"/>
  <c r="N40" i="41"/>
  <c r="N95" i="41"/>
  <c r="N57" i="41"/>
  <c r="N27" i="41"/>
  <c r="M175" i="41"/>
  <c r="G174" i="41"/>
  <c r="K172" i="41"/>
  <c r="E171" i="41"/>
  <c r="I169" i="41"/>
  <c r="I167" i="41"/>
  <c r="M165" i="41"/>
  <c r="G33" i="41"/>
  <c r="N136" i="41"/>
  <c r="N111" i="41"/>
  <c r="N102" i="41"/>
  <c r="N72" i="41"/>
  <c r="N42" i="41"/>
  <c r="N8" i="41"/>
  <c r="D170" i="41"/>
  <c r="N5" i="41"/>
  <c r="G183" i="41"/>
  <c r="E198" i="41" l="1"/>
  <c r="F203" i="41"/>
  <c r="I205" i="41"/>
  <c r="J209" i="41"/>
  <c r="L201" i="41"/>
  <c r="D201" i="41"/>
  <c r="D205" i="41"/>
  <c r="I201" i="41"/>
  <c r="E199" i="41"/>
  <c r="I203" i="41"/>
  <c r="G200" i="41"/>
  <c r="K208" i="41"/>
  <c r="E203" i="41"/>
  <c r="M203" i="41"/>
  <c r="G210" i="41"/>
  <c r="K200" i="41"/>
  <c r="M201" i="41"/>
  <c r="H204" i="41"/>
  <c r="M199" i="41"/>
  <c r="E207" i="41"/>
  <c r="G202" i="41"/>
  <c r="H210" i="41"/>
  <c r="J203" i="41"/>
  <c r="D204" i="41"/>
  <c r="I207" i="41"/>
  <c r="I209" i="41"/>
  <c r="M207" i="41"/>
  <c r="J201" i="41"/>
  <c r="G206" i="41"/>
  <c r="K202" i="41"/>
  <c r="L204" i="41"/>
  <c r="K204" i="41"/>
  <c r="D208" i="41"/>
  <c r="D200" i="41"/>
  <c r="K210" i="41"/>
  <c r="F207" i="41"/>
  <c r="L200" i="41"/>
  <c r="F209" i="41"/>
  <c r="G204" i="41"/>
  <c r="H206" i="41"/>
  <c r="L208" i="41"/>
  <c r="H202" i="41"/>
  <c r="D209" i="41"/>
  <c r="J205" i="41"/>
  <c r="F199" i="41"/>
  <c r="D202" i="41"/>
  <c r="G209" i="41"/>
  <c r="H200" i="41"/>
  <c r="L206" i="41"/>
  <c r="J202" i="41"/>
  <c r="K206" i="41"/>
  <c r="F205" i="41"/>
  <c r="J199" i="41"/>
  <c r="D206" i="41"/>
  <c r="J210" i="41"/>
  <c r="J207" i="41"/>
  <c r="M205" i="41"/>
  <c r="F201" i="41"/>
  <c r="H208" i="41"/>
  <c r="E201" i="41"/>
  <c r="D210" i="41"/>
  <c r="L202" i="41"/>
  <c r="D199" i="41"/>
  <c r="E205" i="41"/>
  <c r="I199" i="41"/>
  <c r="L205" i="41"/>
  <c r="G208" i="41"/>
  <c r="M209" i="41"/>
  <c r="L210" i="41"/>
  <c r="D198" i="41"/>
  <c r="E209" i="41"/>
  <c r="H207" i="41"/>
  <c r="N191" i="41"/>
  <c r="H199" i="41"/>
  <c r="L207" i="41"/>
  <c r="J208" i="41"/>
  <c r="G199" i="41"/>
  <c r="F206" i="41"/>
  <c r="J204" i="41"/>
  <c r="N187" i="41"/>
  <c r="L199" i="41"/>
  <c r="D193" i="41"/>
  <c r="K199" i="41"/>
  <c r="D203" i="41"/>
  <c r="H201" i="41"/>
  <c r="J206" i="41"/>
  <c r="H203" i="41"/>
  <c r="K207" i="41"/>
  <c r="J198" i="41"/>
  <c r="F202" i="41"/>
  <c r="F204" i="41"/>
  <c r="L203" i="41"/>
  <c r="N184" i="41"/>
  <c r="E202" i="41"/>
  <c r="D207" i="41"/>
  <c r="J193" i="41"/>
  <c r="J200" i="41"/>
  <c r="F210" i="41"/>
  <c r="M208" i="41"/>
  <c r="G203" i="41"/>
  <c r="L193" i="41"/>
  <c r="N185" i="41"/>
  <c r="E200" i="41"/>
  <c r="M210" i="41"/>
  <c r="H209" i="41"/>
  <c r="F208" i="41"/>
  <c r="N167" i="41"/>
  <c r="L209" i="41"/>
  <c r="N188" i="41"/>
  <c r="I200" i="41"/>
  <c r="N181" i="41"/>
  <c r="J177" i="41"/>
  <c r="H205" i="41"/>
  <c r="M206" i="41"/>
  <c r="H193" i="41"/>
  <c r="N171" i="41"/>
  <c r="N190" i="41"/>
  <c r="N169" i="41"/>
  <c r="I210" i="41"/>
  <c r="N182" i="41"/>
  <c r="F193" i="41"/>
  <c r="I198" i="41"/>
  <c r="F200" i="41"/>
  <c r="E210" i="41"/>
  <c r="H198" i="41"/>
  <c r="G205" i="41"/>
  <c r="N173" i="41"/>
  <c r="I206" i="41"/>
  <c r="I204" i="41"/>
  <c r="N192" i="41"/>
  <c r="N186" i="41"/>
  <c r="E208" i="41"/>
  <c r="N168" i="41"/>
  <c r="N81" i="41"/>
  <c r="K201" i="41"/>
  <c r="N166" i="41"/>
  <c r="N189" i="41"/>
  <c r="N183" i="41"/>
  <c r="I208" i="41"/>
  <c r="I202" i="41"/>
  <c r="N145" i="41"/>
  <c r="N172" i="41"/>
  <c r="E193" i="41"/>
  <c r="G201" i="41"/>
  <c r="N170" i="41"/>
  <c r="N97" i="41"/>
  <c r="N129" i="41"/>
  <c r="N164" i="41"/>
  <c r="K203" i="41"/>
  <c r="N176" i="41"/>
  <c r="N161" i="41"/>
  <c r="N175" i="41"/>
  <c r="N49" i="41"/>
  <c r="L198" i="41"/>
  <c r="L177" i="41"/>
  <c r="N113" i="41"/>
  <c r="M200" i="41"/>
  <c r="G177" i="41"/>
  <c r="M193" i="41"/>
  <c r="N174" i="41"/>
  <c r="K205" i="41"/>
  <c r="M177" i="41"/>
  <c r="M198" i="41"/>
  <c r="K193" i="41"/>
  <c r="K209" i="41"/>
  <c r="F198" i="41"/>
  <c r="I177" i="41"/>
  <c r="K198" i="41"/>
  <c r="M202" i="41"/>
  <c r="G193" i="41"/>
  <c r="G207" i="41"/>
  <c r="I193" i="41"/>
  <c r="D177" i="41"/>
  <c r="E204" i="41"/>
  <c r="N165" i="41"/>
  <c r="F177" i="41"/>
  <c r="N17" i="41"/>
  <c r="N180" i="41"/>
  <c r="E177" i="41"/>
  <c r="K177" i="41"/>
  <c r="N33" i="41"/>
  <c r="M204" i="41"/>
  <c r="N65" i="41"/>
  <c r="E206" i="41"/>
  <c r="G198" i="41"/>
  <c r="H177" i="41"/>
  <c r="N199" i="41" l="1"/>
  <c r="N210" i="41"/>
  <c r="N203" i="41"/>
  <c r="N200" i="41"/>
  <c r="N209" i="41"/>
  <c r="N205" i="41"/>
  <c r="N202" i="41"/>
  <c r="N208" i="41"/>
  <c r="N206" i="41"/>
  <c r="N201" i="41"/>
  <c r="N193" i="41"/>
  <c r="N204" i="41"/>
  <c r="N207" i="41"/>
  <c r="N198" i="41"/>
  <c r="N177" i="41"/>
  <c r="AM156" i="29"/>
  <c r="AL156" i="29"/>
  <c r="AK156" i="29"/>
  <c r="AJ156" i="29"/>
  <c r="AI156" i="29"/>
  <c r="AH156" i="29"/>
  <c r="AG156" i="29"/>
  <c r="AF156" i="29"/>
  <c r="AE156" i="29"/>
  <c r="AD156" i="29"/>
  <c r="AC156" i="29"/>
  <c r="AB156" i="29"/>
  <c r="AA156" i="29"/>
  <c r="Z156" i="29"/>
  <c r="Y156" i="29"/>
  <c r="X156" i="29"/>
  <c r="W156" i="29"/>
  <c r="V156" i="29"/>
  <c r="U156" i="29"/>
  <c r="T156" i="29"/>
  <c r="S156" i="29"/>
  <c r="R156" i="29"/>
  <c r="Q156" i="29"/>
  <c r="P156" i="29"/>
  <c r="O156" i="29"/>
  <c r="N156" i="29"/>
  <c r="M156" i="29"/>
  <c r="L156" i="29"/>
  <c r="K156" i="29"/>
  <c r="J156" i="29"/>
  <c r="I156" i="29"/>
  <c r="H156" i="29"/>
  <c r="G156" i="29"/>
  <c r="F156" i="29"/>
  <c r="E156" i="29"/>
  <c r="D156" i="29"/>
  <c r="AO90" i="36" l="1"/>
  <c r="AO89" i="36"/>
  <c r="AO88" i="36"/>
  <c r="AO87" i="36"/>
  <c r="AO86" i="36"/>
  <c r="AO85" i="36"/>
  <c r="AO84" i="36"/>
  <c r="AO83" i="36"/>
  <c r="AO82" i="36"/>
  <c r="AO81" i="36"/>
  <c r="AO80" i="36"/>
  <c r="AO79" i="36"/>
  <c r="AO78" i="36"/>
  <c r="AO90" i="35"/>
  <c r="AO89" i="35"/>
  <c r="AO88" i="35"/>
  <c r="AO87" i="35"/>
  <c r="AO86" i="35"/>
  <c r="AO85" i="35"/>
  <c r="AO84" i="35"/>
  <c r="AO83" i="35"/>
  <c r="AO82" i="35"/>
  <c r="AO81" i="35"/>
  <c r="AO80" i="35"/>
  <c r="AO79" i="35"/>
  <c r="AO78" i="35"/>
  <c r="AO90" i="34"/>
  <c r="AO89" i="34"/>
  <c r="AO88" i="34"/>
  <c r="AO87" i="34"/>
  <c r="AO86" i="34"/>
  <c r="AO85" i="34"/>
  <c r="AO84" i="34"/>
  <c r="AO83" i="34"/>
  <c r="AO82" i="34"/>
  <c r="AO81" i="34"/>
  <c r="AO80" i="34"/>
  <c r="AO79" i="34"/>
  <c r="AO78" i="34"/>
  <c r="AO90" i="33"/>
  <c r="AO89" i="33"/>
  <c r="AO88" i="33"/>
  <c r="AO87" i="33"/>
  <c r="AO86" i="33"/>
  <c r="AO85" i="33"/>
  <c r="AO84" i="33"/>
  <c r="AO83" i="33"/>
  <c r="AO82" i="33"/>
  <c r="AO81" i="33"/>
  <c r="AO80" i="33"/>
  <c r="AO79" i="33"/>
  <c r="AO78" i="33"/>
  <c r="AO75" i="32"/>
  <c r="AO74" i="32"/>
  <c r="AO73" i="32"/>
  <c r="AO72" i="32"/>
  <c r="AO71" i="32"/>
  <c r="AO70" i="32"/>
  <c r="AO68" i="32"/>
  <c r="AO67" i="32"/>
  <c r="AO90" i="29"/>
  <c r="AO89" i="29"/>
  <c r="AO88" i="29"/>
  <c r="AO87" i="29"/>
  <c r="AO86" i="29"/>
  <c r="AO85" i="29"/>
  <c r="AO84" i="29"/>
  <c r="AO83" i="29"/>
  <c r="AO82" i="29"/>
  <c r="AO81" i="29"/>
  <c r="AO90" i="10"/>
  <c r="AO89" i="10"/>
  <c r="AO88" i="10"/>
  <c r="AO87" i="10"/>
  <c r="AO86" i="10"/>
  <c r="AO85" i="10"/>
  <c r="AO84" i="10"/>
  <c r="AO83" i="10"/>
  <c r="AO82" i="10"/>
  <c r="AO81" i="10"/>
  <c r="AO80" i="10"/>
  <c r="AO79" i="10"/>
  <c r="AO78" i="10"/>
  <c r="AO75" i="2"/>
  <c r="AO74" i="2"/>
  <c r="AO73" i="2"/>
  <c r="AO72" i="2"/>
  <c r="AO71" i="2"/>
  <c r="AO70" i="2"/>
  <c r="AO69" i="2"/>
  <c r="AO68" i="2"/>
  <c r="AO67" i="2"/>
  <c r="AO66" i="2"/>
  <c r="AM55" i="36"/>
  <c r="AL55" i="36"/>
  <c r="AK55" i="36"/>
  <c r="AJ55" i="36"/>
  <c r="AI55" i="36"/>
  <c r="AH55" i="36"/>
  <c r="AG55" i="36"/>
  <c r="AF55" i="36"/>
  <c r="AE55" i="36"/>
  <c r="AD55" i="36"/>
  <c r="AC55" i="36"/>
  <c r="AB55" i="36"/>
  <c r="AA55" i="36"/>
  <c r="Z55" i="36"/>
  <c r="Y55" i="36"/>
  <c r="X55" i="36"/>
  <c r="W55" i="36"/>
  <c r="V55" i="36"/>
  <c r="U55" i="36"/>
  <c r="T55" i="36"/>
  <c r="S55" i="36"/>
  <c r="R55" i="36"/>
  <c r="Q55" i="36"/>
  <c r="P55" i="36"/>
  <c r="O55" i="36"/>
  <c r="N55" i="36"/>
  <c r="M55" i="36"/>
  <c r="L55" i="36"/>
  <c r="K55" i="36"/>
  <c r="J55" i="36"/>
  <c r="I55" i="36"/>
  <c r="H55" i="36"/>
  <c r="G55" i="36"/>
  <c r="F55" i="36"/>
  <c r="E55" i="36"/>
  <c r="D55" i="36"/>
  <c r="C55" i="36"/>
  <c r="AM55" i="35"/>
  <c r="AL55" i="35"/>
  <c r="AK55" i="35"/>
  <c r="AJ55" i="35"/>
  <c r="AI55" i="35"/>
  <c r="AH55" i="35"/>
  <c r="AG55" i="35"/>
  <c r="AF55" i="35"/>
  <c r="AE55" i="35"/>
  <c r="AD55" i="35"/>
  <c r="AC55" i="35"/>
  <c r="AB55" i="35"/>
  <c r="AA55" i="35"/>
  <c r="Z55" i="35"/>
  <c r="Y55" i="35"/>
  <c r="X55" i="35"/>
  <c r="W55" i="35"/>
  <c r="V55" i="35"/>
  <c r="U55" i="35"/>
  <c r="T55" i="35"/>
  <c r="S55" i="35"/>
  <c r="R55" i="35"/>
  <c r="Q55" i="35"/>
  <c r="P55" i="35"/>
  <c r="O55" i="35"/>
  <c r="N55" i="35"/>
  <c r="M55" i="35"/>
  <c r="L55" i="35"/>
  <c r="K55" i="35"/>
  <c r="J55" i="35"/>
  <c r="I55" i="35"/>
  <c r="H55" i="35"/>
  <c r="G55" i="35"/>
  <c r="F55" i="35"/>
  <c r="E55" i="35"/>
  <c r="D55" i="35"/>
  <c r="C55" i="35"/>
  <c r="AM55" i="34"/>
  <c r="AL55" i="34"/>
  <c r="AK55" i="34"/>
  <c r="AJ55" i="34"/>
  <c r="AI55" i="34"/>
  <c r="AH55" i="34"/>
  <c r="AG55" i="34"/>
  <c r="AF55" i="34"/>
  <c r="AE55" i="34"/>
  <c r="AD55" i="34"/>
  <c r="AC55" i="34"/>
  <c r="AB55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C55" i="34"/>
  <c r="AM55" i="33"/>
  <c r="AL55" i="33"/>
  <c r="AK55" i="33"/>
  <c r="AJ55" i="33"/>
  <c r="AI55" i="33"/>
  <c r="AH55" i="33"/>
  <c r="AG55" i="33"/>
  <c r="AF55" i="33"/>
  <c r="AE55" i="33"/>
  <c r="AD55" i="33"/>
  <c r="AC55" i="33"/>
  <c r="AB55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AM46" i="32"/>
  <c r="AL46" i="32"/>
  <c r="AK46" i="32"/>
  <c r="AJ46" i="32"/>
  <c r="AI46" i="32"/>
  <c r="AH46" i="32"/>
  <c r="AG46" i="32"/>
  <c r="AF46" i="32"/>
  <c r="AE46" i="32"/>
  <c r="AD46" i="32"/>
  <c r="AC46" i="32"/>
  <c r="AB46" i="32"/>
  <c r="AA46" i="32"/>
  <c r="Z46" i="32"/>
  <c r="Y46" i="32"/>
  <c r="X46" i="32"/>
  <c r="W46" i="32"/>
  <c r="V46" i="32"/>
  <c r="U46" i="32"/>
  <c r="T46" i="32"/>
  <c r="S46" i="32"/>
  <c r="R46" i="32"/>
  <c r="Q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C46" i="32"/>
  <c r="AM55" i="31"/>
  <c r="AL55" i="31"/>
  <c r="AK55" i="31"/>
  <c r="AJ55" i="31"/>
  <c r="AI55" i="31"/>
  <c r="AH55" i="31"/>
  <c r="AG55" i="31"/>
  <c r="AF55" i="31"/>
  <c r="AE55" i="31"/>
  <c r="AD55" i="31"/>
  <c r="AC55" i="31"/>
  <c r="AB55" i="31"/>
  <c r="AA55" i="31"/>
  <c r="Z55" i="31"/>
  <c r="Y55" i="31"/>
  <c r="X55" i="31"/>
  <c r="W55" i="31"/>
  <c r="V55" i="31"/>
  <c r="U55" i="31"/>
  <c r="T55" i="31"/>
  <c r="S55" i="31"/>
  <c r="R55" i="31"/>
  <c r="Q55" i="31"/>
  <c r="P55" i="31"/>
  <c r="O55" i="31"/>
  <c r="N55" i="31"/>
  <c r="M55" i="31"/>
  <c r="L55" i="31"/>
  <c r="K55" i="31"/>
  <c r="J55" i="31"/>
  <c r="I55" i="31"/>
  <c r="H55" i="31"/>
  <c r="G55" i="31"/>
  <c r="F55" i="31"/>
  <c r="E55" i="31"/>
  <c r="D55" i="31"/>
  <c r="C55" i="31"/>
  <c r="AM55" i="30"/>
  <c r="AL55" i="30"/>
  <c r="AK55" i="30"/>
  <c r="AJ55" i="30"/>
  <c r="AI55" i="30"/>
  <c r="AH55" i="30"/>
  <c r="AG55" i="30"/>
  <c r="AF55" i="30"/>
  <c r="AE55" i="30"/>
  <c r="AD55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C55" i="30"/>
  <c r="AM55" i="29"/>
  <c r="AL55" i="29"/>
  <c r="AK55" i="29"/>
  <c r="AJ55" i="29"/>
  <c r="AI55" i="29"/>
  <c r="AH55" i="29"/>
  <c r="AG55" i="29"/>
  <c r="AF55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C55" i="29"/>
  <c r="AM55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N46" i="2"/>
  <c r="M46" i="2"/>
  <c r="L46" i="2"/>
  <c r="K46" i="2"/>
  <c r="J46" i="2"/>
  <c r="I46" i="2"/>
  <c r="H46" i="2"/>
  <c r="G46" i="2"/>
  <c r="F46" i="2"/>
  <c r="E46" i="2"/>
  <c r="D46" i="2"/>
  <c r="C46" i="2"/>
  <c r="AM19" i="36"/>
  <c r="AM82" i="49" s="1"/>
  <c r="AL19" i="36"/>
  <c r="AL82" i="49" s="1"/>
  <c r="AK19" i="36"/>
  <c r="AK82" i="49" s="1"/>
  <c r="AJ19" i="36"/>
  <c r="AJ82" i="49" s="1"/>
  <c r="AI19" i="36"/>
  <c r="AI82" i="49" s="1"/>
  <c r="AH19" i="36"/>
  <c r="AH82" i="49" s="1"/>
  <c r="AG19" i="36"/>
  <c r="AG82" i="49" s="1"/>
  <c r="AF19" i="36"/>
  <c r="AF82" i="49" s="1"/>
  <c r="AE19" i="36"/>
  <c r="AE82" i="49" s="1"/>
  <c r="AD19" i="36"/>
  <c r="AD82" i="49" s="1"/>
  <c r="AC19" i="36"/>
  <c r="AC82" i="49" s="1"/>
  <c r="AB19" i="36"/>
  <c r="AB82" i="49" s="1"/>
  <c r="AA19" i="36"/>
  <c r="AA82" i="49" s="1"/>
  <c r="Z19" i="36"/>
  <c r="Z82" i="49" s="1"/>
  <c r="Y19" i="36"/>
  <c r="Y82" i="49" s="1"/>
  <c r="X19" i="36"/>
  <c r="X82" i="49" s="1"/>
  <c r="W19" i="36"/>
  <c r="W82" i="49" s="1"/>
  <c r="V19" i="36"/>
  <c r="V82" i="49" s="1"/>
  <c r="U19" i="36"/>
  <c r="U82" i="49" s="1"/>
  <c r="T19" i="36"/>
  <c r="T82" i="49" s="1"/>
  <c r="S19" i="36"/>
  <c r="S82" i="49" s="1"/>
  <c r="R19" i="36"/>
  <c r="R82" i="49" s="1"/>
  <c r="Q19" i="36"/>
  <c r="Q82" i="49" s="1"/>
  <c r="P19" i="36"/>
  <c r="P82" i="49" s="1"/>
  <c r="O19" i="36"/>
  <c r="O82" i="49" s="1"/>
  <c r="AM19" i="35"/>
  <c r="AM81" i="49" s="1"/>
  <c r="AL19" i="35"/>
  <c r="AL81" i="49" s="1"/>
  <c r="AK19" i="35"/>
  <c r="AK81" i="49" s="1"/>
  <c r="AJ19" i="35"/>
  <c r="AJ81" i="49" s="1"/>
  <c r="AI19" i="35"/>
  <c r="AI81" i="49" s="1"/>
  <c r="AH19" i="35"/>
  <c r="AH81" i="49" s="1"/>
  <c r="AG19" i="35"/>
  <c r="AG81" i="49" s="1"/>
  <c r="AF19" i="35"/>
  <c r="AF81" i="49" s="1"/>
  <c r="AE19" i="35"/>
  <c r="AE81" i="49" s="1"/>
  <c r="AD19" i="35"/>
  <c r="AD81" i="49" s="1"/>
  <c r="AC19" i="35"/>
  <c r="AC81" i="49" s="1"/>
  <c r="AB19" i="35"/>
  <c r="AB81" i="49" s="1"/>
  <c r="AA19" i="35"/>
  <c r="AA81" i="49" s="1"/>
  <c r="Z19" i="35"/>
  <c r="Z81" i="49" s="1"/>
  <c r="Y19" i="35"/>
  <c r="Y81" i="49" s="1"/>
  <c r="X19" i="35"/>
  <c r="X81" i="49" s="1"/>
  <c r="W19" i="35"/>
  <c r="W81" i="49" s="1"/>
  <c r="V19" i="35"/>
  <c r="V81" i="49" s="1"/>
  <c r="U19" i="35"/>
  <c r="U81" i="49" s="1"/>
  <c r="T19" i="35"/>
  <c r="T81" i="49" s="1"/>
  <c r="S19" i="35"/>
  <c r="S81" i="49" s="1"/>
  <c r="R19" i="35"/>
  <c r="R81" i="49" s="1"/>
  <c r="Q19" i="35"/>
  <c r="Q81" i="49" s="1"/>
  <c r="P19" i="35"/>
  <c r="P81" i="49" s="1"/>
  <c r="O19" i="35"/>
  <c r="O81" i="49" s="1"/>
  <c r="AM19" i="34"/>
  <c r="AM80" i="49" s="1"/>
  <c r="AL19" i="34"/>
  <c r="AL80" i="49" s="1"/>
  <c r="AK19" i="34"/>
  <c r="AK80" i="49" s="1"/>
  <c r="AJ19" i="34"/>
  <c r="AJ80" i="49" s="1"/>
  <c r="AI19" i="34"/>
  <c r="AI80" i="49" s="1"/>
  <c r="AH19" i="34"/>
  <c r="AH80" i="49" s="1"/>
  <c r="AG19" i="34"/>
  <c r="AG80" i="49" s="1"/>
  <c r="AF19" i="34"/>
  <c r="AF80" i="49" s="1"/>
  <c r="AE19" i="34"/>
  <c r="AE80" i="49" s="1"/>
  <c r="AD19" i="34"/>
  <c r="AD80" i="49" s="1"/>
  <c r="AC19" i="34"/>
  <c r="AC80" i="49" s="1"/>
  <c r="AB19" i="34"/>
  <c r="AB80" i="49" s="1"/>
  <c r="AA19" i="34"/>
  <c r="AA80" i="49" s="1"/>
  <c r="Z19" i="34"/>
  <c r="Z80" i="49" s="1"/>
  <c r="Y19" i="34"/>
  <c r="Y80" i="49" s="1"/>
  <c r="X19" i="34"/>
  <c r="X80" i="49" s="1"/>
  <c r="W19" i="34"/>
  <c r="W80" i="49" s="1"/>
  <c r="V19" i="34"/>
  <c r="V80" i="49" s="1"/>
  <c r="U19" i="34"/>
  <c r="U80" i="49" s="1"/>
  <c r="T19" i="34"/>
  <c r="T80" i="49" s="1"/>
  <c r="S19" i="34"/>
  <c r="S80" i="49" s="1"/>
  <c r="R19" i="34"/>
  <c r="R80" i="49" s="1"/>
  <c r="Q19" i="34"/>
  <c r="Q80" i="49" s="1"/>
  <c r="P19" i="34"/>
  <c r="P80" i="49" s="1"/>
  <c r="O19" i="34"/>
  <c r="O80" i="49" s="1"/>
  <c r="AM19" i="33"/>
  <c r="AM79" i="49" s="1"/>
  <c r="AL19" i="33"/>
  <c r="AL79" i="49" s="1"/>
  <c r="AK19" i="33"/>
  <c r="AK79" i="49" s="1"/>
  <c r="AJ19" i="33"/>
  <c r="AJ79" i="49" s="1"/>
  <c r="AI19" i="33"/>
  <c r="AI79" i="49" s="1"/>
  <c r="AH19" i="33"/>
  <c r="AH79" i="49" s="1"/>
  <c r="AG19" i="33"/>
  <c r="AG79" i="49" s="1"/>
  <c r="AF19" i="33"/>
  <c r="AF79" i="49" s="1"/>
  <c r="AE19" i="33"/>
  <c r="AE79" i="49" s="1"/>
  <c r="AD19" i="33"/>
  <c r="AD79" i="49" s="1"/>
  <c r="AC19" i="33"/>
  <c r="AC79" i="49" s="1"/>
  <c r="AB19" i="33"/>
  <c r="AB79" i="49" s="1"/>
  <c r="AA19" i="33"/>
  <c r="AA79" i="49" s="1"/>
  <c r="Z19" i="33"/>
  <c r="Z79" i="49" s="1"/>
  <c r="Y19" i="33"/>
  <c r="Y79" i="49" s="1"/>
  <c r="X19" i="33"/>
  <c r="X79" i="49" s="1"/>
  <c r="W19" i="33"/>
  <c r="W79" i="49" s="1"/>
  <c r="V19" i="33"/>
  <c r="V79" i="49" s="1"/>
  <c r="U19" i="33"/>
  <c r="U79" i="49" s="1"/>
  <c r="T19" i="33"/>
  <c r="T79" i="49" s="1"/>
  <c r="S19" i="33"/>
  <c r="S79" i="49" s="1"/>
  <c r="R19" i="33"/>
  <c r="R79" i="49" s="1"/>
  <c r="Q19" i="33"/>
  <c r="Q79" i="49" s="1"/>
  <c r="P19" i="33"/>
  <c r="P79" i="49" s="1"/>
  <c r="O19" i="33"/>
  <c r="O79" i="49" s="1"/>
  <c r="AM16" i="32"/>
  <c r="AM78" i="49" s="1"/>
  <c r="AL16" i="32"/>
  <c r="AL78" i="49" s="1"/>
  <c r="AL83" i="49" s="1"/>
  <c r="AK16" i="32"/>
  <c r="AK78" i="49" s="1"/>
  <c r="AJ16" i="32"/>
  <c r="AJ78" i="49" s="1"/>
  <c r="AI16" i="32"/>
  <c r="AI78" i="49" s="1"/>
  <c r="AH16" i="32"/>
  <c r="AH78" i="49" s="1"/>
  <c r="AH83" i="49" s="1"/>
  <c r="AG16" i="32"/>
  <c r="AG78" i="49" s="1"/>
  <c r="AG83" i="49" s="1"/>
  <c r="AF16" i="32"/>
  <c r="AF78" i="49" s="1"/>
  <c r="AF83" i="49" s="1"/>
  <c r="AE16" i="32"/>
  <c r="AE78" i="49" s="1"/>
  <c r="AD16" i="32"/>
  <c r="AD78" i="49" s="1"/>
  <c r="AD83" i="49" s="1"/>
  <c r="AC16" i="32"/>
  <c r="AC78" i="49" s="1"/>
  <c r="AB16" i="32"/>
  <c r="AB78" i="49" s="1"/>
  <c r="AA16" i="32"/>
  <c r="AA78" i="49" s="1"/>
  <c r="Z16" i="32"/>
  <c r="Z78" i="49" s="1"/>
  <c r="Z83" i="49" s="1"/>
  <c r="Y16" i="32"/>
  <c r="Y78" i="49" s="1"/>
  <c r="Y83" i="49" s="1"/>
  <c r="X16" i="32"/>
  <c r="X78" i="49" s="1"/>
  <c r="X83" i="49" s="1"/>
  <c r="W16" i="32"/>
  <c r="W78" i="49" s="1"/>
  <c r="V16" i="32"/>
  <c r="V78" i="49" s="1"/>
  <c r="V83" i="49" s="1"/>
  <c r="U16" i="32"/>
  <c r="U78" i="49" s="1"/>
  <c r="T16" i="32"/>
  <c r="T78" i="49" s="1"/>
  <c r="S16" i="32"/>
  <c r="S78" i="49" s="1"/>
  <c r="R16" i="32"/>
  <c r="R78" i="49" s="1"/>
  <c r="R83" i="49" s="1"/>
  <c r="Q16" i="32"/>
  <c r="Q78" i="49" s="1"/>
  <c r="Q83" i="49" s="1"/>
  <c r="P16" i="32"/>
  <c r="P78" i="49" s="1"/>
  <c r="P83" i="49" s="1"/>
  <c r="O16" i="32"/>
  <c r="O78" i="49" s="1"/>
  <c r="AM19" i="31"/>
  <c r="AM74" i="49" s="1"/>
  <c r="AM66" i="49" s="1"/>
  <c r="AL19" i="31"/>
  <c r="AL74" i="49" s="1"/>
  <c r="AL66" i="49" s="1"/>
  <c r="AK19" i="31"/>
  <c r="AK74" i="49" s="1"/>
  <c r="AK66" i="49" s="1"/>
  <c r="AJ19" i="31"/>
  <c r="AJ74" i="49" s="1"/>
  <c r="AJ66" i="49" s="1"/>
  <c r="AI19" i="31"/>
  <c r="AI74" i="49" s="1"/>
  <c r="AI66" i="49" s="1"/>
  <c r="AH19" i="31"/>
  <c r="AH74" i="49" s="1"/>
  <c r="AH66" i="49" s="1"/>
  <c r="AG19" i="31"/>
  <c r="AG74" i="49" s="1"/>
  <c r="AG66" i="49" s="1"/>
  <c r="AF19" i="31"/>
  <c r="AF74" i="49" s="1"/>
  <c r="AF66" i="49" s="1"/>
  <c r="AE19" i="31"/>
  <c r="AE74" i="49" s="1"/>
  <c r="AE66" i="49" s="1"/>
  <c r="AD19" i="31"/>
  <c r="AD74" i="49" s="1"/>
  <c r="AD66" i="49" s="1"/>
  <c r="AC19" i="31"/>
  <c r="AC74" i="49" s="1"/>
  <c r="AC66" i="49" s="1"/>
  <c r="AB19" i="31"/>
  <c r="AB74" i="49" s="1"/>
  <c r="AB66" i="49" s="1"/>
  <c r="AA19" i="31"/>
  <c r="AA74" i="49" s="1"/>
  <c r="AA66" i="49" s="1"/>
  <c r="Z19" i="31"/>
  <c r="Z74" i="49" s="1"/>
  <c r="Z66" i="49" s="1"/>
  <c r="Y19" i="31"/>
  <c r="Y74" i="49" s="1"/>
  <c r="Y66" i="49" s="1"/>
  <c r="X19" i="31"/>
  <c r="X74" i="49" s="1"/>
  <c r="X66" i="49" s="1"/>
  <c r="W19" i="31"/>
  <c r="W74" i="49" s="1"/>
  <c r="W66" i="49" s="1"/>
  <c r="V19" i="31"/>
  <c r="V74" i="49" s="1"/>
  <c r="V66" i="49" s="1"/>
  <c r="U19" i="31"/>
  <c r="U74" i="49" s="1"/>
  <c r="U66" i="49" s="1"/>
  <c r="T19" i="31"/>
  <c r="T74" i="49" s="1"/>
  <c r="T66" i="49" s="1"/>
  <c r="S19" i="31"/>
  <c r="S74" i="49" s="1"/>
  <c r="S66" i="49" s="1"/>
  <c r="R19" i="31"/>
  <c r="R74" i="49" s="1"/>
  <c r="R66" i="49" s="1"/>
  <c r="Q19" i="31"/>
  <c r="Q74" i="49" s="1"/>
  <c r="Q66" i="49" s="1"/>
  <c r="P19" i="31"/>
  <c r="P74" i="49" s="1"/>
  <c r="P66" i="49" s="1"/>
  <c r="O19" i="31"/>
  <c r="O74" i="49" s="1"/>
  <c r="O66" i="49" s="1"/>
  <c r="AM19" i="30"/>
  <c r="AM73" i="49" s="1"/>
  <c r="AM65" i="49" s="1"/>
  <c r="AL19" i="30"/>
  <c r="AL73" i="49" s="1"/>
  <c r="AL65" i="49" s="1"/>
  <c r="AK19" i="30"/>
  <c r="AK73" i="49" s="1"/>
  <c r="AJ19" i="30"/>
  <c r="AJ73" i="49" s="1"/>
  <c r="AJ65" i="49" s="1"/>
  <c r="AI19" i="30"/>
  <c r="AI73" i="49" s="1"/>
  <c r="AI65" i="49" s="1"/>
  <c r="AH19" i="30"/>
  <c r="AH73" i="49" s="1"/>
  <c r="AH65" i="49" s="1"/>
  <c r="AG19" i="30"/>
  <c r="AG73" i="49" s="1"/>
  <c r="AG65" i="49" s="1"/>
  <c r="AF19" i="30"/>
  <c r="AF73" i="49" s="1"/>
  <c r="AF65" i="49" s="1"/>
  <c r="AE19" i="30"/>
  <c r="AE73" i="49" s="1"/>
  <c r="AE65" i="49" s="1"/>
  <c r="AD19" i="30"/>
  <c r="AD73" i="49" s="1"/>
  <c r="AD65" i="49" s="1"/>
  <c r="AC19" i="30"/>
  <c r="AC73" i="49" s="1"/>
  <c r="AB19" i="30"/>
  <c r="AB73" i="49" s="1"/>
  <c r="AB65" i="49" s="1"/>
  <c r="AA19" i="30"/>
  <c r="AA73" i="49" s="1"/>
  <c r="AA65" i="49" s="1"/>
  <c r="Z19" i="30"/>
  <c r="Z73" i="49" s="1"/>
  <c r="Z65" i="49" s="1"/>
  <c r="Y19" i="30"/>
  <c r="Y73" i="49" s="1"/>
  <c r="Y65" i="49" s="1"/>
  <c r="X19" i="30"/>
  <c r="X73" i="49" s="1"/>
  <c r="X65" i="49" s="1"/>
  <c r="W19" i="30"/>
  <c r="W73" i="49" s="1"/>
  <c r="W65" i="49" s="1"/>
  <c r="V19" i="30"/>
  <c r="V73" i="49" s="1"/>
  <c r="V65" i="49" s="1"/>
  <c r="U19" i="30"/>
  <c r="U73" i="49" s="1"/>
  <c r="T19" i="30"/>
  <c r="T73" i="49" s="1"/>
  <c r="T65" i="49" s="1"/>
  <c r="S19" i="30"/>
  <c r="S73" i="49" s="1"/>
  <c r="S65" i="49" s="1"/>
  <c r="R19" i="30"/>
  <c r="R73" i="49" s="1"/>
  <c r="R65" i="49" s="1"/>
  <c r="Q19" i="30"/>
  <c r="Q73" i="49" s="1"/>
  <c r="Q65" i="49" s="1"/>
  <c r="P19" i="30"/>
  <c r="P73" i="49" s="1"/>
  <c r="P65" i="49" s="1"/>
  <c r="O19" i="30"/>
  <c r="O73" i="49" s="1"/>
  <c r="AM19" i="29"/>
  <c r="AM72" i="49" s="1"/>
  <c r="AM64" i="49" s="1"/>
  <c r="AL19" i="29"/>
  <c r="AL72" i="49" s="1"/>
  <c r="AL64" i="49" s="1"/>
  <c r="AK19" i="29"/>
  <c r="AK72" i="49" s="1"/>
  <c r="AK64" i="49" s="1"/>
  <c r="AJ19" i="29"/>
  <c r="AJ72" i="49" s="1"/>
  <c r="AI19" i="29"/>
  <c r="AI72" i="49" s="1"/>
  <c r="AI64" i="49" s="1"/>
  <c r="AH19" i="29"/>
  <c r="AH72" i="49" s="1"/>
  <c r="AH64" i="49" s="1"/>
  <c r="AG19" i="29"/>
  <c r="AG72" i="49" s="1"/>
  <c r="AG64" i="49" s="1"/>
  <c r="AF19" i="29"/>
  <c r="AF72" i="49" s="1"/>
  <c r="AF64" i="49" s="1"/>
  <c r="AE19" i="29"/>
  <c r="AE72" i="49" s="1"/>
  <c r="AE64" i="49" s="1"/>
  <c r="AD19" i="29"/>
  <c r="AD72" i="49" s="1"/>
  <c r="AD64" i="49" s="1"/>
  <c r="AC19" i="29"/>
  <c r="AC72" i="49" s="1"/>
  <c r="AC64" i="49" s="1"/>
  <c r="AB19" i="29"/>
  <c r="AB72" i="49" s="1"/>
  <c r="AA19" i="29"/>
  <c r="AA72" i="49" s="1"/>
  <c r="AA64" i="49" s="1"/>
  <c r="Z19" i="29"/>
  <c r="Z72" i="49" s="1"/>
  <c r="Z64" i="49" s="1"/>
  <c r="Y19" i="29"/>
  <c r="Y72" i="49" s="1"/>
  <c r="Y64" i="49" s="1"/>
  <c r="X19" i="29"/>
  <c r="X72" i="49" s="1"/>
  <c r="X64" i="49" s="1"/>
  <c r="W19" i="29"/>
  <c r="W72" i="49" s="1"/>
  <c r="W64" i="49" s="1"/>
  <c r="V19" i="29"/>
  <c r="V72" i="49" s="1"/>
  <c r="V64" i="49" s="1"/>
  <c r="U19" i="29"/>
  <c r="U72" i="49" s="1"/>
  <c r="U64" i="49" s="1"/>
  <c r="T19" i="29"/>
  <c r="T72" i="49" s="1"/>
  <c r="S19" i="29"/>
  <c r="S72" i="49" s="1"/>
  <c r="S64" i="49" s="1"/>
  <c r="R19" i="29"/>
  <c r="R72" i="49" s="1"/>
  <c r="R64" i="49" s="1"/>
  <c r="Q19" i="29"/>
  <c r="Q72" i="49" s="1"/>
  <c r="Q64" i="49" s="1"/>
  <c r="P19" i="29"/>
  <c r="P72" i="49" s="1"/>
  <c r="P64" i="49" s="1"/>
  <c r="O19" i="29"/>
  <c r="O72" i="49" s="1"/>
  <c r="O64" i="49" s="1"/>
  <c r="AM19" i="10"/>
  <c r="AM71" i="49" s="1"/>
  <c r="AM63" i="49" s="1"/>
  <c r="AL19" i="10"/>
  <c r="AL71" i="49" s="1"/>
  <c r="AL63" i="49" s="1"/>
  <c r="AK19" i="10"/>
  <c r="AK71" i="49" s="1"/>
  <c r="AJ19" i="10"/>
  <c r="AJ71" i="49" s="1"/>
  <c r="AJ63" i="49" s="1"/>
  <c r="AI19" i="10"/>
  <c r="AI71" i="49" s="1"/>
  <c r="AH19" i="10"/>
  <c r="AH71" i="49" s="1"/>
  <c r="AH63" i="49" s="1"/>
  <c r="AG19" i="10"/>
  <c r="AG71" i="49" s="1"/>
  <c r="AG63" i="49" s="1"/>
  <c r="AF19" i="10"/>
  <c r="AF71" i="49" s="1"/>
  <c r="AF63" i="49" s="1"/>
  <c r="AE19" i="10"/>
  <c r="AE71" i="49" s="1"/>
  <c r="AE63" i="49" s="1"/>
  <c r="AD19" i="10"/>
  <c r="AD71" i="49" s="1"/>
  <c r="AD63" i="49" s="1"/>
  <c r="AC19" i="10"/>
  <c r="AC71" i="49" s="1"/>
  <c r="AB19" i="10"/>
  <c r="AB71" i="49" s="1"/>
  <c r="AB63" i="49" s="1"/>
  <c r="AA19" i="10"/>
  <c r="AA71" i="49" s="1"/>
  <c r="Z19" i="10"/>
  <c r="Z71" i="49" s="1"/>
  <c r="Z63" i="49" s="1"/>
  <c r="Y19" i="10"/>
  <c r="Y71" i="49" s="1"/>
  <c r="Y63" i="49" s="1"/>
  <c r="X19" i="10"/>
  <c r="X71" i="49" s="1"/>
  <c r="X63" i="49" s="1"/>
  <c r="W19" i="10"/>
  <c r="W71" i="49" s="1"/>
  <c r="W63" i="49" s="1"/>
  <c r="V19" i="10"/>
  <c r="V71" i="49" s="1"/>
  <c r="V63" i="49" s="1"/>
  <c r="U19" i="10"/>
  <c r="U71" i="49" s="1"/>
  <c r="T19" i="10"/>
  <c r="T71" i="49" s="1"/>
  <c r="T63" i="49" s="1"/>
  <c r="S19" i="10"/>
  <c r="S71" i="49" s="1"/>
  <c r="R19" i="10"/>
  <c r="R71" i="49" s="1"/>
  <c r="R63" i="49" s="1"/>
  <c r="Q19" i="10"/>
  <c r="Q71" i="49" s="1"/>
  <c r="Q63" i="49" s="1"/>
  <c r="P19" i="10"/>
  <c r="P71" i="49" s="1"/>
  <c r="P63" i="49" s="1"/>
  <c r="O19" i="10"/>
  <c r="O71" i="49" s="1"/>
  <c r="O63" i="49" s="1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U65" i="49" l="1"/>
  <c r="AC65" i="49"/>
  <c r="AK65" i="49"/>
  <c r="O65" i="49"/>
  <c r="O83" i="49"/>
  <c r="W83" i="49"/>
  <c r="AE83" i="49"/>
  <c r="AM83" i="49"/>
  <c r="T64" i="49"/>
  <c r="AB64" i="49"/>
  <c r="AJ64" i="49"/>
  <c r="T83" i="49"/>
  <c r="AB83" i="49"/>
  <c r="AJ83" i="49"/>
  <c r="U83" i="49"/>
  <c r="AC83" i="49"/>
  <c r="AK83" i="49"/>
  <c r="S63" i="49"/>
  <c r="AA63" i="49"/>
  <c r="AI63" i="49"/>
  <c r="U63" i="49"/>
  <c r="AC63" i="49"/>
  <c r="AK63" i="49"/>
  <c r="S83" i="49"/>
  <c r="AA83" i="49"/>
  <c r="AI83" i="49"/>
  <c r="U70" i="49"/>
  <c r="U68" i="28"/>
  <c r="AC70" i="49"/>
  <c r="AC68" i="28"/>
  <c r="AK70" i="49"/>
  <c r="AK68" i="28"/>
  <c r="V70" i="49"/>
  <c r="V68" i="28"/>
  <c r="AD70" i="49"/>
  <c r="AD68" i="28"/>
  <c r="AL70" i="49"/>
  <c r="AL68" i="28"/>
  <c r="O70" i="49"/>
  <c r="O68" i="28"/>
  <c r="W70" i="49"/>
  <c r="W68" i="28"/>
  <c r="AE70" i="49"/>
  <c r="AE68" i="28"/>
  <c r="AM70" i="49"/>
  <c r="AM68" i="28"/>
  <c r="P70" i="49"/>
  <c r="P68" i="28"/>
  <c r="X70" i="49"/>
  <c r="X68" i="28"/>
  <c r="AF70" i="49"/>
  <c r="AF68" i="28"/>
  <c r="Q70" i="49"/>
  <c r="Q68" i="28"/>
  <c r="Y70" i="49"/>
  <c r="Y68" i="28"/>
  <c r="AG70" i="49"/>
  <c r="AG68" i="28"/>
  <c r="R70" i="49"/>
  <c r="R68" i="28"/>
  <c r="Z70" i="49"/>
  <c r="Z68" i="28"/>
  <c r="AH70" i="49"/>
  <c r="AH68" i="28"/>
  <c r="S70" i="49"/>
  <c r="S68" i="28"/>
  <c r="AA70" i="49"/>
  <c r="AA68" i="28"/>
  <c r="AI70" i="49"/>
  <c r="AI68" i="28"/>
  <c r="T70" i="49"/>
  <c r="T68" i="28"/>
  <c r="AB70" i="49"/>
  <c r="AB68" i="28"/>
  <c r="AJ70" i="49"/>
  <c r="AJ68" i="28"/>
  <c r="D15" i="39"/>
  <c r="H15" i="39"/>
  <c r="L15" i="39"/>
  <c r="E15" i="39"/>
  <c r="M15" i="39"/>
  <c r="CH108" i="28"/>
  <c r="CG108" i="28"/>
  <c r="CF108" i="28"/>
  <c r="CE108" i="28"/>
  <c r="CD108" i="28"/>
  <c r="CC108" i="28"/>
  <c r="CB108" i="28"/>
  <c r="CA108" i="28"/>
  <c r="BZ108" i="28"/>
  <c r="BY108" i="28"/>
  <c r="BX108" i="28"/>
  <c r="BW108" i="28"/>
  <c r="BV108" i="28"/>
  <c r="BU108" i="28"/>
  <c r="BT108" i="28"/>
  <c r="BS108" i="28"/>
  <c r="BR108" i="28"/>
  <c r="BQ108" i="28"/>
  <c r="BP108" i="28"/>
  <c r="BO108" i="28"/>
  <c r="BN108" i="28"/>
  <c r="BM108" i="28"/>
  <c r="BL108" i="28"/>
  <c r="BK108" i="28"/>
  <c r="BJ108" i="28"/>
  <c r="BI108" i="28"/>
  <c r="BH108" i="28"/>
  <c r="BG108" i="28"/>
  <c r="BF108" i="28"/>
  <c r="BE108" i="28"/>
  <c r="BD108" i="28"/>
  <c r="BC108" i="28"/>
  <c r="BB108" i="28"/>
  <c r="BA108" i="28"/>
  <c r="AZ108" i="28"/>
  <c r="AY108" i="28"/>
  <c r="AX108" i="28"/>
  <c r="AW108" i="28"/>
  <c r="AV108" i="28"/>
  <c r="AU108" i="28"/>
  <c r="AT108" i="28"/>
  <c r="AS108" i="28"/>
  <c r="AR108" i="28"/>
  <c r="AQ108" i="28"/>
  <c r="AP108" i="28"/>
  <c r="AO108" i="28"/>
  <c r="AN108" i="28"/>
  <c r="AM108" i="28"/>
  <c r="AL108" i="28"/>
  <c r="AK108" i="28"/>
  <c r="AJ108" i="28"/>
  <c r="AI108" i="28"/>
  <c r="AH108" i="28"/>
  <c r="AG108" i="28"/>
  <c r="AF108" i="28"/>
  <c r="AE108" i="28"/>
  <c r="AD108" i="28"/>
  <c r="AC108" i="28"/>
  <c r="AB108" i="28"/>
  <c r="AA108" i="28"/>
  <c r="Z108" i="28"/>
  <c r="Y108" i="28"/>
  <c r="X108" i="28"/>
  <c r="W108" i="28"/>
  <c r="CH107" i="28"/>
  <c r="CG107" i="28"/>
  <c r="CF107" i="28"/>
  <c r="CE107" i="28"/>
  <c r="CD107" i="28"/>
  <c r="CC107" i="28"/>
  <c r="CB107" i="28"/>
  <c r="CA107" i="28"/>
  <c r="BZ107" i="28"/>
  <c r="BY107" i="28"/>
  <c r="BX107" i="28"/>
  <c r="BW107" i="28"/>
  <c r="BV107" i="28"/>
  <c r="BU107" i="28"/>
  <c r="BT107" i="28"/>
  <c r="BS107" i="28"/>
  <c r="BR107" i="28"/>
  <c r="BQ107" i="28"/>
  <c r="BP107" i="28"/>
  <c r="BO107" i="28"/>
  <c r="BN107" i="28"/>
  <c r="BM107" i="28"/>
  <c r="BL107" i="28"/>
  <c r="BK107" i="28"/>
  <c r="BJ107" i="28"/>
  <c r="BI107" i="28"/>
  <c r="BH107" i="28"/>
  <c r="BG107" i="28"/>
  <c r="BF107" i="28"/>
  <c r="BE107" i="28"/>
  <c r="BD107" i="28"/>
  <c r="BC107" i="28"/>
  <c r="BB107" i="28"/>
  <c r="BA107" i="28"/>
  <c r="AZ107" i="28"/>
  <c r="AY107" i="28"/>
  <c r="AX107" i="28"/>
  <c r="AW107" i="28"/>
  <c r="AV107" i="28"/>
  <c r="AU107" i="28"/>
  <c r="AT107" i="28"/>
  <c r="AS107" i="28"/>
  <c r="AR107" i="28"/>
  <c r="AQ107" i="28"/>
  <c r="AP107" i="28"/>
  <c r="AO107" i="28"/>
  <c r="AN107" i="28"/>
  <c r="AM107" i="28"/>
  <c r="AL107" i="28"/>
  <c r="AK107" i="28"/>
  <c r="AJ107" i="28"/>
  <c r="AI107" i="28"/>
  <c r="AH107" i="28"/>
  <c r="AG107" i="28"/>
  <c r="AF107" i="28"/>
  <c r="AE107" i="28"/>
  <c r="AD107" i="28"/>
  <c r="AC107" i="28"/>
  <c r="AB107" i="28"/>
  <c r="AA107" i="28"/>
  <c r="Z107" i="28"/>
  <c r="Y107" i="28"/>
  <c r="X107" i="28"/>
  <c r="W107" i="28"/>
  <c r="CH106" i="28"/>
  <c r="CG106" i="28"/>
  <c r="CF106" i="28"/>
  <c r="CE106" i="28"/>
  <c r="CD106" i="28"/>
  <c r="CC106" i="28"/>
  <c r="CB106" i="28"/>
  <c r="CA106" i="28"/>
  <c r="BZ106" i="28"/>
  <c r="BY106" i="28"/>
  <c r="BX106" i="28"/>
  <c r="BW106" i="28"/>
  <c r="BV106" i="28"/>
  <c r="BU106" i="28"/>
  <c r="BT106" i="28"/>
  <c r="BS106" i="28"/>
  <c r="BR106" i="28"/>
  <c r="BQ106" i="28"/>
  <c r="BP106" i="28"/>
  <c r="BO106" i="28"/>
  <c r="BN106" i="28"/>
  <c r="BM106" i="28"/>
  <c r="BL106" i="28"/>
  <c r="BK106" i="28"/>
  <c r="BJ106" i="28"/>
  <c r="BI106" i="28"/>
  <c r="BH106" i="28"/>
  <c r="BG106" i="28"/>
  <c r="BF106" i="28"/>
  <c r="BE106" i="28"/>
  <c r="BD106" i="28"/>
  <c r="BC106" i="28"/>
  <c r="BB106" i="28"/>
  <c r="BA106" i="28"/>
  <c r="AZ106" i="28"/>
  <c r="AY106" i="28"/>
  <c r="AX106" i="28"/>
  <c r="AW106" i="28"/>
  <c r="AV106" i="28"/>
  <c r="AU106" i="28"/>
  <c r="AT106" i="28"/>
  <c r="AS106" i="28"/>
  <c r="AR106" i="28"/>
  <c r="AQ106" i="28"/>
  <c r="AP106" i="28"/>
  <c r="AO106" i="28"/>
  <c r="AN106" i="28"/>
  <c r="AM106" i="28"/>
  <c r="AL106" i="28"/>
  <c r="AK106" i="28"/>
  <c r="AJ106" i="28"/>
  <c r="AI106" i="28"/>
  <c r="AH106" i="28"/>
  <c r="AG106" i="28"/>
  <c r="AF106" i="28"/>
  <c r="AE106" i="28"/>
  <c r="AD106" i="28"/>
  <c r="AC106" i="28"/>
  <c r="AB106" i="28"/>
  <c r="AA106" i="28"/>
  <c r="Z106" i="28"/>
  <c r="Y106" i="28"/>
  <c r="X106" i="28"/>
  <c r="W106" i="28"/>
  <c r="CH105" i="28"/>
  <c r="CG105" i="28"/>
  <c r="CF105" i="28"/>
  <c r="CE105" i="28"/>
  <c r="CD105" i="28"/>
  <c r="CC105" i="28"/>
  <c r="CB105" i="28"/>
  <c r="CA105" i="28"/>
  <c r="BZ105" i="28"/>
  <c r="BY105" i="28"/>
  <c r="BX105" i="28"/>
  <c r="BW105" i="28"/>
  <c r="BV105" i="28"/>
  <c r="BU105" i="28"/>
  <c r="BT105" i="28"/>
  <c r="BS105" i="28"/>
  <c r="BR105" i="28"/>
  <c r="BQ105" i="28"/>
  <c r="BP105" i="28"/>
  <c r="BO105" i="28"/>
  <c r="BN105" i="28"/>
  <c r="BM105" i="28"/>
  <c r="BL105" i="28"/>
  <c r="BK105" i="28"/>
  <c r="BJ105" i="28"/>
  <c r="BI105" i="28"/>
  <c r="BH105" i="28"/>
  <c r="BG105" i="28"/>
  <c r="BF105" i="28"/>
  <c r="BE105" i="28"/>
  <c r="BD105" i="28"/>
  <c r="BC105" i="28"/>
  <c r="BB105" i="28"/>
  <c r="BA105" i="28"/>
  <c r="AZ105" i="28"/>
  <c r="AY105" i="28"/>
  <c r="AX105" i="28"/>
  <c r="AW105" i="28"/>
  <c r="AV105" i="28"/>
  <c r="AU105" i="28"/>
  <c r="AT105" i="28"/>
  <c r="AS105" i="28"/>
  <c r="AR105" i="28"/>
  <c r="AQ105" i="28"/>
  <c r="AP105" i="28"/>
  <c r="AO105" i="28"/>
  <c r="AN105" i="28"/>
  <c r="AM105" i="28"/>
  <c r="AL105" i="28"/>
  <c r="AK105" i="28"/>
  <c r="AJ105" i="28"/>
  <c r="AI105" i="28"/>
  <c r="AH105" i="28"/>
  <c r="AG105" i="28"/>
  <c r="AF105" i="28"/>
  <c r="AE105" i="28"/>
  <c r="AD105" i="28"/>
  <c r="AC105" i="28"/>
  <c r="AB105" i="28"/>
  <c r="AA105" i="28"/>
  <c r="Z105" i="28"/>
  <c r="Y105" i="28"/>
  <c r="X105" i="28"/>
  <c r="W105" i="28"/>
  <c r="CH104" i="28"/>
  <c r="CG104" i="28"/>
  <c r="CF104" i="28"/>
  <c r="CE104" i="28"/>
  <c r="CD104" i="28"/>
  <c r="CC104" i="28"/>
  <c r="CB104" i="28"/>
  <c r="CA104" i="28"/>
  <c r="BZ104" i="28"/>
  <c r="BY104" i="28"/>
  <c r="BX104" i="28"/>
  <c r="BW104" i="28"/>
  <c r="BV104" i="28"/>
  <c r="BU104" i="28"/>
  <c r="BT104" i="28"/>
  <c r="BS104" i="28"/>
  <c r="BR104" i="28"/>
  <c r="BQ104" i="28"/>
  <c r="BP104" i="28"/>
  <c r="BO104" i="28"/>
  <c r="BN104" i="28"/>
  <c r="BM104" i="28"/>
  <c r="BL104" i="28"/>
  <c r="BK104" i="28"/>
  <c r="BJ104" i="28"/>
  <c r="BI104" i="28"/>
  <c r="BH104" i="28"/>
  <c r="BG104" i="28"/>
  <c r="BF104" i="28"/>
  <c r="BE104" i="28"/>
  <c r="BD104" i="28"/>
  <c r="BC104" i="28"/>
  <c r="BB104" i="28"/>
  <c r="BA104" i="28"/>
  <c r="AZ104" i="28"/>
  <c r="AY104" i="28"/>
  <c r="AX104" i="28"/>
  <c r="AW104" i="28"/>
  <c r="AV104" i="28"/>
  <c r="AU104" i="28"/>
  <c r="AT104" i="28"/>
  <c r="AS104" i="28"/>
  <c r="AR104" i="28"/>
  <c r="AQ104" i="28"/>
  <c r="AP104" i="28"/>
  <c r="AO104" i="28"/>
  <c r="AN104" i="28"/>
  <c r="AM104" i="28"/>
  <c r="AL104" i="28"/>
  <c r="AK104" i="28"/>
  <c r="AJ104" i="28"/>
  <c r="AI104" i="28"/>
  <c r="AH104" i="28"/>
  <c r="AG104" i="28"/>
  <c r="AF104" i="28"/>
  <c r="AE104" i="28"/>
  <c r="AD104" i="28"/>
  <c r="AC104" i="28"/>
  <c r="AB104" i="28"/>
  <c r="AA104" i="28"/>
  <c r="Z104" i="28"/>
  <c r="Y104" i="28"/>
  <c r="X104" i="28"/>
  <c r="W104" i="28"/>
  <c r="CH80" i="28"/>
  <c r="CG80" i="28"/>
  <c r="CF80" i="28"/>
  <c r="CE80" i="28"/>
  <c r="CD80" i="28"/>
  <c r="CC80" i="28"/>
  <c r="CB80" i="28"/>
  <c r="CA80" i="28"/>
  <c r="BZ80" i="28"/>
  <c r="BY80" i="28"/>
  <c r="BX80" i="28"/>
  <c r="BW80" i="28"/>
  <c r="BV80" i="28"/>
  <c r="BU80" i="28"/>
  <c r="BT80" i="28"/>
  <c r="BS80" i="28"/>
  <c r="BR80" i="28"/>
  <c r="BQ80" i="28"/>
  <c r="BP80" i="28"/>
  <c r="BO80" i="28"/>
  <c r="BN80" i="28"/>
  <c r="BM80" i="28"/>
  <c r="BL80" i="28"/>
  <c r="BK80" i="28"/>
  <c r="BJ80" i="28"/>
  <c r="BI80" i="28"/>
  <c r="BH80" i="28"/>
  <c r="BG80" i="28"/>
  <c r="BF80" i="28"/>
  <c r="BE80" i="28"/>
  <c r="BD80" i="28"/>
  <c r="BC80" i="28"/>
  <c r="BB80" i="28"/>
  <c r="BA80" i="28"/>
  <c r="AZ80" i="28"/>
  <c r="AY80" i="28"/>
  <c r="AX80" i="28"/>
  <c r="AW80" i="28"/>
  <c r="AV80" i="28"/>
  <c r="AU80" i="28"/>
  <c r="AT80" i="28"/>
  <c r="AS80" i="28"/>
  <c r="AR80" i="28"/>
  <c r="AQ80" i="28"/>
  <c r="AP80" i="28"/>
  <c r="AO80" i="28"/>
  <c r="AN80" i="28"/>
  <c r="AM80" i="28"/>
  <c r="AL80" i="28"/>
  <c r="AK80" i="28"/>
  <c r="AJ80" i="28"/>
  <c r="AI80" i="28"/>
  <c r="AH80" i="28"/>
  <c r="AG80" i="28"/>
  <c r="AF80" i="28"/>
  <c r="AE80" i="28"/>
  <c r="AD80" i="28"/>
  <c r="AC80" i="28"/>
  <c r="AB80" i="28"/>
  <c r="AA80" i="28"/>
  <c r="Z80" i="28"/>
  <c r="Y80" i="28"/>
  <c r="X80" i="28"/>
  <c r="W80" i="28"/>
  <c r="V80" i="28"/>
  <c r="U80" i="28"/>
  <c r="T80" i="28"/>
  <c r="S80" i="28"/>
  <c r="R80" i="28"/>
  <c r="Q80" i="28"/>
  <c r="P80" i="28"/>
  <c r="O80" i="28"/>
  <c r="CH79" i="28"/>
  <c r="CG79" i="28"/>
  <c r="CF79" i="28"/>
  <c r="CE79" i="28"/>
  <c r="CD79" i="28"/>
  <c r="CC79" i="28"/>
  <c r="CB79" i="28"/>
  <c r="CA79" i="28"/>
  <c r="BZ79" i="28"/>
  <c r="BY79" i="28"/>
  <c r="BX79" i="28"/>
  <c r="BW79" i="28"/>
  <c r="BV79" i="28"/>
  <c r="BU79" i="28"/>
  <c r="BT79" i="28"/>
  <c r="BS79" i="28"/>
  <c r="BR79" i="28"/>
  <c r="BQ79" i="28"/>
  <c r="BP79" i="28"/>
  <c r="BO79" i="28"/>
  <c r="BN79" i="28"/>
  <c r="BM79" i="28"/>
  <c r="BL79" i="28"/>
  <c r="BK79" i="28"/>
  <c r="BJ79" i="28"/>
  <c r="BI79" i="28"/>
  <c r="BH79" i="28"/>
  <c r="BG79" i="28"/>
  <c r="BF79" i="28"/>
  <c r="BE79" i="28"/>
  <c r="BD79" i="28"/>
  <c r="BC79" i="28"/>
  <c r="BB79" i="28"/>
  <c r="BA79" i="28"/>
  <c r="AZ79" i="28"/>
  <c r="AY79" i="28"/>
  <c r="AX79" i="28"/>
  <c r="AW79" i="28"/>
  <c r="AV79" i="28"/>
  <c r="AU79" i="28"/>
  <c r="AT79" i="28"/>
  <c r="AS79" i="28"/>
  <c r="AR79" i="28"/>
  <c r="AQ79" i="28"/>
  <c r="AP79" i="28"/>
  <c r="AO79" i="28"/>
  <c r="AN79" i="28"/>
  <c r="AM79" i="28"/>
  <c r="AL79" i="28"/>
  <c r="AK79" i="28"/>
  <c r="AJ79" i="28"/>
  <c r="AI79" i="28"/>
  <c r="AH79" i="28"/>
  <c r="AG79" i="28"/>
  <c r="AF79" i="28"/>
  <c r="AE79" i="28"/>
  <c r="AD79" i="28"/>
  <c r="AC79" i="28"/>
  <c r="AB79" i="28"/>
  <c r="AA79" i="28"/>
  <c r="Z79" i="28"/>
  <c r="Y79" i="28"/>
  <c r="X79" i="28"/>
  <c r="W79" i="28"/>
  <c r="V79" i="28"/>
  <c r="U79" i="28"/>
  <c r="T79" i="28"/>
  <c r="S79" i="28"/>
  <c r="R79" i="28"/>
  <c r="Q79" i="28"/>
  <c r="P79" i="28"/>
  <c r="O79" i="28"/>
  <c r="CH78" i="28"/>
  <c r="CG78" i="28"/>
  <c r="CF78" i="28"/>
  <c r="CE78" i="28"/>
  <c r="CD78" i="28"/>
  <c r="CC78" i="28"/>
  <c r="CB78" i="28"/>
  <c r="CA78" i="28"/>
  <c r="BZ78" i="28"/>
  <c r="BY78" i="28"/>
  <c r="BX78" i="28"/>
  <c r="BW78" i="28"/>
  <c r="BV78" i="28"/>
  <c r="BU78" i="28"/>
  <c r="BT78" i="28"/>
  <c r="BS78" i="28"/>
  <c r="BR78" i="28"/>
  <c r="BQ78" i="28"/>
  <c r="BP78" i="28"/>
  <c r="BO78" i="28"/>
  <c r="BN78" i="28"/>
  <c r="BM78" i="28"/>
  <c r="BL78" i="28"/>
  <c r="BK78" i="28"/>
  <c r="BJ78" i="28"/>
  <c r="BI78" i="28"/>
  <c r="BH78" i="28"/>
  <c r="BG78" i="28"/>
  <c r="BF78" i="28"/>
  <c r="BE78" i="28"/>
  <c r="BD78" i="28"/>
  <c r="BC78" i="28"/>
  <c r="BB78" i="28"/>
  <c r="BA78" i="28"/>
  <c r="AZ78" i="28"/>
  <c r="AY78" i="28"/>
  <c r="AX78" i="28"/>
  <c r="AW78" i="28"/>
  <c r="AV78" i="28"/>
  <c r="AU78" i="28"/>
  <c r="AT78" i="28"/>
  <c r="AS78" i="28"/>
  <c r="AR78" i="28"/>
  <c r="AQ78" i="28"/>
  <c r="AP78" i="28"/>
  <c r="AO78" i="28"/>
  <c r="AN78" i="28"/>
  <c r="AM78" i="28"/>
  <c r="AL78" i="28"/>
  <c r="AK78" i="28"/>
  <c r="AJ78" i="28"/>
  <c r="AI78" i="28"/>
  <c r="AH78" i="28"/>
  <c r="AG78" i="28"/>
  <c r="AF78" i="28"/>
  <c r="AE78" i="28"/>
  <c r="AD78" i="28"/>
  <c r="AC78" i="28"/>
  <c r="AB78" i="28"/>
  <c r="AA78" i="28"/>
  <c r="Z78" i="28"/>
  <c r="Y78" i="28"/>
  <c r="X78" i="28"/>
  <c r="W78" i="28"/>
  <c r="V78" i="28"/>
  <c r="U78" i="28"/>
  <c r="T78" i="28"/>
  <c r="S78" i="28"/>
  <c r="R78" i="28"/>
  <c r="Q78" i="28"/>
  <c r="P78" i="28"/>
  <c r="O78" i="28"/>
  <c r="CH76" i="28"/>
  <c r="CG76" i="28"/>
  <c r="CF76" i="28"/>
  <c r="CE76" i="28"/>
  <c r="CD76" i="28"/>
  <c r="CC76" i="28"/>
  <c r="CB76" i="28"/>
  <c r="CA76" i="28"/>
  <c r="BZ76" i="28"/>
  <c r="BY76" i="28"/>
  <c r="BX76" i="28"/>
  <c r="BW76" i="28"/>
  <c r="BV76" i="28"/>
  <c r="BU76" i="28"/>
  <c r="BT76" i="28"/>
  <c r="BS76" i="28"/>
  <c r="BR76" i="28"/>
  <c r="BQ76" i="28"/>
  <c r="BP76" i="28"/>
  <c r="BO76" i="28"/>
  <c r="BN76" i="28"/>
  <c r="BM76" i="28"/>
  <c r="BL76" i="28"/>
  <c r="BK76" i="28"/>
  <c r="BJ76" i="28"/>
  <c r="BI76" i="28"/>
  <c r="BH76" i="28"/>
  <c r="BG76" i="28"/>
  <c r="BF76" i="28"/>
  <c r="BE76" i="28"/>
  <c r="BD76" i="28"/>
  <c r="BC76" i="28"/>
  <c r="BB76" i="28"/>
  <c r="BA76" i="28"/>
  <c r="AZ76" i="28"/>
  <c r="AY76" i="28"/>
  <c r="AX76" i="28"/>
  <c r="AW76" i="28"/>
  <c r="AV76" i="28"/>
  <c r="AU76" i="28"/>
  <c r="AT76" i="28"/>
  <c r="AS76" i="28"/>
  <c r="AR76" i="28"/>
  <c r="AQ76" i="28"/>
  <c r="AP76" i="28"/>
  <c r="AO76" i="28"/>
  <c r="AN76" i="28"/>
  <c r="AM76" i="28"/>
  <c r="AL76" i="28"/>
  <c r="AK76" i="28"/>
  <c r="AJ76" i="28"/>
  <c r="AI76" i="28"/>
  <c r="AH76" i="28"/>
  <c r="AG76" i="28"/>
  <c r="AF76" i="28"/>
  <c r="AE76" i="28"/>
  <c r="AD76" i="28"/>
  <c r="AC76" i="28"/>
  <c r="AB76" i="28"/>
  <c r="AA76" i="28"/>
  <c r="Z76" i="28"/>
  <c r="Y76" i="28"/>
  <c r="X76" i="28"/>
  <c r="W76" i="28"/>
  <c r="V76" i="28"/>
  <c r="U76" i="28"/>
  <c r="T76" i="28"/>
  <c r="S76" i="28"/>
  <c r="R76" i="28"/>
  <c r="Q76" i="28"/>
  <c r="P76" i="28"/>
  <c r="O76" i="28"/>
  <c r="CH72" i="28"/>
  <c r="CG72" i="28"/>
  <c r="CF72" i="28"/>
  <c r="CE72" i="28"/>
  <c r="CE64" i="28" s="1"/>
  <c r="CD72" i="28"/>
  <c r="CC72" i="28"/>
  <c r="CB72" i="28"/>
  <c r="CA72" i="28"/>
  <c r="CA64" i="28" s="1"/>
  <c r="BZ72" i="28"/>
  <c r="BY72" i="28"/>
  <c r="BX72" i="28"/>
  <c r="BW72" i="28"/>
  <c r="BW64" i="28" s="1"/>
  <c r="BV72" i="28"/>
  <c r="BU72" i="28"/>
  <c r="BT72" i="28"/>
  <c r="BS72" i="28"/>
  <c r="BR72" i="28"/>
  <c r="BQ72" i="28"/>
  <c r="BP72" i="28"/>
  <c r="BO72" i="28"/>
  <c r="BO64" i="28" s="1"/>
  <c r="BN72" i="28"/>
  <c r="BM72" i="28"/>
  <c r="BL72" i="28"/>
  <c r="BK72" i="28"/>
  <c r="BK64" i="28" s="1"/>
  <c r="BJ72" i="28"/>
  <c r="BI72" i="28"/>
  <c r="BH72" i="28"/>
  <c r="BG72" i="28"/>
  <c r="BG64" i="28" s="1"/>
  <c r="BF72" i="28"/>
  <c r="BE72" i="28"/>
  <c r="BD72" i="28"/>
  <c r="BC72" i="28"/>
  <c r="BB72" i="28"/>
  <c r="BA72" i="28"/>
  <c r="AZ72" i="28"/>
  <c r="AY72" i="28"/>
  <c r="AY64" i="28" s="1"/>
  <c r="AX72" i="28"/>
  <c r="AW72" i="28"/>
  <c r="AV72" i="28"/>
  <c r="AU72" i="28"/>
  <c r="AU64" i="28" s="1"/>
  <c r="AT72" i="28"/>
  <c r="AS72" i="28"/>
  <c r="AR72" i="28"/>
  <c r="AQ72" i="28"/>
  <c r="AQ64" i="28" s="1"/>
  <c r="AP72" i="28"/>
  <c r="AO72" i="28"/>
  <c r="AN72" i="28"/>
  <c r="AM72" i="28"/>
  <c r="AL72" i="28"/>
  <c r="AK72" i="28"/>
  <c r="AJ72" i="28"/>
  <c r="AI72" i="28"/>
  <c r="AI64" i="28" s="1"/>
  <c r="AH72" i="28"/>
  <c r="AG72" i="28"/>
  <c r="AF72" i="28"/>
  <c r="AF64" i="28" s="1"/>
  <c r="AE72" i="28"/>
  <c r="AE64" i="28" s="1"/>
  <c r="AD72" i="28"/>
  <c r="AC72" i="28"/>
  <c r="AB72" i="28"/>
  <c r="AA72" i="28"/>
  <c r="AA64" i="28" s="1"/>
  <c r="Z72" i="28"/>
  <c r="Y72" i="28"/>
  <c r="X72" i="28"/>
  <c r="X64" i="28" s="1"/>
  <c r="W72" i="28"/>
  <c r="V72" i="28"/>
  <c r="U72" i="28"/>
  <c r="T72" i="28"/>
  <c r="S72" i="28"/>
  <c r="S64" i="28" s="1"/>
  <c r="R72" i="28"/>
  <c r="Q72" i="28"/>
  <c r="P72" i="28"/>
  <c r="P64" i="28" s="1"/>
  <c r="O72" i="28"/>
  <c r="O64" i="28" s="1"/>
  <c r="CH71" i="28"/>
  <c r="CG71" i="28"/>
  <c r="CF71" i="28"/>
  <c r="CE71" i="28"/>
  <c r="CE63" i="28" s="1"/>
  <c r="CD71" i="28"/>
  <c r="CC71" i="28"/>
  <c r="CB71" i="28"/>
  <c r="CB63" i="28" s="1"/>
  <c r="CA71" i="28"/>
  <c r="CA63" i="28" s="1"/>
  <c r="BZ71" i="28"/>
  <c r="BY71" i="28"/>
  <c r="BX71" i="28"/>
  <c r="BW71" i="28"/>
  <c r="BW63" i="28" s="1"/>
  <c r="BV71" i="28"/>
  <c r="BU71" i="28"/>
  <c r="BT71" i="28"/>
  <c r="BT63" i="28" s="1"/>
  <c r="BS71" i="28"/>
  <c r="BS63" i="28" s="1"/>
  <c r="BR71" i="28"/>
  <c r="BQ71" i="28"/>
  <c r="BP71" i="28"/>
  <c r="BO71" i="28"/>
  <c r="BO63" i="28" s="1"/>
  <c r="BN71" i="28"/>
  <c r="BM71" i="28"/>
  <c r="BL71" i="28"/>
  <c r="BL63" i="28" s="1"/>
  <c r="BK71" i="28"/>
  <c r="BJ71" i="28"/>
  <c r="BI71" i="28"/>
  <c r="BH71" i="28"/>
  <c r="BG71" i="28"/>
  <c r="BG63" i="28" s="1"/>
  <c r="BF71" i="28"/>
  <c r="BE71" i="28"/>
  <c r="BD71" i="28"/>
  <c r="BD63" i="28" s="1"/>
  <c r="BC71" i="28"/>
  <c r="BC63" i="28" s="1"/>
  <c r="BB71" i="28"/>
  <c r="BA71" i="28"/>
  <c r="AZ71" i="28"/>
  <c r="AY71" i="28"/>
  <c r="AY63" i="28" s="1"/>
  <c r="AX71" i="28"/>
  <c r="AW71" i="28"/>
  <c r="AV71" i="28"/>
  <c r="AV63" i="28" s="1"/>
  <c r="AU71" i="28"/>
  <c r="AU63" i="28" s="1"/>
  <c r="AT71" i="28"/>
  <c r="AS71" i="28"/>
  <c r="AR71" i="28"/>
  <c r="AQ71" i="28"/>
  <c r="AQ63" i="28" s="1"/>
  <c r="AP71" i="28"/>
  <c r="AO71" i="28"/>
  <c r="AN71" i="28"/>
  <c r="AM71" i="28"/>
  <c r="AM63" i="28" s="1"/>
  <c r="AL71" i="28"/>
  <c r="AK71" i="28"/>
  <c r="AJ71" i="28"/>
  <c r="AI71" i="28"/>
  <c r="AI63" i="28" s="1"/>
  <c r="AH71" i="28"/>
  <c r="AG71" i="28"/>
  <c r="AF71" i="28"/>
  <c r="AF63" i="28" s="1"/>
  <c r="AE71" i="28"/>
  <c r="AE63" i="28" s="1"/>
  <c r="AD71" i="28"/>
  <c r="AD63" i="28" s="1"/>
  <c r="AC71" i="28"/>
  <c r="AB71" i="28"/>
  <c r="AA71" i="28"/>
  <c r="AA63" i="28" s="1"/>
  <c r="Z71" i="28"/>
  <c r="Y71" i="28"/>
  <c r="X71" i="28"/>
  <c r="W71" i="28"/>
  <c r="W63" i="28" s="1"/>
  <c r="V71" i="28"/>
  <c r="U71" i="28"/>
  <c r="T71" i="28"/>
  <c r="S71" i="28"/>
  <c r="S63" i="28" s="1"/>
  <c r="R71" i="28"/>
  <c r="Q71" i="28"/>
  <c r="P71" i="28"/>
  <c r="P63" i="28" s="1"/>
  <c r="O71" i="28"/>
  <c r="O63" i="28" s="1"/>
  <c r="CH70" i="28"/>
  <c r="CG70" i="28"/>
  <c r="CF70" i="28"/>
  <c r="CE70" i="28"/>
  <c r="CE62" i="28" s="1"/>
  <c r="CD70" i="28"/>
  <c r="CC70" i="28"/>
  <c r="CB70" i="28"/>
  <c r="CA70" i="28"/>
  <c r="CA62" i="28" s="1"/>
  <c r="BZ70" i="28"/>
  <c r="BY70" i="28"/>
  <c r="BX70" i="28"/>
  <c r="BW70" i="28"/>
  <c r="BW62" i="28" s="1"/>
  <c r="BV70" i="28"/>
  <c r="BU70" i="28"/>
  <c r="BT70" i="28"/>
  <c r="BS70" i="28"/>
  <c r="BS62" i="28" s="1"/>
  <c r="BR70" i="28"/>
  <c r="BQ70" i="28"/>
  <c r="BP70" i="28"/>
  <c r="BO70" i="28"/>
  <c r="BO62" i="28" s="1"/>
  <c r="BN70" i="28"/>
  <c r="BM70" i="28"/>
  <c r="BL70" i="28"/>
  <c r="BK70" i="28"/>
  <c r="BK62" i="28" s="1"/>
  <c r="BJ70" i="28"/>
  <c r="BI70" i="28"/>
  <c r="BH70" i="28"/>
  <c r="BG70" i="28"/>
  <c r="BG62" i="28" s="1"/>
  <c r="BF70" i="28"/>
  <c r="BE70" i="28"/>
  <c r="BD70" i="28"/>
  <c r="BC70" i="28"/>
  <c r="BC62" i="28" s="1"/>
  <c r="BB70" i="28"/>
  <c r="BA70" i="28"/>
  <c r="AZ70" i="28"/>
  <c r="AY70" i="28"/>
  <c r="AY62" i="28" s="1"/>
  <c r="AX70" i="28"/>
  <c r="AW70" i="28"/>
  <c r="AV70" i="28"/>
  <c r="AU70" i="28"/>
  <c r="AU62" i="28" s="1"/>
  <c r="AT70" i="28"/>
  <c r="AS70" i="28"/>
  <c r="AR70" i="28"/>
  <c r="AQ70" i="28"/>
  <c r="AQ62" i="28" s="1"/>
  <c r="AP70" i="28"/>
  <c r="AO70" i="28"/>
  <c r="AN70" i="28"/>
  <c r="AM70" i="28"/>
  <c r="AM62" i="28" s="1"/>
  <c r="AL70" i="28"/>
  <c r="AK70" i="28"/>
  <c r="AJ70" i="28"/>
  <c r="AI70" i="28"/>
  <c r="AI62" i="28" s="1"/>
  <c r="AH70" i="28"/>
  <c r="AG70" i="28"/>
  <c r="AF70" i="28"/>
  <c r="AE70" i="28"/>
  <c r="AE62" i="28" s="1"/>
  <c r="AD70" i="28"/>
  <c r="AC70" i="28"/>
  <c r="AB70" i="28"/>
  <c r="AA70" i="28"/>
  <c r="AA62" i="28" s="1"/>
  <c r="Z70" i="28"/>
  <c r="Y70" i="28"/>
  <c r="X70" i="28"/>
  <c r="W70" i="28"/>
  <c r="W62" i="28" s="1"/>
  <c r="V70" i="28"/>
  <c r="U70" i="28"/>
  <c r="T70" i="28"/>
  <c r="S70" i="28"/>
  <c r="S62" i="28" s="1"/>
  <c r="R70" i="28"/>
  <c r="Q70" i="28"/>
  <c r="P70" i="28"/>
  <c r="O70" i="28"/>
  <c r="O62" i="28" s="1"/>
  <c r="CH69" i="28"/>
  <c r="CG69" i="28"/>
  <c r="CF69" i="28"/>
  <c r="CE69" i="28"/>
  <c r="CD69" i="28"/>
  <c r="CC69" i="28"/>
  <c r="CB69" i="28"/>
  <c r="CA69" i="28"/>
  <c r="BZ69" i="28"/>
  <c r="BY69" i="28"/>
  <c r="BX69" i="28"/>
  <c r="BW69" i="28"/>
  <c r="BV69" i="28"/>
  <c r="BU69" i="28"/>
  <c r="BT69" i="28"/>
  <c r="BS69" i="28"/>
  <c r="BR69" i="28"/>
  <c r="BQ69" i="28"/>
  <c r="BP69" i="28"/>
  <c r="BO69" i="28"/>
  <c r="BN69" i="28"/>
  <c r="BM69" i="28"/>
  <c r="BL69" i="28"/>
  <c r="BK69" i="28"/>
  <c r="BJ69" i="28"/>
  <c r="BI69" i="28"/>
  <c r="BH69" i="28"/>
  <c r="BG69" i="28"/>
  <c r="BF69" i="28"/>
  <c r="BE69" i="28"/>
  <c r="BD69" i="28"/>
  <c r="BC69" i="28"/>
  <c r="BB69" i="28"/>
  <c r="BA69" i="28"/>
  <c r="AZ69" i="28"/>
  <c r="AY69" i="28"/>
  <c r="AX69" i="28"/>
  <c r="AW69" i="28"/>
  <c r="AV69" i="28"/>
  <c r="AU69" i="28"/>
  <c r="AT69" i="28"/>
  <c r="AS69" i="28"/>
  <c r="AR69" i="28"/>
  <c r="AQ69" i="28"/>
  <c r="AP69" i="28"/>
  <c r="AO69" i="28"/>
  <c r="AN69" i="28"/>
  <c r="AM69" i="28"/>
  <c r="AL69" i="28"/>
  <c r="AK69" i="28"/>
  <c r="AJ69" i="28"/>
  <c r="AI69" i="28"/>
  <c r="AH69" i="28"/>
  <c r="AG69" i="28"/>
  <c r="AF69" i="28"/>
  <c r="AE69" i="28"/>
  <c r="AD69" i="28"/>
  <c r="AC69" i="28"/>
  <c r="AB69" i="28"/>
  <c r="AA69" i="28"/>
  <c r="Z69" i="28"/>
  <c r="Y69" i="28"/>
  <c r="X69" i="28"/>
  <c r="W69" i="28"/>
  <c r="V69" i="28"/>
  <c r="U69" i="28"/>
  <c r="T69" i="28"/>
  <c r="S69" i="28"/>
  <c r="R69" i="28"/>
  <c r="Q69" i="28"/>
  <c r="P69" i="28"/>
  <c r="O69" i="28"/>
  <c r="CG64" i="28"/>
  <c r="CF64" i="28"/>
  <c r="CC64" i="28"/>
  <c r="CB64" i="28"/>
  <c r="BY64" i="28"/>
  <c r="BX64" i="28"/>
  <c r="BU64" i="28"/>
  <c r="BT64" i="28"/>
  <c r="BQ64" i="28"/>
  <c r="BP64" i="28"/>
  <c r="BM64" i="28"/>
  <c r="BL64" i="28"/>
  <c r="BI64" i="28"/>
  <c r="BH64" i="28"/>
  <c r="BE64" i="28"/>
  <c r="BD64" i="28"/>
  <c r="BA64" i="28"/>
  <c r="AZ64" i="28"/>
  <c r="AW64" i="28"/>
  <c r="AV64" i="28"/>
  <c r="AS64" i="28"/>
  <c r="AR64" i="28"/>
  <c r="AO64" i="28"/>
  <c r="AN64" i="28"/>
  <c r="AK64" i="28"/>
  <c r="AJ64" i="28"/>
  <c r="AG64" i="28"/>
  <c r="AC64" i="28"/>
  <c r="AB64" i="28"/>
  <c r="Y64" i="28"/>
  <c r="W64" i="28"/>
  <c r="U64" i="28"/>
  <c r="T64" i="28"/>
  <c r="Q64" i="28"/>
  <c r="CH63" i="28"/>
  <c r="CD63" i="28"/>
  <c r="BZ63" i="28"/>
  <c r="BV63" i="28"/>
  <c r="BR63" i="28"/>
  <c r="BN63" i="28"/>
  <c r="BJ63" i="28"/>
  <c r="BF63" i="28"/>
  <c r="BB63" i="28"/>
  <c r="AX63" i="28"/>
  <c r="AT63" i="28"/>
  <c r="AP63" i="28"/>
  <c r="AN63" i="28"/>
  <c r="AH63" i="28"/>
  <c r="Z63" i="28"/>
  <c r="R63" i="28"/>
  <c r="CH62" i="28"/>
  <c r="CG62" i="28"/>
  <c r="CD62" i="28"/>
  <c r="CC62" i="28"/>
  <c r="BZ62" i="28"/>
  <c r="BY62" i="28"/>
  <c r="BV62" i="28"/>
  <c r="BU62" i="28"/>
  <c r="BR62" i="28"/>
  <c r="BQ62" i="28"/>
  <c r="BN62" i="28"/>
  <c r="BM62" i="28"/>
  <c r="BJ62" i="28"/>
  <c r="BI62" i="28"/>
  <c r="BF62" i="28"/>
  <c r="BE62" i="28"/>
  <c r="BB62" i="28"/>
  <c r="BA62" i="28"/>
  <c r="AX62" i="28"/>
  <c r="AW62" i="28"/>
  <c r="AT62" i="28"/>
  <c r="AS62" i="28"/>
  <c r="AP62" i="28"/>
  <c r="AO62" i="28"/>
  <c r="AL62" i="28"/>
  <c r="AK62" i="28"/>
  <c r="AG62" i="28"/>
  <c r="AD62" i="28"/>
  <c r="AC62" i="28"/>
  <c r="Z62" i="28"/>
  <c r="Y62" i="28"/>
  <c r="V62" i="28"/>
  <c r="U62" i="28"/>
  <c r="Q62" i="28"/>
  <c r="DA53" i="28"/>
  <c r="CZ53" i="28"/>
  <c r="CY53" i="28"/>
  <c r="CX53" i="28"/>
  <c r="CW53" i="28"/>
  <c r="CV53" i="28"/>
  <c r="CT53" i="28"/>
  <c r="CS53" i="28"/>
  <c r="CR53" i="28"/>
  <c r="CQ53" i="28"/>
  <c r="CP53" i="28"/>
  <c r="CO53" i="28"/>
  <c r="CN53" i="28"/>
  <c r="CM53" i="28"/>
  <c r="CL53" i="28"/>
  <c r="CK53" i="28"/>
  <c r="CJ53" i="28"/>
  <c r="DA52" i="28"/>
  <c r="CZ52" i="28"/>
  <c r="CY52" i="28"/>
  <c r="CX52" i="28"/>
  <c r="CW52" i="28"/>
  <c r="CV52" i="28"/>
  <c r="CT52" i="28"/>
  <c r="CS52" i="28"/>
  <c r="CR52" i="28"/>
  <c r="CQ52" i="28"/>
  <c r="CP52" i="28"/>
  <c r="CO52" i="28"/>
  <c r="CN52" i="28"/>
  <c r="CM52" i="28"/>
  <c r="CL52" i="28"/>
  <c r="CK52" i="28"/>
  <c r="CJ52" i="28"/>
  <c r="DA51" i="28"/>
  <c r="CZ51" i="28"/>
  <c r="CY51" i="28"/>
  <c r="CX51" i="28"/>
  <c r="CW51" i="28"/>
  <c r="CV51" i="28"/>
  <c r="CT51" i="28"/>
  <c r="CS51" i="28"/>
  <c r="CQ51" i="28"/>
  <c r="CP51" i="28"/>
  <c r="CO51" i="28"/>
  <c r="CN51" i="28"/>
  <c r="CM51" i="28"/>
  <c r="CL51" i="28"/>
  <c r="CK51" i="28"/>
  <c r="CJ51" i="28"/>
  <c r="CU53" i="28"/>
  <c r="DA50" i="28"/>
  <c r="CZ50" i="28"/>
  <c r="CY50" i="28"/>
  <c r="CX50" i="28"/>
  <c r="CW50" i="28"/>
  <c r="CV50" i="28"/>
  <c r="CT50" i="28"/>
  <c r="M48" i="28" s="1"/>
  <c r="CS50" i="28"/>
  <c r="K47" i="28"/>
  <c r="CQ50" i="28"/>
  <c r="J47" i="28" s="1"/>
  <c r="CP50" i="28"/>
  <c r="I48" i="28" s="1"/>
  <c r="CO50" i="28"/>
  <c r="H48" i="28" s="1"/>
  <c r="CN50" i="28"/>
  <c r="G47" i="28" s="1"/>
  <c r="CM50" i="28"/>
  <c r="F47" i="28" s="1"/>
  <c r="E48" i="28"/>
  <c r="CK50" i="28"/>
  <c r="D48" i="28" s="1"/>
  <c r="CJ50" i="28"/>
  <c r="C48" i="28" s="1"/>
  <c r="DA46" i="28"/>
  <c r="CZ46" i="28"/>
  <c r="CY46" i="28"/>
  <c r="CX46" i="28"/>
  <c r="CW46" i="28"/>
  <c r="CV46" i="28"/>
  <c r="CT46" i="28"/>
  <c r="M43" i="28" s="1"/>
  <c r="CS46" i="28"/>
  <c r="K44" i="28"/>
  <c r="CQ46" i="28"/>
  <c r="CP46" i="28"/>
  <c r="I43" i="28" s="1"/>
  <c r="CO46" i="28"/>
  <c r="H44" i="28" s="1"/>
  <c r="CN46" i="28"/>
  <c r="CM46" i="28"/>
  <c r="F43" i="28" s="1"/>
  <c r="E43" i="28"/>
  <c r="CK46" i="28"/>
  <c r="D44" i="28" s="1"/>
  <c r="CJ46" i="28"/>
  <c r="C43" i="28" s="1"/>
  <c r="DA42" i="28"/>
  <c r="CZ42" i="28"/>
  <c r="CY42" i="28"/>
  <c r="CX42" i="28"/>
  <c r="CW42" i="28"/>
  <c r="CV42" i="28"/>
  <c r="CT42" i="28"/>
  <c r="M39" i="28" s="1"/>
  <c r="CS42" i="28"/>
  <c r="K40" i="28"/>
  <c r="CQ42" i="28"/>
  <c r="J40" i="28" s="1"/>
  <c r="CP42" i="28"/>
  <c r="I39" i="28" s="1"/>
  <c r="CO42" i="28"/>
  <c r="H39" i="28" s="1"/>
  <c r="CN42" i="28"/>
  <c r="G40" i="28" s="1"/>
  <c r="CM42" i="28"/>
  <c r="F40" i="28" s="1"/>
  <c r="E39" i="28"/>
  <c r="CK42" i="28"/>
  <c r="D39" i="28" s="1"/>
  <c r="CJ42" i="28"/>
  <c r="C40" i="28" s="1"/>
  <c r="DA38" i="28"/>
  <c r="CZ38" i="28"/>
  <c r="CY38" i="28"/>
  <c r="CX38" i="28"/>
  <c r="CW38" i="28"/>
  <c r="CV38" i="28"/>
  <c r="CT38" i="28"/>
  <c r="M36" i="28" s="1"/>
  <c r="CS38" i="28"/>
  <c r="K35" i="28"/>
  <c r="CQ38" i="28"/>
  <c r="J36" i="28" s="1"/>
  <c r="CP38" i="28"/>
  <c r="I36" i="28" s="1"/>
  <c r="CO38" i="28"/>
  <c r="H36" i="28" s="1"/>
  <c r="CN38" i="28"/>
  <c r="G35" i="28" s="1"/>
  <c r="CM38" i="28"/>
  <c r="F35" i="28" s="1"/>
  <c r="E36" i="28"/>
  <c r="CK38" i="28"/>
  <c r="D36" i="28" s="1"/>
  <c r="CJ38" i="28"/>
  <c r="C36" i="28" s="1"/>
  <c r="CU50" i="28"/>
  <c r="CU46" i="28"/>
  <c r="CU42" i="28"/>
  <c r="CU38" i="28"/>
  <c r="X63" i="28" l="1"/>
  <c r="R62" i="28"/>
  <c r="AH62" i="28"/>
  <c r="V63" i="28"/>
  <c r="AL63" i="28"/>
  <c r="AA75" i="49"/>
  <c r="AA62" i="49"/>
  <c r="AA67" i="49" s="1"/>
  <c r="R62" i="49"/>
  <c r="R67" i="49" s="1"/>
  <c r="R75" i="49"/>
  <c r="AE75" i="49"/>
  <c r="AE62" i="49"/>
  <c r="AE67" i="49" s="1"/>
  <c r="U75" i="49"/>
  <c r="U62" i="49"/>
  <c r="U67" i="49" s="1"/>
  <c r="AJ75" i="49"/>
  <c r="AJ62" i="49"/>
  <c r="AJ67" i="49" s="1"/>
  <c r="AF62" i="49"/>
  <c r="AF67" i="49" s="1"/>
  <c r="AF75" i="49"/>
  <c r="AD75" i="49"/>
  <c r="AD62" i="49"/>
  <c r="AD67" i="49" s="1"/>
  <c r="AB75" i="49"/>
  <c r="AB62" i="49"/>
  <c r="AB67" i="49" s="1"/>
  <c r="S75" i="49"/>
  <c r="S62" i="49"/>
  <c r="S67" i="49" s="1"/>
  <c r="AG62" i="49"/>
  <c r="AG67" i="49" s="1"/>
  <c r="AG75" i="49"/>
  <c r="X62" i="49"/>
  <c r="X67" i="49" s="1"/>
  <c r="X75" i="49"/>
  <c r="W75" i="49"/>
  <c r="W62" i="49"/>
  <c r="W67" i="49" s="1"/>
  <c r="V75" i="49"/>
  <c r="V62" i="49"/>
  <c r="V67" i="49" s="1"/>
  <c r="T75" i="49"/>
  <c r="T62" i="49"/>
  <c r="T67" i="49" s="1"/>
  <c r="AH62" i="49"/>
  <c r="AH67" i="49" s="1"/>
  <c r="AH75" i="49"/>
  <c r="Y62" i="49"/>
  <c r="Y67" i="49" s="1"/>
  <c r="Y75" i="49"/>
  <c r="P62" i="49"/>
  <c r="P67" i="49" s="1"/>
  <c r="P75" i="49"/>
  <c r="O75" i="49"/>
  <c r="O62" i="49"/>
  <c r="O67" i="49" s="1"/>
  <c r="AK75" i="49"/>
  <c r="AK62" i="49"/>
  <c r="AK67" i="49" s="1"/>
  <c r="AI75" i="49"/>
  <c r="AI62" i="49"/>
  <c r="AI67" i="49" s="1"/>
  <c r="Z62" i="49"/>
  <c r="Z67" i="49" s="1"/>
  <c r="Z75" i="49"/>
  <c r="Q62" i="49"/>
  <c r="Q67" i="49" s="1"/>
  <c r="Q75" i="49"/>
  <c r="AM75" i="49"/>
  <c r="AM62" i="49"/>
  <c r="AM67" i="49" s="1"/>
  <c r="AL75" i="49"/>
  <c r="AL62" i="49"/>
  <c r="AL67" i="49" s="1"/>
  <c r="AC75" i="49"/>
  <c r="AC62" i="49"/>
  <c r="AC67" i="49" s="1"/>
  <c r="N48" i="28"/>
  <c r="N47" i="28"/>
  <c r="N39" i="28"/>
  <c r="N40" i="28"/>
  <c r="N35" i="28"/>
  <c r="N36" i="28"/>
  <c r="N43" i="28"/>
  <c r="N44" i="28"/>
  <c r="L44" i="28"/>
  <c r="J43" i="28"/>
  <c r="DD53" i="28"/>
  <c r="L48" i="28"/>
  <c r="DD50" i="28"/>
  <c r="L39" i="28"/>
  <c r="DD42" i="28"/>
  <c r="L36" i="28"/>
  <c r="DD38" i="28"/>
  <c r="G44" i="28"/>
  <c r="DD46" i="28"/>
  <c r="G43" i="28"/>
  <c r="L47" i="28"/>
  <c r="E44" i="28"/>
  <c r="E46" i="28" s="1"/>
  <c r="H35" i="28"/>
  <c r="CO54" i="28"/>
  <c r="H52" i="28" s="1"/>
  <c r="CS54" i="28"/>
  <c r="L51" i="28" s="1"/>
  <c r="CX54" i="28"/>
  <c r="C44" i="28"/>
  <c r="L35" i="28"/>
  <c r="H43" i="28"/>
  <c r="I44" i="28"/>
  <c r="I46" i="28" s="1"/>
  <c r="F48" i="28"/>
  <c r="F50" i="28" s="1"/>
  <c r="C47" i="28"/>
  <c r="H40" i="28"/>
  <c r="H42" i="28" s="1"/>
  <c r="K43" i="28"/>
  <c r="M44" i="28"/>
  <c r="M46" i="28" s="1"/>
  <c r="J48" i="28"/>
  <c r="J50" i="28" s="1"/>
  <c r="D35" i="28"/>
  <c r="L40" i="28"/>
  <c r="L42" i="28" s="1"/>
  <c r="L43" i="28"/>
  <c r="H47" i="28"/>
  <c r="D47" i="28"/>
  <c r="D43" i="28"/>
  <c r="D40" i="28"/>
  <c r="D42" i="28" s="1"/>
  <c r="CK54" i="28"/>
  <c r="D52" i="28" s="1"/>
  <c r="N11" i="2"/>
  <c r="N15" i="2"/>
  <c r="N7" i="2"/>
  <c r="N6" i="2"/>
  <c r="N10" i="2"/>
  <c r="N14" i="2"/>
  <c r="N9" i="2"/>
  <c r="N13" i="2"/>
  <c r="N8" i="2"/>
  <c r="N12" i="2"/>
  <c r="N15" i="39"/>
  <c r="I15" i="39"/>
  <c r="F15" i="39"/>
  <c r="J15" i="39"/>
  <c r="G15" i="39"/>
  <c r="K15" i="39"/>
  <c r="AM64" i="28"/>
  <c r="BC64" i="28"/>
  <c r="BS64" i="28"/>
  <c r="BK63" i="28"/>
  <c r="T63" i="28"/>
  <c r="AB63" i="28"/>
  <c r="AJ63" i="28"/>
  <c r="AR63" i="28"/>
  <c r="AZ63" i="28"/>
  <c r="BH63" i="28"/>
  <c r="BP63" i="28"/>
  <c r="BX63" i="28"/>
  <c r="CF63" i="28"/>
  <c r="W109" i="28"/>
  <c r="AA109" i="28"/>
  <c r="AE109" i="28"/>
  <c r="AI109" i="28"/>
  <c r="AM109" i="28"/>
  <c r="AQ109" i="28"/>
  <c r="AU109" i="28"/>
  <c r="AY109" i="28"/>
  <c r="BC109" i="28"/>
  <c r="BG109" i="28"/>
  <c r="BK109" i="28"/>
  <c r="BO109" i="28"/>
  <c r="BS109" i="28"/>
  <c r="BW109" i="28"/>
  <c r="CA109" i="28"/>
  <c r="CE109" i="28"/>
  <c r="Z109" i="28"/>
  <c r="AD109" i="28"/>
  <c r="AH109" i="28"/>
  <c r="AL109" i="28"/>
  <c r="AP109" i="28"/>
  <c r="AT109" i="28"/>
  <c r="AX109" i="28"/>
  <c r="BB109" i="28"/>
  <c r="BF109" i="28"/>
  <c r="BJ109" i="28"/>
  <c r="BN109" i="28"/>
  <c r="BR109" i="28"/>
  <c r="BV109" i="28"/>
  <c r="BZ109" i="28"/>
  <c r="CD109" i="28"/>
  <c r="CH109" i="28"/>
  <c r="X109" i="28"/>
  <c r="AB109" i="28"/>
  <c r="AF109" i="28"/>
  <c r="AJ109" i="28"/>
  <c r="AN109" i="28"/>
  <c r="AR109" i="28"/>
  <c r="AV109" i="28"/>
  <c r="AZ109" i="28"/>
  <c r="BD109" i="28"/>
  <c r="BH109" i="28"/>
  <c r="BL109" i="28"/>
  <c r="BP109" i="28"/>
  <c r="BT109" i="28"/>
  <c r="BX109" i="28"/>
  <c r="CB109" i="28"/>
  <c r="CF109" i="28"/>
  <c r="Y109" i="28"/>
  <c r="AC109" i="28"/>
  <c r="AG109" i="28"/>
  <c r="AK109" i="28"/>
  <c r="AO109" i="28"/>
  <c r="AS109" i="28"/>
  <c r="AW109" i="28"/>
  <c r="BA109" i="28"/>
  <c r="BE109" i="28"/>
  <c r="BI109" i="28"/>
  <c r="BM109" i="28"/>
  <c r="BQ109" i="28"/>
  <c r="BU109" i="28"/>
  <c r="BY109" i="28"/>
  <c r="CC109" i="28"/>
  <c r="CG109" i="28"/>
  <c r="P62" i="28"/>
  <c r="T62" i="28"/>
  <c r="X62" i="28"/>
  <c r="AB62" i="28"/>
  <c r="AF62" i="28"/>
  <c r="AJ62" i="28"/>
  <c r="AN62" i="28"/>
  <c r="AR62" i="28"/>
  <c r="AV62" i="28"/>
  <c r="AZ62" i="28"/>
  <c r="BD62" i="28"/>
  <c r="BH62" i="28"/>
  <c r="BL62" i="28"/>
  <c r="BP62" i="28"/>
  <c r="BT62" i="28"/>
  <c r="BX62" i="28"/>
  <c r="CB62" i="28"/>
  <c r="CF62" i="28"/>
  <c r="Q63" i="28"/>
  <c r="U63" i="28"/>
  <c r="Y63" i="28"/>
  <c r="AC63" i="28"/>
  <c r="AG63" i="28"/>
  <c r="AK63" i="28"/>
  <c r="AO63" i="28"/>
  <c r="AS63" i="28"/>
  <c r="AW63" i="28"/>
  <c r="BA63" i="28"/>
  <c r="BE63" i="28"/>
  <c r="BI63" i="28"/>
  <c r="BM63" i="28"/>
  <c r="BQ63" i="28"/>
  <c r="BU63" i="28"/>
  <c r="BY63" i="28"/>
  <c r="CC63" i="28"/>
  <c r="CG63" i="28"/>
  <c r="R64" i="28"/>
  <c r="V64" i="28"/>
  <c r="Z64" i="28"/>
  <c r="AD64" i="28"/>
  <c r="AH64" i="28"/>
  <c r="AL64" i="28"/>
  <c r="AP64" i="28"/>
  <c r="AT64" i="28"/>
  <c r="AX64" i="28"/>
  <c r="BB64" i="28"/>
  <c r="BF64" i="28"/>
  <c r="BJ64" i="28"/>
  <c r="BN64" i="28"/>
  <c r="BR64" i="28"/>
  <c r="BV64" i="28"/>
  <c r="BZ64" i="28"/>
  <c r="CD64" i="28"/>
  <c r="CH64" i="28"/>
  <c r="L50" i="28"/>
  <c r="E47" i="28"/>
  <c r="I47" i="28"/>
  <c r="M47" i="28"/>
  <c r="G48" i="28"/>
  <c r="G50" i="28" s="1"/>
  <c r="K48" i="28"/>
  <c r="K50" i="28" s="1"/>
  <c r="H50" i="28"/>
  <c r="F44" i="28"/>
  <c r="F46" i="28" s="1"/>
  <c r="J44" i="28"/>
  <c r="J46" i="28" s="1"/>
  <c r="CL54" i="28"/>
  <c r="E52" i="28" s="1"/>
  <c r="CP54" i="28"/>
  <c r="I52" i="28" s="1"/>
  <c r="CT54" i="28"/>
  <c r="M52" i="28" s="1"/>
  <c r="CY54" i="28"/>
  <c r="CM54" i="28"/>
  <c r="F51" i="28" s="1"/>
  <c r="CQ54" i="28"/>
  <c r="J51" i="28" s="1"/>
  <c r="CV54" i="28"/>
  <c r="CZ54" i="28"/>
  <c r="C39" i="28"/>
  <c r="G39" i="28"/>
  <c r="K39" i="28"/>
  <c r="E40" i="28"/>
  <c r="E42" i="28" s="1"/>
  <c r="I40" i="28"/>
  <c r="I42" i="28" s="1"/>
  <c r="M40" i="28"/>
  <c r="M42" i="28" s="1"/>
  <c r="F39" i="28"/>
  <c r="J39" i="28"/>
  <c r="L52" i="28"/>
  <c r="E35" i="28"/>
  <c r="I35" i="28"/>
  <c r="M35" i="28"/>
  <c r="G36" i="28"/>
  <c r="G38" i="28" s="1"/>
  <c r="K36" i="28"/>
  <c r="K38" i="28" s="1"/>
  <c r="F36" i="28"/>
  <c r="F38" i="28" s="1"/>
  <c r="CN54" i="28"/>
  <c r="CR54" i="28"/>
  <c r="CW54" i="28"/>
  <c r="DA54" i="28"/>
  <c r="C35" i="28"/>
  <c r="J35" i="28"/>
  <c r="CJ54" i="28"/>
  <c r="CU52" i="28"/>
  <c r="DD52" i="28" s="1"/>
  <c r="CU51" i="28"/>
  <c r="DD51" i="28" s="1"/>
  <c r="CH26" i="28"/>
  <c r="CG26" i="28"/>
  <c r="CF26" i="28"/>
  <c r="CE26" i="28"/>
  <c r="CD26" i="28"/>
  <c r="CC26" i="28"/>
  <c r="CB26" i="28"/>
  <c r="CA26" i="28"/>
  <c r="BZ26" i="28"/>
  <c r="BY26" i="28"/>
  <c r="BX26" i="28"/>
  <c r="BW26" i="28"/>
  <c r="BV26" i="28"/>
  <c r="BU26" i="28"/>
  <c r="BT26" i="28"/>
  <c r="BS26" i="28"/>
  <c r="BR26" i="28"/>
  <c r="BQ26" i="28"/>
  <c r="BP26" i="28"/>
  <c r="BO26" i="28"/>
  <c r="BN26" i="28"/>
  <c r="BM26" i="28"/>
  <c r="BL26" i="28"/>
  <c r="BK26" i="28"/>
  <c r="BJ26" i="28"/>
  <c r="BI26" i="28"/>
  <c r="BH26" i="28"/>
  <c r="BG26" i="28"/>
  <c r="BF26" i="28"/>
  <c r="BE26" i="28"/>
  <c r="BD26" i="28"/>
  <c r="BC26" i="28"/>
  <c r="BB26" i="28"/>
  <c r="BA26" i="28"/>
  <c r="AZ26" i="28"/>
  <c r="AY26" i="28"/>
  <c r="AX26" i="28"/>
  <c r="AW26" i="28"/>
  <c r="AV26" i="28"/>
  <c r="AU26" i="28"/>
  <c r="AT26" i="28"/>
  <c r="AS26" i="28"/>
  <c r="AR26" i="28"/>
  <c r="AQ26" i="28"/>
  <c r="AP26" i="28"/>
  <c r="AO26" i="28"/>
  <c r="AN26" i="28"/>
  <c r="AM26" i="28"/>
  <c r="AL26" i="28"/>
  <c r="AK26" i="28"/>
  <c r="AJ26" i="28"/>
  <c r="AI26" i="28"/>
  <c r="AH26" i="28"/>
  <c r="AG26" i="28"/>
  <c r="AF26" i="28"/>
  <c r="AE26" i="28"/>
  <c r="AD26" i="28"/>
  <c r="AC26" i="28"/>
  <c r="AB26" i="28"/>
  <c r="AA26" i="28"/>
  <c r="Z26" i="28"/>
  <c r="Y26" i="28"/>
  <c r="X26" i="28"/>
  <c r="W26" i="28"/>
  <c r="CH25" i="28"/>
  <c r="CG25" i="28"/>
  <c r="CF25" i="28"/>
  <c r="CE25" i="28"/>
  <c r="CD25" i="28"/>
  <c r="CC25" i="28"/>
  <c r="CB25" i="28"/>
  <c r="CA25" i="28"/>
  <c r="BZ25" i="28"/>
  <c r="BY25" i="28"/>
  <c r="BX25" i="28"/>
  <c r="BW25" i="28"/>
  <c r="BV25" i="28"/>
  <c r="BU25" i="28"/>
  <c r="BT25" i="28"/>
  <c r="BS25" i="28"/>
  <c r="BR25" i="28"/>
  <c r="BQ25" i="28"/>
  <c r="BP25" i="28"/>
  <c r="BO25" i="28"/>
  <c r="BN25" i="28"/>
  <c r="BM25" i="28"/>
  <c r="BL25" i="28"/>
  <c r="BK25" i="28"/>
  <c r="BJ25" i="28"/>
  <c r="BI25" i="28"/>
  <c r="BH25" i="28"/>
  <c r="BG25" i="28"/>
  <c r="BF25" i="28"/>
  <c r="BE25" i="28"/>
  <c r="BD25" i="28"/>
  <c r="BC25" i="28"/>
  <c r="BB25" i="28"/>
  <c r="BA25" i="28"/>
  <c r="AZ25" i="28"/>
  <c r="AY25" i="28"/>
  <c r="AX25" i="28"/>
  <c r="AW25" i="28"/>
  <c r="AV25" i="28"/>
  <c r="AU25" i="28"/>
  <c r="AT25" i="28"/>
  <c r="AS25" i="28"/>
  <c r="AR25" i="28"/>
  <c r="AQ25" i="28"/>
  <c r="AP25" i="28"/>
  <c r="AO25" i="28"/>
  <c r="AN25" i="28"/>
  <c r="AM25" i="28"/>
  <c r="AL25" i="28"/>
  <c r="AK25" i="28"/>
  <c r="AJ25" i="28"/>
  <c r="AI25" i="28"/>
  <c r="AH25" i="28"/>
  <c r="AG25" i="28"/>
  <c r="AF25" i="28"/>
  <c r="AE25" i="28"/>
  <c r="AD25" i="28"/>
  <c r="AC25" i="28"/>
  <c r="AB25" i="28"/>
  <c r="AA25" i="28"/>
  <c r="Z25" i="28"/>
  <c r="Y25" i="28"/>
  <c r="X25" i="28"/>
  <c r="W25" i="28"/>
  <c r="CH24" i="28"/>
  <c r="CG24" i="28"/>
  <c r="CF24" i="28"/>
  <c r="CE24" i="28"/>
  <c r="CD24" i="28"/>
  <c r="CC24" i="28"/>
  <c r="CB24" i="28"/>
  <c r="CA24" i="28"/>
  <c r="BZ24" i="28"/>
  <c r="BY24" i="28"/>
  <c r="BX24" i="28"/>
  <c r="BW24" i="28"/>
  <c r="BV24" i="28"/>
  <c r="BU24" i="28"/>
  <c r="BT24" i="28"/>
  <c r="BS24" i="28"/>
  <c r="BR24" i="28"/>
  <c r="BQ24" i="28"/>
  <c r="BP24" i="28"/>
  <c r="BO24" i="28"/>
  <c r="BN24" i="28"/>
  <c r="BM24" i="28"/>
  <c r="BL24" i="28"/>
  <c r="BK24" i="28"/>
  <c r="BJ24" i="28"/>
  <c r="BI24" i="28"/>
  <c r="BH24" i="28"/>
  <c r="BG24" i="28"/>
  <c r="BF24" i="28"/>
  <c r="BE24" i="28"/>
  <c r="BD24" i="28"/>
  <c r="BC24" i="28"/>
  <c r="BB24" i="28"/>
  <c r="BA24" i="28"/>
  <c r="AZ24" i="28"/>
  <c r="AY24" i="28"/>
  <c r="AX24" i="28"/>
  <c r="AW24" i="28"/>
  <c r="AV24" i="28"/>
  <c r="AU24" i="28"/>
  <c r="AT24" i="28"/>
  <c r="AS24" i="28"/>
  <c r="AR24" i="28"/>
  <c r="AQ24" i="28"/>
  <c r="AP24" i="28"/>
  <c r="AO24" i="28"/>
  <c r="AN24" i="28"/>
  <c r="AM24" i="28"/>
  <c r="AL24" i="28"/>
  <c r="AK24" i="28"/>
  <c r="AJ24" i="28"/>
  <c r="AI24" i="28"/>
  <c r="AH24" i="28"/>
  <c r="AG24" i="28"/>
  <c r="AF24" i="28"/>
  <c r="AE24" i="28"/>
  <c r="AD24" i="28"/>
  <c r="AC24" i="28"/>
  <c r="AB24" i="28"/>
  <c r="AA24" i="28"/>
  <c r="Z24" i="28"/>
  <c r="Y24" i="28"/>
  <c r="X24" i="28"/>
  <c r="W24" i="28"/>
  <c r="CH23" i="28"/>
  <c r="CG23" i="28"/>
  <c r="CF23" i="28"/>
  <c r="CE23" i="28"/>
  <c r="CD23" i="28"/>
  <c r="CC23" i="28"/>
  <c r="CB23" i="28"/>
  <c r="CA23" i="28"/>
  <c r="BZ23" i="28"/>
  <c r="BY23" i="28"/>
  <c r="BX23" i="28"/>
  <c r="BW23" i="28"/>
  <c r="BV23" i="28"/>
  <c r="BU23" i="28"/>
  <c r="BT23" i="28"/>
  <c r="BS23" i="28"/>
  <c r="BR23" i="28"/>
  <c r="BQ23" i="28"/>
  <c r="BP23" i="28"/>
  <c r="BO23" i="28"/>
  <c r="BN23" i="28"/>
  <c r="BM23" i="28"/>
  <c r="BL23" i="28"/>
  <c r="BK23" i="28"/>
  <c r="BJ23" i="28"/>
  <c r="BI23" i="28"/>
  <c r="BH23" i="28"/>
  <c r="BG23" i="28"/>
  <c r="BF23" i="28"/>
  <c r="BE23" i="28"/>
  <c r="BD23" i="28"/>
  <c r="BC23" i="28"/>
  <c r="BB23" i="28"/>
  <c r="BA23" i="28"/>
  <c r="AZ23" i="28"/>
  <c r="AY23" i="28"/>
  <c r="AX23" i="28"/>
  <c r="AW23" i="28"/>
  <c r="AV23" i="28"/>
  <c r="AU23" i="28"/>
  <c r="AT23" i="28"/>
  <c r="AS23" i="28"/>
  <c r="AR23" i="28"/>
  <c r="AQ23" i="28"/>
  <c r="AP23" i="28"/>
  <c r="AO23" i="28"/>
  <c r="AN23" i="28"/>
  <c r="AM23" i="28"/>
  <c r="AL23" i="28"/>
  <c r="AK23" i="28"/>
  <c r="AJ23" i="28"/>
  <c r="AI23" i="28"/>
  <c r="AH23" i="28"/>
  <c r="AG23" i="28"/>
  <c r="AF23" i="28"/>
  <c r="AE23" i="28"/>
  <c r="AD23" i="28"/>
  <c r="AC23" i="28"/>
  <c r="AB23" i="28"/>
  <c r="AA23" i="28"/>
  <c r="Z23" i="28"/>
  <c r="Y23" i="28"/>
  <c r="X23" i="28"/>
  <c r="W23" i="28"/>
  <c r="CH22" i="28"/>
  <c r="CG22" i="28"/>
  <c r="CF22" i="28"/>
  <c r="CE22" i="28"/>
  <c r="CD22" i="28"/>
  <c r="CC22" i="28"/>
  <c r="CB22" i="28"/>
  <c r="CA22" i="28"/>
  <c r="BZ22" i="28"/>
  <c r="BY22" i="28"/>
  <c r="BX22" i="28"/>
  <c r="BW22" i="28"/>
  <c r="BV22" i="28"/>
  <c r="BU22" i="28"/>
  <c r="BT22" i="28"/>
  <c r="BS22" i="28"/>
  <c r="BR22" i="28"/>
  <c r="BQ22" i="28"/>
  <c r="BP22" i="28"/>
  <c r="BO22" i="28"/>
  <c r="BN22" i="28"/>
  <c r="BM22" i="28"/>
  <c r="BL22" i="28"/>
  <c r="BK22" i="28"/>
  <c r="BJ22" i="28"/>
  <c r="BI22" i="28"/>
  <c r="BH22" i="28"/>
  <c r="BG22" i="28"/>
  <c r="BF22" i="28"/>
  <c r="BE22" i="28"/>
  <c r="BD22" i="28"/>
  <c r="BC22" i="28"/>
  <c r="BB22" i="28"/>
  <c r="BA22" i="28"/>
  <c r="AZ22" i="28"/>
  <c r="AY22" i="28"/>
  <c r="AX22" i="28"/>
  <c r="AW22" i="28"/>
  <c r="AV22" i="28"/>
  <c r="AU22" i="28"/>
  <c r="AT22" i="28"/>
  <c r="AS22" i="28"/>
  <c r="AR22" i="28"/>
  <c r="AQ22" i="28"/>
  <c r="AP22" i="28"/>
  <c r="AO22" i="28"/>
  <c r="AN22" i="28"/>
  <c r="AM22" i="28"/>
  <c r="AL22" i="28"/>
  <c r="AK22" i="28"/>
  <c r="AJ22" i="28"/>
  <c r="AI22" i="28"/>
  <c r="AH22" i="28"/>
  <c r="AG22" i="28"/>
  <c r="AF22" i="28"/>
  <c r="AE22" i="28"/>
  <c r="AD22" i="28"/>
  <c r="AC22" i="28"/>
  <c r="AB22" i="28"/>
  <c r="AA22" i="28"/>
  <c r="Z22" i="28"/>
  <c r="Y22" i="28"/>
  <c r="X22" i="28"/>
  <c r="W22" i="28"/>
  <c r="CH18" i="28"/>
  <c r="CG18" i="28"/>
  <c r="CF18" i="28"/>
  <c r="CE18" i="28"/>
  <c r="CD18" i="28"/>
  <c r="CC18" i="28"/>
  <c r="CB18" i="28"/>
  <c r="CA18" i="28"/>
  <c r="BZ18" i="28"/>
  <c r="BY18" i="28"/>
  <c r="BX18" i="28"/>
  <c r="BW18" i="28"/>
  <c r="BV18" i="28"/>
  <c r="BU18" i="28"/>
  <c r="BT18" i="28"/>
  <c r="BS18" i="28"/>
  <c r="BR18" i="28"/>
  <c r="BQ18" i="28"/>
  <c r="BP18" i="28"/>
  <c r="BO18" i="28"/>
  <c r="BN18" i="28"/>
  <c r="BM18" i="28"/>
  <c r="BL18" i="28"/>
  <c r="BK18" i="28"/>
  <c r="BJ18" i="28"/>
  <c r="BI18" i="28"/>
  <c r="BH18" i="28"/>
  <c r="BG18" i="28"/>
  <c r="BF18" i="28"/>
  <c r="BE18" i="28"/>
  <c r="BD18" i="28"/>
  <c r="BC18" i="28"/>
  <c r="BB18" i="28"/>
  <c r="BA18" i="28"/>
  <c r="AZ18" i="28"/>
  <c r="AY18" i="28"/>
  <c r="AX18" i="28"/>
  <c r="AW18" i="28"/>
  <c r="AV18" i="28"/>
  <c r="AU18" i="28"/>
  <c r="AT18" i="28"/>
  <c r="AS18" i="28"/>
  <c r="AR18" i="28"/>
  <c r="AQ18" i="28"/>
  <c r="AP18" i="28"/>
  <c r="AO18" i="28"/>
  <c r="AN18" i="28"/>
  <c r="AM18" i="28"/>
  <c r="AL18" i="28"/>
  <c r="AK18" i="28"/>
  <c r="AJ18" i="28"/>
  <c r="AI18" i="28"/>
  <c r="AH18" i="28"/>
  <c r="AG18" i="28"/>
  <c r="AF18" i="28"/>
  <c r="AE18" i="28"/>
  <c r="AD18" i="28"/>
  <c r="AC18" i="28"/>
  <c r="AB18" i="28"/>
  <c r="AA18" i="28"/>
  <c r="Z18" i="28"/>
  <c r="Y18" i="28"/>
  <c r="X18" i="28"/>
  <c r="W18" i="28"/>
  <c r="CH17" i="28"/>
  <c r="CG17" i="28"/>
  <c r="CF17" i="28"/>
  <c r="CE17" i="28"/>
  <c r="CD17" i="28"/>
  <c r="CC17" i="28"/>
  <c r="CB17" i="28"/>
  <c r="CA17" i="28"/>
  <c r="BZ17" i="28"/>
  <c r="BY17" i="28"/>
  <c r="BX17" i="28"/>
  <c r="BW17" i="28"/>
  <c r="BV17" i="28"/>
  <c r="BU17" i="28"/>
  <c r="BT17" i="28"/>
  <c r="BS17" i="28"/>
  <c r="BR17" i="28"/>
  <c r="BQ17" i="28"/>
  <c r="BP17" i="28"/>
  <c r="BO17" i="28"/>
  <c r="BN17" i="28"/>
  <c r="BM17" i="28"/>
  <c r="BL17" i="28"/>
  <c r="BK17" i="28"/>
  <c r="BJ17" i="28"/>
  <c r="BI17" i="28"/>
  <c r="BH17" i="28"/>
  <c r="BG17" i="28"/>
  <c r="BF17" i="28"/>
  <c r="BE17" i="28"/>
  <c r="BD17" i="28"/>
  <c r="BC17" i="28"/>
  <c r="BB17" i="28"/>
  <c r="BA17" i="28"/>
  <c r="AZ17" i="28"/>
  <c r="AY17" i="28"/>
  <c r="AX17" i="28"/>
  <c r="AW17" i="28"/>
  <c r="AV17" i="28"/>
  <c r="AU17" i="28"/>
  <c r="AT17" i="28"/>
  <c r="AS17" i="28"/>
  <c r="AR17" i="28"/>
  <c r="AQ17" i="28"/>
  <c r="AP17" i="28"/>
  <c r="AO17" i="28"/>
  <c r="AN17" i="28"/>
  <c r="AM17" i="28"/>
  <c r="AL17" i="28"/>
  <c r="AK17" i="28"/>
  <c r="AJ17" i="28"/>
  <c r="AI17" i="28"/>
  <c r="AH17" i="28"/>
  <c r="AG17" i="28"/>
  <c r="AF17" i="28"/>
  <c r="AE17" i="28"/>
  <c r="AD17" i="28"/>
  <c r="AC17" i="28"/>
  <c r="AB17" i="28"/>
  <c r="AA17" i="28"/>
  <c r="Z17" i="28"/>
  <c r="Y17" i="28"/>
  <c r="X17" i="28"/>
  <c r="W17" i="28"/>
  <c r="CH16" i="28"/>
  <c r="CG16" i="28"/>
  <c r="CF16" i="28"/>
  <c r="CE16" i="28"/>
  <c r="CD16" i="28"/>
  <c r="CC16" i="28"/>
  <c r="CB16" i="28"/>
  <c r="CA16" i="28"/>
  <c r="BZ16" i="28"/>
  <c r="BY16" i="28"/>
  <c r="BX16" i="28"/>
  <c r="BW16" i="28"/>
  <c r="BV16" i="28"/>
  <c r="BU16" i="28"/>
  <c r="BT16" i="28"/>
  <c r="BS16" i="28"/>
  <c r="BR16" i="28"/>
  <c r="BQ16" i="28"/>
  <c r="BP16" i="28"/>
  <c r="BO16" i="28"/>
  <c r="BN16" i="28"/>
  <c r="BM16" i="28"/>
  <c r="BL16" i="28"/>
  <c r="BK16" i="28"/>
  <c r="BJ16" i="28"/>
  <c r="BI16" i="28"/>
  <c r="BH16" i="28"/>
  <c r="BG16" i="28"/>
  <c r="BF16" i="28"/>
  <c r="BE16" i="28"/>
  <c r="BD16" i="28"/>
  <c r="BC16" i="28"/>
  <c r="BB16" i="28"/>
  <c r="BA16" i="28"/>
  <c r="AZ16" i="28"/>
  <c r="AY16" i="28"/>
  <c r="AX16" i="28"/>
  <c r="AW16" i="28"/>
  <c r="AV16" i="28"/>
  <c r="AU16" i="28"/>
  <c r="AT16" i="28"/>
  <c r="AS16" i="28"/>
  <c r="AR16" i="28"/>
  <c r="AQ16" i="28"/>
  <c r="AP16" i="28"/>
  <c r="AO16" i="28"/>
  <c r="AN16" i="28"/>
  <c r="AM16" i="28"/>
  <c r="AL16" i="28"/>
  <c r="AK16" i="28"/>
  <c r="AJ16" i="28"/>
  <c r="AI16" i="28"/>
  <c r="AH16" i="28"/>
  <c r="AG16" i="28"/>
  <c r="AF16" i="28"/>
  <c r="AE16" i="28"/>
  <c r="AD16" i="28"/>
  <c r="AC16" i="28"/>
  <c r="AB16" i="28"/>
  <c r="AA16" i="28"/>
  <c r="Z16" i="28"/>
  <c r="Y16" i="28"/>
  <c r="X16" i="28"/>
  <c r="W16" i="28"/>
  <c r="CH15" i="28"/>
  <c r="CG15" i="28"/>
  <c r="CF15" i="28"/>
  <c r="CE15" i="28"/>
  <c r="CD15" i="28"/>
  <c r="CC15" i="28"/>
  <c r="CB15" i="28"/>
  <c r="CA15" i="28"/>
  <c r="BZ15" i="28"/>
  <c r="BY15" i="28"/>
  <c r="BX15" i="28"/>
  <c r="BW15" i="28"/>
  <c r="BV15" i="28"/>
  <c r="BU15" i="28"/>
  <c r="BT15" i="28"/>
  <c r="BS15" i="28"/>
  <c r="BR15" i="28"/>
  <c r="BQ15" i="28"/>
  <c r="BP15" i="28"/>
  <c r="BO15" i="28"/>
  <c r="BN15" i="28"/>
  <c r="BM15" i="28"/>
  <c r="BL15" i="28"/>
  <c r="BK15" i="28"/>
  <c r="BJ15" i="28"/>
  <c r="BI15" i="28"/>
  <c r="BH15" i="28"/>
  <c r="BG15" i="28"/>
  <c r="BF15" i="28"/>
  <c r="BE15" i="28"/>
  <c r="BD15" i="28"/>
  <c r="BC15" i="28"/>
  <c r="BB15" i="28"/>
  <c r="BA15" i="28"/>
  <c r="AZ15" i="28"/>
  <c r="AY15" i="28"/>
  <c r="AX15" i="28"/>
  <c r="AW15" i="28"/>
  <c r="AV15" i="28"/>
  <c r="AU15" i="28"/>
  <c r="AT15" i="28"/>
  <c r="AS15" i="28"/>
  <c r="AR15" i="28"/>
  <c r="AQ15" i="28"/>
  <c r="AP15" i="28"/>
  <c r="AO15" i="28"/>
  <c r="AN15" i="28"/>
  <c r="AM15" i="28"/>
  <c r="AL15" i="28"/>
  <c r="AK15" i="28"/>
  <c r="AJ15" i="28"/>
  <c r="AI15" i="28"/>
  <c r="AH15" i="28"/>
  <c r="AG15" i="28"/>
  <c r="AF15" i="28"/>
  <c r="AE15" i="28"/>
  <c r="AD15" i="28"/>
  <c r="AC15" i="28"/>
  <c r="AB15" i="28"/>
  <c r="AA15" i="28"/>
  <c r="Z15" i="28"/>
  <c r="Y15" i="28"/>
  <c r="X15" i="28"/>
  <c r="W15" i="28"/>
  <c r="CH10" i="28"/>
  <c r="CG10" i="28"/>
  <c r="CF10" i="28"/>
  <c r="CE10" i="28"/>
  <c r="CD10" i="28"/>
  <c r="CC10" i="28"/>
  <c r="CB10" i="28"/>
  <c r="CA10" i="28"/>
  <c r="BZ10" i="28"/>
  <c r="BY10" i="28"/>
  <c r="BX10" i="28"/>
  <c r="BW10" i="28"/>
  <c r="BV10" i="28"/>
  <c r="BU10" i="28"/>
  <c r="BT10" i="28"/>
  <c r="BS10" i="28"/>
  <c r="BR10" i="28"/>
  <c r="BQ10" i="28"/>
  <c r="BP10" i="28"/>
  <c r="BO10" i="28"/>
  <c r="BN10" i="28"/>
  <c r="BM10" i="28"/>
  <c r="BL10" i="28"/>
  <c r="BK10" i="28"/>
  <c r="BJ10" i="28"/>
  <c r="BI10" i="28"/>
  <c r="BH10" i="28"/>
  <c r="BG10" i="28"/>
  <c r="BF10" i="28"/>
  <c r="BE10" i="28"/>
  <c r="BD10" i="28"/>
  <c r="BC10" i="28"/>
  <c r="BB10" i="28"/>
  <c r="BA10" i="28"/>
  <c r="AZ10" i="28"/>
  <c r="AY10" i="28"/>
  <c r="AX10" i="28"/>
  <c r="AW10" i="28"/>
  <c r="AV10" i="28"/>
  <c r="AU10" i="28"/>
  <c r="AT10" i="28"/>
  <c r="AS10" i="28"/>
  <c r="AR10" i="28"/>
  <c r="AQ10" i="28"/>
  <c r="AP10" i="28"/>
  <c r="AO10" i="28"/>
  <c r="AN10" i="28"/>
  <c r="AM10" i="28"/>
  <c r="AL10" i="28"/>
  <c r="AK10" i="28"/>
  <c r="AJ10" i="28"/>
  <c r="AI10" i="28"/>
  <c r="AH10" i="28"/>
  <c r="AG10" i="28"/>
  <c r="AF10" i="28"/>
  <c r="AE10" i="28"/>
  <c r="AD10" i="28"/>
  <c r="AC10" i="28"/>
  <c r="AB10" i="28"/>
  <c r="AA10" i="28"/>
  <c r="Z10" i="28"/>
  <c r="Y10" i="28"/>
  <c r="X10" i="28"/>
  <c r="W10" i="28"/>
  <c r="CH9" i="28"/>
  <c r="CG9" i="28"/>
  <c r="CF9" i="28"/>
  <c r="CE9" i="28"/>
  <c r="CD9" i="28"/>
  <c r="CC9" i="28"/>
  <c r="CB9" i="28"/>
  <c r="CA9" i="28"/>
  <c r="BZ9" i="28"/>
  <c r="BY9" i="28"/>
  <c r="BX9" i="28"/>
  <c r="BW9" i="28"/>
  <c r="BV9" i="28"/>
  <c r="BU9" i="28"/>
  <c r="BT9" i="28"/>
  <c r="BS9" i="28"/>
  <c r="BR9" i="28"/>
  <c r="BQ9" i="28"/>
  <c r="BP9" i="28"/>
  <c r="BO9" i="28"/>
  <c r="BN9" i="28"/>
  <c r="BM9" i="28"/>
  <c r="BL9" i="28"/>
  <c r="BK9" i="28"/>
  <c r="BJ9" i="28"/>
  <c r="BI9" i="28"/>
  <c r="BH9" i="28"/>
  <c r="BG9" i="28"/>
  <c r="BF9" i="28"/>
  <c r="BE9" i="28"/>
  <c r="BD9" i="28"/>
  <c r="BC9" i="28"/>
  <c r="BB9" i="28"/>
  <c r="BA9" i="28"/>
  <c r="AZ9" i="28"/>
  <c r="AY9" i="28"/>
  <c r="AX9" i="28"/>
  <c r="AW9" i="28"/>
  <c r="AV9" i="28"/>
  <c r="AU9" i="28"/>
  <c r="AT9" i="28"/>
  <c r="AS9" i="28"/>
  <c r="AR9" i="28"/>
  <c r="AQ9" i="28"/>
  <c r="AP9" i="28"/>
  <c r="AO9" i="28"/>
  <c r="AN9" i="28"/>
  <c r="AM9" i="28"/>
  <c r="AL9" i="28"/>
  <c r="AK9" i="28"/>
  <c r="AJ9" i="28"/>
  <c r="AI9" i="28"/>
  <c r="AH9" i="28"/>
  <c r="AG9" i="28"/>
  <c r="AF9" i="28"/>
  <c r="AE9" i="28"/>
  <c r="AD9" i="28"/>
  <c r="AC9" i="28"/>
  <c r="AB9" i="28"/>
  <c r="AA9" i="28"/>
  <c r="Z9" i="28"/>
  <c r="Y9" i="28"/>
  <c r="X9" i="28"/>
  <c r="W9" i="28"/>
  <c r="CH8" i="28"/>
  <c r="CG8" i="28"/>
  <c r="CF8" i="28"/>
  <c r="CE8" i="28"/>
  <c r="CD8" i="28"/>
  <c r="CC8" i="28"/>
  <c r="CB8" i="28"/>
  <c r="CA8" i="28"/>
  <c r="BZ8" i="28"/>
  <c r="BY8" i="28"/>
  <c r="BX8" i="28"/>
  <c r="BW8" i="28"/>
  <c r="BV8" i="28"/>
  <c r="BU8" i="28"/>
  <c r="BT8" i="28"/>
  <c r="BS8" i="28"/>
  <c r="BR8" i="28"/>
  <c r="BQ8" i="28"/>
  <c r="BP8" i="28"/>
  <c r="BO8" i="28"/>
  <c r="BN8" i="28"/>
  <c r="BM8" i="28"/>
  <c r="BL8" i="28"/>
  <c r="BK8" i="28"/>
  <c r="BJ8" i="28"/>
  <c r="BI8" i="28"/>
  <c r="BH8" i="28"/>
  <c r="BG8" i="28"/>
  <c r="BF8" i="28"/>
  <c r="BE8" i="28"/>
  <c r="BD8" i="28"/>
  <c r="BC8" i="28"/>
  <c r="BB8" i="28"/>
  <c r="BA8" i="28"/>
  <c r="AZ8" i="28"/>
  <c r="AY8" i="28"/>
  <c r="AX8" i="28"/>
  <c r="AW8" i="28"/>
  <c r="AV8" i="28"/>
  <c r="AU8" i="28"/>
  <c r="AT8" i="28"/>
  <c r="AS8" i="28"/>
  <c r="AR8" i="28"/>
  <c r="AQ8" i="28"/>
  <c r="AP8" i="28"/>
  <c r="AO8" i="28"/>
  <c r="AN8" i="28"/>
  <c r="AM8" i="28"/>
  <c r="AL8" i="28"/>
  <c r="AK8" i="28"/>
  <c r="AJ8" i="28"/>
  <c r="AI8" i="28"/>
  <c r="AH8" i="28"/>
  <c r="AG8" i="28"/>
  <c r="AF8" i="28"/>
  <c r="AE8" i="28"/>
  <c r="AD8" i="28"/>
  <c r="AC8" i="28"/>
  <c r="AB8" i="28"/>
  <c r="AA8" i="28"/>
  <c r="Z8" i="28"/>
  <c r="Y8" i="28"/>
  <c r="X8" i="28"/>
  <c r="W8" i="28"/>
  <c r="CH7" i="28"/>
  <c r="CG7" i="28"/>
  <c r="CF7" i="28"/>
  <c r="CE7" i="28"/>
  <c r="CD7" i="28"/>
  <c r="CC7" i="28"/>
  <c r="CB7" i="28"/>
  <c r="CA7" i="28"/>
  <c r="BZ7" i="28"/>
  <c r="BY7" i="28"/>
  <c r="BX7" i="28"/>
  <c r="BW7" i="28"/>
  <c r="BV7" i="28"/>
  <c r="BU7" i="28"/>
  <c r="BT7" i="28"/>
  <c r="BS7" i="28"/>
  <c r="BR7" i="28"/>
  <c r="BQ7" i="28"/>
  <c r="BP7" i="28"/>
  <c r="BO7" i="28"/>
  <c r="BN7" i="28"/>
  <c r="BM7" i="28"/>
  <c r="BL7" i="28"/>
  <c r="BK7" i="28"/>
  <c r="BJ7" i="28"/>
  <c r="BI7" i="28"/>
  <c r="BH7" i="28"/>
  <c r="BG7" i="28"/>
  <c r="BF7" i="28"/>
  <c r="BE7" i="28"/>
  <c r="BD7" i="28"/>
  <c r="BC7" i="28"/>
  <c r="BB7" i="28"/>
  <c r="BA7" i="28"/>
  <c r="AZ7" i="28"/>
  <c r="AY7" i="28"/>
  <c r="AX7" i="28"/>
  <c r="AW7" i="28"/>
  <c r="AV7" i="28"/>
  <c r="AU7" i="28"/>
  <c r="AT7" i="28"/>
  <c r="AS7" i="28"/>
  <c r="AR7" i="28"/>
  <c r="AQ7" i="28"/>
  <c r="AP7" i="28"/>
  <c r="AO7" i="28"/>
  <c r="AN7" i="28"/>
  <c r="AM7" i="28"/>
  <c r="AL7" i="28"/>
  <c r="AK7" i="28"/>
  <c r="AJ7" i="28"/>
  <c r="AI7" i="28"/>
  <c r="AH7" i="28"/>
  <c r="AG7" i="28"/>
  <c r="AF7" i="28"/>
  <c r="AE7" i="28"/>
  <c r="AD7" i="28"/>
  <c r="AC7" i="28"/>
  <c r="AB7" i="28"/>
  <c r="AA7" i="28"/>
  <c r="Z7" i="28"/>
  <c r="Y7" i="28"/>
  <c r="X7" i="28"/>
  <c r="W7" i="28"/>
  <c r="CH6" i="28"/>
  <c r="CG6" i="28"/>
  <c r="CF6" i="28"/>
  <c r="CE6" i="28"/>
  <c r="CD6" i="28"/>
  <c r="CC6" i="28"/>
  <c r="CB6" i="28"/>
  <c r="CA6" i="28"/>
  <c r="BZ6" i="28"/>
  <c r="BY6" i="28"/>
  <c r="BX6" i="28"/>
  <c r="BW6" i="28"/>
  <c r="BV6" i="28"/>
  <c r="BU6" i="28"/>
  <c r="BT6" i="28"/>
  <c r="BS6" i="28"/>
  <c r="BR6" i="28"/>
  <c r="BQ6" i="28"/>
  <c r="BP6" i="28"/>
  <c r="BO6" i="28"/>
  <c r="BN6" i="28"/>
  <c r="BM6" i="28"/>
  <c r="BL6" i="28"/>
  <c r="BK6" i="28"/>
  <c r="BJ6" i="28"/>
  <c r="BI6" i="28"/>
  <c r="BH6" i="28"/>
  <c r="BG6" i="28"/>
  <c r="BF6" i="28"/>
  <c r="BE6" i="28"/>
  <c r="BD6" i="28"/>
  <c r="BC6" i="28"/>
  <c r="BB6" i="28"/>
  <c r="BA6" i="28"/>
  <c r="AZ6" i="28"/>
  <c r="AY6" i="28"/>
  <c r="AX6" i="28"/>
  <c r="AW6" i="28"/>
  <c r="AV6" i="28"/>
  <c r="AU6" i="28"/>
  <c r="AT6" i="28"/>
  <c r="AS6" i="28"/>
  <c r="AR6" i="28"/>
  <c r="AQ6" i="28"/>
  <c r="AP6" i="28"/>
  <c r="AO6" i="28"/>
  <c r="AN6" i="28"/>
  <c r="AM6" i="28"/>
  <c r="AL6" i="28"/>
  <c r="AK6" i="28"/>
  <c r="AJ6" i="28"/>
  <c r="AI6" i="28"/>
  <c r="AH6" i="28"/>
  <c r="AG6" i="28"/>
  <c r="AF6" i="28"/>
  <c r="AE6" i="28"/>
  <c r="AD6" i="28"/>
  <c r="AC6" i="28"/>
  <c r="AB6" i="28"/>
  <c r="AA6" i="28"/>
  <c r="Z6" i="28"/>
  <c r="Y6" i="28"/>
  <c r="X6" i="28"/>
  <c r="W6" i="28"/>
  <c r="E38" i="28" l="1"/>
  <c r="F42" i="28"/>
  <c r="G42" i="28"/>
  <c r="E50" i="28"/>
  <c r="D46" i="28"/>
  <c r="D50" i="28"/>
  <c r="D38" i="28"/>
  <c r="L46" i="28"/>
  <c r="M50" i="28"/>
  <c r="M38" i="28"/>
  <c r="L38" i="28"/>
  <c r="K46" i="28"/>
  <c r="K42" i="28"/>
  <c r="G46" i="28"/>
  <c r="J42" i="28"/>
  <c r="J38" i="28"/>
  <c r="I50" i="28"/>
  <c r="I38" i="28"/>
  <c r="H46" i="28"/>
  <c r="H38" i="28"/>
  <c r="CU54" i="28"/>
  <c r="H51" i="28"/>
  <c r="H54" i="28" s="1"/>
  <c r="N38" i="28"/>
  <c r="M51" i="28"/>
  <c r="M54" i="28" s="1"/>
  <c r="I51" i="28"/>
  <c r="I54" i="28" s="1"/>
  <c r="D51" i="28"/>
  <c r="D54" i="28" s="1"/>
  <c r="N197" i="39"/>
  <c r="J52" i="28"/>
  <c r="J54" i="28" s="1"/>
  <c r="F52" i="28"/>
  <c r="F54" i="28" s="1"/>
  <c r="N50" i="28"/>
  <c r="E51" i="28"/>
  <c r="E54" i="28" s="1"/>
  <c r="N42" i="28"/>
  <c r="C52" i="28"/>
  <c r="C51" i="28"/>
  <c r="K51" i="28"/>
  <c r="K52" i="28"/>
  <c r="G51" i="28"/>
  <c r="G52" i="28"/>
  <c r="L54" i="28"/>
  <c r="N46" i="28"/>
  <c r="W19" i="28"/>
  <c r="AE19" i="28"/>
  <c r="AM19" i="28"/>
  <c r="AU19" i="28"/>
  <c r="BC19" i="28"/>
  <c r="BK19" i="28"/>
  <c r="BS19" i="28"/>
  <c r="CA19" i="28"/>
  <c r="AB19" i="28"/>
  <c r="AJ19" i="28"/>
  <c r="AR19" i="28"/>
  <c r="AZ19" i="28"/>
  <c r="BH19" i="28"/>
  <c r="BP19" i="28"/>
  <c r="BX19" i="28"/>
  <c r="CF19" i="28"/>
  <c r="X27" i="28"/>
  <c r="AB27" i="28"/>
  <c r="AF27" i="28"/>
  <c r="AJ27" i="28"/>
  <c r="AN27" i="28"/>
  <c r="AR27" i="28"/>
  <c r="AV27" i="28"/>
  <c r="AZ27" i="28"/>
  <c r="BD27" i="28"/>
  <c r="BH27" i="28"/>
  <c r="BL27" i="28"/>
  <c r="BP27" i="28"/>
  <c r="BT27" i="28"/>
  <c r="BX27" i="28"/>
  <c r="CB27" i="28"/>
  <c r="CF27" i="28"/>
  <c r="X19" i="28"/>
  <c r="AF19" i="28"/>
  <c r="AN19" i="28"/>
  <c r="AV19" i="28"/>
  <c r="BD19" i="28"/>
  <c r="BL19" i="28"/>
  <c r="BT19" i="28"/>
  <c r="CB19" i="28"/>
  <c r="Y19" i="28"/>
  <c r="AC19" i="28"/>
  <c r="AG19" i="28"/>
  <c r="AK19" i="28"/>
  <c r="AO19" i="28"/>
  <c r="AS19" i="28"/>
  <c r="AW19" i="28"/>
  <c r="BA19" i="28"/>
  <c r="BE19" i="28"/>
  <c r="BI19" i="28"/>
  <c r="BM19" i="28"/>
  <c r="BQ19" i="28"/>
  <c r="BU19" i="28"/>
  <c r="BY19" i="28"/>
  <c r="CC19" i="28"/>
  <c r="CG19" i="28"/>
  <c r="Z19" i="28"/>
  <c r="AD19" i="28"/>
  <c r="AH19" i="28"/>
  <c r="AL19" i="28"/>
  <c r="AP19" i="28"/>
  <c r="AT19" i="28"/>
  <c r="AX19" i="28"/>
  <c r="BB19" i="28"/>
  <c r="BF19" i="28"/>
  <c r="BJ19" i="28"/>
  <c r="BN19" i="28"/>
  <c r="BR19" i="28"/>
  <c r="BV19" i="28"/>
  <c r="BZ19" i="28"/>
  <c r="CD19" i="28"/>
  <c r="CH19" i="28"/>
  <c r="AA19" i="28"/>
  <c r="AI19" i="28"/>
  <c r="AQ19" i="28"/>
  <c r="AY19" i="28"/>
  <c r="BG19" i="28"/>
  <c r="BO19" i="28"/>
  <c r="BW19" i="28"/>
  <c r="CE19" i="28"/>
  <c r="Y27" i="28"/>
  <c r="AG27" i="28"/>
  <c r="AO27" i="28"/>
  <c r="AW27" i="28"/>
  <c r="AC27" i="28"/>
  <c r="AK27" i="28"/>
  <c r="AS27" i="28"/>
  <c r="BE27" i="28"/>
  <c r="BM27" i="28"/>
  <c r="BU27" i="28"/>
  <c r="CC27" i="28"/>
  <c r="AA11" i="28"/>
  <c r="AI11" i="28"/>
  <c r="AU11" i="28"/>
  <c r="BC11" i="28"/>
  <c r="BO11" i="28"/>
  <c r="BW11" i="28"/>
  <c r="X11" i="28"/>
  <c r="AJ11" i="28"/>
  <c r="AR11" i="28"/>
  <c r="BD11" i="28"/>
  <c r="BL11" i="28"/>
  <c r="BP11" i="28"/>
  <c r="BX11" i="28"/>
  <c r="CB11" i="28"/>
  <c r="CF11" i="28"/>
  <c r="Z27" i="28"/>
  <c r="AD27" i="28"/>
  <c r="AH27" i="28"/>
  <c r="AL27" i="28"/>
  <c r="AP27" i="28"/>
  <c r="AT27" i="28"/>
  <c r="AX27" i="28"/>
  <c r="BB27" i="28"/>
  <c r="BF27" i="28"/>
  <c r="BJ27" i="28"/>
  <c r="BN27" i="28"/>
  <c r="BR27" i="28"/>
  <c r="BV27" i="28"/>
  <c r="BZ27" i="28"/>
  <c r="CD27" i="28"/>
  <c r="CH27" i="28"/>
  <c r="W27" i="28"/>
  <c r="AA27" i="28"/>
  <c r="AE27" i="28"/>
  <c r="AI27" i="28"/>
  <c r="AM27" i="28"/>
  <c r="AQ27" i="28"/>
  <c r="AU27" i="28"/>
  <c r="AY27" i="28"/>
  <c r="BC27" i="28"/>
  <c r="BG27" i="28"/>
  <c r="BK27" i="28"/>
  <c r="BO27" i="28"/>
  <c r="BS27" i="28"/>
  <c r="BW27" i="28"/>
  <c r="CA27" i="28"/>
  <c r="CE27" i="28"/>
  <c r="BA27" i="28"/>
  <c r="BI27" i="28"/>
  <c r="BQ27" i="28"/>
  <c r="BY27" i="28"/>
  <c r="CG27" i="28"/>
  <c r="W11" i="28"/>
  <c r="AE11" i="28"/>
  <c r="AM11" i="28"/>
  <c r="AQ11" i="28"/>
  <c r="AY11" i="28"/>
  <c r="BG11" i="28"/>
  <c r="BK11" i="28"/>
  <c r="BS11" i="28"/>
  <c r="CA11" i="28"/>
  <c r="CE11" i="28"/>
  <c r="AB11" i="28"/>
  <c r="AF11" i="28"/>
  <c r="AN11" i="28"/>
  <c r="AV11" i="28"/>
  <c r="AZ11" i="28"/>
  <c r="BH11" i="28"/>
  <c r="BT11" i="28"/>
  <c r="Y11" i="28"/>
  <c r="AC11" i="28"/>
  <c r="AG11" i="28"/>
  <c r="AK11" i="28"/>
  <c r="AO11" i="28"/>
  <c r="AS11" i="28"/>
  <c r="AW11" i="28"/>
  <c r="BA11" i="28"/>
  <c r="BE11" i="28"/>
  <c r="BI11" i="28"/>
  <c r="BM11" i="28"/>
  <c r="BQ11" i="28"/>
  <c r="BU11" i="28"/>
  <c r="BY11" i="28"/>
  <c r="CC11" i="28"/>
  <c r="CG11" i="28"/>
  <c r="Z11" i="28"/>
  <c r="AD11" i="28"/>
  <c r="AH11" i="28"/>
  <c r="AL11" i="28"/>
  <c r="AP11" i="28"/>
  <c r="AT11" i="28"/>
  <c r="AX11" i="28"/>
  <c r="BB11" i="28"/>
  <c r="BF11" i="28"/>
  <c r="BJ11" i="28"/>
  <c r="BN11" i="28"/>
  <c r="BR11" i="28"/>
  <c r="BV11" i="28"/>
  <c r="BZ11" i="28"/>
  <c r="CD11" i="28"/>
  <c r="CH11" i="28"/>
  <c r="N52" i="28" l="1"/>
  <c r="N51" i="28"/>
  <c r="DD54" i="28"/>
  <c r="N54" i="28"/>
  <c r="K54" i="28"/>
  <c r="G54" i="28"/>
  <c r="C13" i="28" l="1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AI13" i="28"/>
  <c r="AJ13" i="28"/>
  <c r="AK13" i="28"/>
  <c r="AL13" i="28"/>
  <c r="AM13" i="28"/>
  <c r="AN13" i="28"/>
  <c r="AO13" i="28"/>
  <c r="AP13" i="28"/>
  <c r="AQ13" i="28"/>
  <c r="AR13" i="28"/>
  <c r="AS13" i="28"/>
  <c r="AT13" i="28"/>
  <c r="AU13" i="28"/>
  <c r="AV13" i="28"/>
  <c r="AW13" i="28"/>
  <c r="AX13" i="28"/>
  <c r="AY13" i="28"/>
  <c r="AZ13" i="28"/>
  <c r="BA13" i="28"/>
  <c r="BB13" i="28"/>
  <c r="BC13" i="28"/>
  <c r="BD13" i="28"/>
  <c r="BE13" i="28"/>
  <c r="BF13" i="28"/>
  <c r="BG13" i="28"/>
  <c r="BH13" i="28"/>
  <c r="BI13" i="28"/>
  <c r="BJ13" i="28"/>
  <c r="BK13" i="28"/>
  <c r="BL13" i="28"/>
  <c r="BM13" i="28"/>
  <c r="BN13" i="28"/>
  <c r="BO13" i="28"/>
  <c r="BP13" i="28"/>
  <c r="BQ13" i="28"/>
  <c r="BR13" i="28"/>
  <c r="BS13" i="28"/>
  <c r="BT13" i="28"/>
  <c r="BU13" i="28"/>
  <c r="BV13" i="28"/>
  <c r="BW13" i="28"/>
  <c r="BX13" i="28"/>
  <c r="BY13" i="28"/>
  <c r="BZ13" i="28"/>
  <c r="CA13" i="28"/>
  <c r="CB13" i="28"/>
  <c r="CC13" i="28"/>
  <c r="CD13" i="28"/>
  <c r="CE13" i="28"/>
  <c r="CF13" i="28"/>
  <c r="CG13" i="28"/>
  <c r="CH13" i="28"/>
  <c r="AM40" i="36" l="1"/>
  <c r="AL40" i="36"/>
  <c r="AK40" i="36"/>
  <c r="AJ40" i="36"/>
  <c r="AI40" i="36"/>
  <c r="AH40" i="36"/>
  <c r="AG40" i="36"/>
  <c r="AF40" i="36"/>
  <c r="AE40" i="36"/>
  <c r="AD40" i="36"/>
  <c r="AC40" i="36"/>
  <c r="AB40" i="36"/>
  <c r="AA40" i="36"/>
  <c r="Z40" i="36"/>
  <c r="Y40" i="36"/>
  <c r="X40" i="36"/>
  <c r="W40" i="36"/>
  <c r="V40" i="36"/>
  <c r="U40" i="36"/>
  <c r="T40" i="36"/>
  <c r="S40" i="36"/>
  <c r="R40" i="36"/>
  <c r="Q40" i="36"/>
  <c r="P40" i="36"/>
  <c r="O40" i="36"/>
  <c r="N40" i="36"/>
  <c r="M40" i="36"/>
  <c r="L40" i="36"/>
  <c r="K40" i="36"/>
  <c r="J40" i="36"/>
  <c r="I40" i="36"/>
  <c r="H40" i="36"/>
  <c r="G40" i="36"/>
  <c r="F40" i="36"/>
  <c r="E40" i="36"/>
  <c r="D40" i="36"/>
  <c r="C40" i="36"/>
  <c r="AM22" i="36"/>
  <c r="AL22" i="36"/>
  <c r="AK22" i="36"/>
  <c r="AJ22" i="36"/>
  <c r="AI22" i="36"/>
  <c r="AH22" i="36"/>
  <c r="AG22" i="36"/>
  <c r="AF22" i="36"/>
  <c r="AE22" i="36"/>
  <c r="AD22" i="36"/>
  <c r="AC22" i="36"/>
  <c r="AB22" i="36"/>
  <c r="AA22" i="36"/>
  <c r="Z22" i="36"/>
  <c r="Y22" i="36"/>
  <c r="X22" i="36"/>
  <c r="W22" i="36"/>
  <c r="V22" i="36"/>
  <c r="U22" i="36"/>
  <c r="T22" i="36"/>
  <c r="S22" i="36"/>
  <c r="R22" i="36"/>
  <c r="Q22" i="36"/>
  <c r="P22" i="36"/>
  <c r="O22" i="36"/>
  <c r="N22" i="36"/>
  <c r="M22" i="36"/>
  <c r="L22" i="36"/>
  <c r="K22" i="36"/>
  <c r="J22" i="36"/>
  <c r="I22" i="36"/>
  <c r="H22" i="36"/>
  <c r="G22" i="36"/>
  <c r="F22" i="36"/>
  <c r="E22" i="36"/>
  <c r="D22" i="36"/>
  <c r="C22" i="36"/>
  <c r="AM58" i="29"/>
  <c r="AL58" i="29"/>
  <c r="AK58" i="29"/>
  <c r="AJ58" i="29"/>
  <c r="AI58" i="29"/>
  <c r="AH58" i="29"/>
  <c r="AG58" i="29"/>
  <c r="AF58" i="29"/>
  <c r="AE58" i="29"/>
  <c r="AD58" i="29"/>
  <c r="AC58" i="29"/>
  <c r="AB58" i="29"/>
  <c r="AA58" i="29"/>
  <c r="Z58" i="29"/>
  <c r="Y58" i="29"/>
  <c r="X58" i="29"/>
  <c r="W58" i="29"/>
  <c r="V58" i="29"/>
  <c r="U58" i="29"/>
  <c r="T58" i="29"/>
  <c r="S58" i="29"/>
  <c r="R58" i="29"/>
  <c r="Q58" i="29"/>
  <c r="P58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C58" i="29"/>
  <c r="AM40" i="29"/>
  <c r="AL40" i="29"/>
  <c r="AK40" i="29"/>
  <c r="AJ40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AM22" i="29"/>
  <c r="AL22" i="29"/>
  <c r="AK22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C38" i="28" l="1"/>
  <c r="C42" i="28"/>
  <c r="C46" i="28"/>
  <c r="C50" i="28"/>
  <c r="C54" i="28"/>
  <c r="M169" i="39"/>
  <c r="L169" i="39"/>
  <c r="K169" i="39"/>
  <c r="J169" i="39"/>
  <c r="I169" i="39"/>
  <c r="G169" i="39"/>
  <c r="F169" i="39"/>
  <c r="E169" i="39"/>
  <c r="D169" i="39"/>
  <c r="M155" i="39"/>
  <c r="L155" i="39"/>
  <c r="K155" i="39"/>
  <c r="J155" i="39"/>
  <c r="I155" i="39"/>
  <c r="H155" i="39"/>
  <c r="G155" i="39"/>
  <c r="F155" i="39"/>
  <c r="E155" i="39"/>
  <c r="D155" i="39"/>
  <c r="M141" i="39"/>
  <c r="L141" i="39"/>
  <c r="K141" i="39"/>
  <c r="J141" i="39"/>
  <c r="I141" i="39"/>
  <c r="H141" i="39"/>
  <c r="G141" i="39"/>
  <c r="F141" i="39"/>
  <c r="E141" i="39"/>
  <c r="D141" i="39"/>
  <c r="M127" i="39"/>
  <c r="L127" i="39"/>
  <c r="K127" i="39"/>
  <c r="J127" i="39"/>
  <c r="I127" i="39"/>
  <c r="H127" i="39"/>
  <c r="G127" i="39"/>
  <c r="F127" i="39"/>
  <c r="E127" i="39"/>
  <c r="D127" i="39"/>
  <c r="M14" i="32"/>
  <c r="L14" i="32"/>
  <c r="K14" i="32"/>
  <c r="J14" i="32"/>
  <c r="I14" i="32"/>
  <c r="H14" i="32"/>
  <c r="G14" i="32"/>
  <c r="F14" i="32"/>
  <c r="E14" i="32"/>
  <c r="D14" i="32"/>
  <c r="M13" i="32"/>
  <c r="L13" i="32"/>
  <c r="K13" i="32"/>
  <c r="J13" i="32"/>
  <c r="I13" i="32"/>
  <c r="H13" i="32"/>
  <c r="G13" i="32"/>
  <c r="F13" i="32"/>
  <c r="E13" i="32"/>
  <c r="D13" i="32"/>
  <c r="M12" i="32"/>
  <c r="L12" i="32"/>
  <c r="K12" i="32"/>
  <c r="J12" i="32"/>
  <c r="I12" i="32"/>
  <c r="H12" i="32"/>
  <c r="G12" i="32"/>
  <c r="F12" i="32"/>
  <c r="E12" i="32"/>
  <c r="D12" i="32"/>
  <c r="M11" i="32"/>
  <c r="L11" i="32"/>
  <c r="K11" i="32"/>
  <c r="J11" i="32"/>
  <c r="I11" i="32"/>
  <c r="H11" i="32"/>
  <c r="G11" i="32"/>
  <c r="F11" i="32"/>
  <c r="E11" i="32"/>
  <c r="D11" i="32"/>
  <c r="M10" i="32"/>
  <c r="L10" i="32"/>
  <c r="K10" i="32"/>
  <c r="J10" i="32"/>
  <c r="I10" i="32"/>
  <c r="H10" i="32"/>
  <c r="G10" i="32"/>
  <c r="F10" i="32"/>
  <c r="E10" i="32"/>
  <c r="D10" i="32"/>
  <c r="M9" i="32"/>
  <c r="L9" i="32"/>
  <c r="K9" i="32"/>
  <c r="J9" i="32"/>
  <c r="I9" i="32"/>
  <c r="H9" i="32"/>
  <c r="G9" i="32"/>
  <c r="F9" i="32"/>
  <c r="E9" i="32"/>
  <c r="D9" i="32"/>
  <c r="M8" i="32"/>
  <c r="L8" i="32"/>
  <c r="J8" i="32"/>
  <c r="I8" i="32"/>
  <c r="H8" i="32"/>
  <c r="F8" i="32"/>
  <c r="E8" i="32"/>
  <c r="D8" i="32"/>
  <c r="M7" i="32"/>
  <c r="L7" i="32"/>
  <c r="K7" i="32"/>
  <c r="J7" i="32"/>
  <c r="I7" i="32"/>
  <c r="H7" i="32"/>
  <c r="G7" i="32"/>
  <c r="F7" i="32"/>
  <c r="E7" i="32"/>
  <c r="D7" i="32"/>
  <c r="M6" i="32"/>
  <c r="L6" i="32"/>
  <c r="K6" i="32"/>
  <c r="J6" i="32"/>
  <c r="I6" i="32"/>
  <c r="H6" i="32"/>
  <c r="G6" i="32"/>
  <c r="F6" i="32"/>
  <c r="E6" i="32"/>
  <c r="D6" i="32"/>
  <c r="M85" i="39"/>
  <c r="L85" i="39"/>
  <c r="K85" i="39"/>
  <c r="J85" i="39"/>
  <c r="I85" i="39"/>
  <c r="H85" i="39"/>
  <c r="G85" i="39"/>
  <c r="F85" i="39"/>
  <c r="E85" i="39"/>
  <c r="D85" i="39"/>
  <c r="M71" i="39"/>
  <c r="L71" i="39"/>
  <c r="K71" i="39"/>
  <c r="J71" i="39"/>
  <c r="I71" i="39"/>
  <c r="H71" i="39"/>
  <c r="G71" i="39"/>
  <c r="F71" i="39"/>
  <c r="E71" i="39"/>
  <c r="D71" i="39"/>
  <c r="M43" i="39"/>
  <c r="L43" i="39"/>
  <c r="K43" i="39"/>
  <c r="J43" i="39"/>
  <c r="I43" i="39"/>
  <c r="H43" i="39"/>
  <c r="G43" i="39"/>
  <c r="F43" i="39"/>
  <c r="E43" i="39"/>
  <c r="D43" i="39"/>
  <c r="BJ161" i="40"/>
  <c r="BI161" i="40"/>
  <c r="BH161" i="40"/>
  <c r="BG161" i="40"/>
  <c r="BF161" i="40"/>
  <c r="BE161" i="40"/>
  <c r="BD161" i="40"/>
  <c r="BC161" i="40"/>
  <c r="BB161" i="40"/>
  <c r="BA161" i="40"/>
  <c r="AZ161" i="40"/>
  <c r="BI145" i="40"/>
  <c r="BH145" i="40"/>
  <c r="BG145" i="40"/>
  <c r="BF145" i="40"/>
  <c r="BE145" i="40"/>
  <c r="BD145" i="40"/>
  <c r="BC145" i="40"/>
  <c r="BA145" i="40"/>
  <c r="AZ145" i="40"/>
  <c r="AT161" i="40"/>
  <c r="AS161" i="40"/>
  <c r="AR161" i="40"/>
  <c r="AQ161" i="40"/>
  <c r="AP161" i="40"/>
  <c r="AO161" i="40"/>
  <c r="AN161" i="40"/>
  <c r="AM161" i="40"/>
  <c r="AL161" i="40"/>
  <c r="AK161" i="40"/>
  <c r="AJ161" i="40"/>
  <c r="AT145" i="40"/>
  <c r="AS145" i="40"/>
  <c r="AR145" i="40"/>
  <c r="AQ145" i="40"/>
  <c r="AP145" i="40"/>
  <c r="AO145" i="40"/>
  <c r="AN145" i="40"/>
  <c r="AM145" i="40"/>
  <c r="AL145" i="40"/>
  <c r="AK145" i="40"/>
  <c r="AJ145" i="40"/>
  <c r="BJ129" i="40"/>
  <c r="BI129" i="40"/>
  <c r="BH129" i="40"/>
  <c r="BG129" i="40"/>
  <c r="BF129" i="40"/>
  <c r="BE129" i="40"/>
  <c r="BD129" i="40"/>
  <c r="BC129" i="40"/>
  <c r="BB129" i="40"/>
  <c r="BA129" i="40"/>
  <c r="AZ129" i="40"/>
  <c r="N71" i="43"/>
  <c r="M71" i="43"/>
  <c r="L71" i="43"/>
  <c r="K71" i="43"/>
  <c r="J71" i="43"/>
  <c r="I71" i="43"/>
  <c r="H71" i="43"/>
  <c r="G71" i="43"/>
  <c r="F71" i="43"/>
  <c r="E71" i="43"/>
  <c r="D71" i="43"/>
  <c r="N70" i="43"/>
  <c r="M70" i="43"/>
  <c r="L70" i="43"/>
  <c r="K70" i="43"/>
  <c r="J70" i="43"/>
  <c r="I70" i="43"/>
  <c r="H70" i="43"/>
  <c r="G70" i="43"/>
  <c r="F70" i="43"/>
  <c r="E70" i="43"/>
  <c r="D70" i="43"/>
  <c r="N69" i="43"/>
  <c r="M69" i="43"/>
  <c r="L69" i="43"/>
  <c r="K69" i="43"/>
  <c r="J69" i="43"/>
  <c r="I69" i="43"/>
  <c r="H69" i="43"/>
  <c r="G69" i="43"/>
  <c r="F69" i="43"/>
  <c r="E69" i="43"/>
  <c r="D69" i="43"/>
  <c r="N68" i="43"/>
  <c r="M68" i="43"/>
  <c r="L68" i="43"/>
  <c r="K68" i="43"/>
  <c r="J68" i="43"/>
  <c r="I68" i="43"/>
  <c r="H68" i="43"/>
  <c r="G68" i="43"/>
  <c r="F68" i="43"/>
  <c r="E68" i="43"/>
  <c r="D68" i="43"/>
  <c r="N67" i="43"/>
  <c r="M67" i="43"/>
  <c r="L67" i="43"/>
  <c r="K67" i="43"/>
  <c r="J67" i="43"/>
  <c r="I67" i="43"/>
  <c r="H67" i="43"/>
  <c r="G67" i="43"/>
  <c r="F67" i="43"/>
  <c r="E67" i="43"/>
  <c r="D67" i="43"/>
  <c r="N66" i="43"/>
  <c r="M66" i="43"/>
  <c r="L66" i="43"/>
  <c r="K66" i="43"/>
  <c r="J66" i="43"/>
  <c r="I66" i="43"/>
  <c r="H66" i="43"/>
  <c r="G66" i="43"/>
  <c r="F66" i="43"/>
  <c r="E66" i="43"/>
  <c r="D66" i="43"/>
  <c r="N65" i="43"/>
  <c r="M65" i="43"/>
  <c r="L65" i="43"/>
  <c r="K65" i="43"/>
  <c r="J65" i="43"/>
  <c r="I65" i="43"/>
  <c r="H65" i="43"/>
  <c r="G65" i="43"/>
  <c r="F65" i="43"/>
  <c r="E65" i="43"/>
  <c r="D65" i="43"/>
  <c r="N64" i="43"/>
  <c r="M64" i="43"/>
  <c r="L64" i="43"/>
  <c r="K64" i="43"/>
  <c r="J64" i="43"/>
  <c r="I64" i="43"/>
  <c r="H64" i="43"/>
  <c r="G64" i="43"/>
  <c r="F64" i="43"/>
  <c r="E64" i="43"/>
  <c r="D64" i="43"/>
  <c r="N63" i="43"/>
  <c r="M63" i="43"/>
  <c r="L63" i="43"/>
  <c r="K63" i="43"/>
  <c r="J63" i="43"/>
  <c r="I63" i="43"/>
  <c r="H63" i="43"/>
  <c r="G63" i="43"/>
  <c r="F63" i="43"/>
  <c r="E63" i="43"/>
  <c r="D63" i="43"/>
  <c r="N62" i="43"/>
  <c r="M62" i="43"/>
  <c r="L62" i="43"/>
  <c r="K62" i="43"/>
  <c r="J62" i="43"/>
  <c r="I62" i="43"/>
  <c r="H62" i="43"/>
  <c r="G62" i="43"/>
  <c r="F62" i="43"/>
  <c r="E62" i="43"/>
  <c r="D62" i="43"/>
  <c r="N61" i="43"/>
  <c r="M61" i="43"/>
  <c r="L61" i="43"/>
  <c r="K61" i="43"/>
  <c r="J61" i="43"/>
  <c r="I61" i="43"/>
  <c r="H61" i="43"/>
  <c r="G61" i="43"/>
  <c r="F61" i="43"/>
  <c r="E61" i="43"/>
  <c r="D61" i="43"/>
  <c r="N60" i="43"/>
  <c r="M60" i="43"/>
  <c r="L60" i="43"/>
  <c r="K60" i="43"/>
  <c r="J60" i="43"/>
  <c r="I60" i="43"/>
  <c r="H60" i="43"/>
  <c r="G60" i="43"/>
  <c r="F60" i="43"/>
  <c r="E60" i="43"/>
  <c r="D60" i="43"/>
  <c r="BJ97" i="40"/>
  <c r="BI97" i="40"/>
  <c r="BH97" i="40"/>
  <c r="BG97" i="40"/>
  <c r="BF97" i="40"/>
  <c r="BE97" i="40"/>
  <c r="BD97" i="40"/>
  <c r="BC97" i="40"/>
  <c r="BB97" i="40"/>
  <c r="BA97" i="40"/>
  <c r="AZ97" i="40"/>
  <c r="AT129" i="40"/>
  <c r="AS129" i="40"/>
  <c r="AR129" i="40"/>
  <c r="AQ129" i="40"/>
  <c r="AP129" i="40"/>
  <c r="AO129" i="40"/>
  <c r="AN129" i="40"/>
  <c r="AM129" i="40"/>
  <c r="AL129" i="40"/>
  <c r="AK129" i="40"/>
  <c r="AJ129" i="40"/>
  <c r="N53" i="43"/>
  <c r="M53" i="43"/>
  <c r="L53" i="43"/>
  <c r="K53" i="43"/>
  <c r="J53" i="43"/>
  <c r="I53" i="43"/>
  <c r="H53" i="43"/>
  <c r="G53" i="43"/>
  <c r="F53" i="43"/>
  <c r="E53" i="43"/>
  <c r="D53" i="43"/>
  <c r="N52" i="43"/>
  <c r="M52" i="43"/>
  <c r="L52" i="43"/>
  <c r="K52" i="43"/>
  <c r="J52" i="43"/>
  <c r="I52" i="43"/>
  <c r="H52" i="43"/>
  <c r="G52" i="43"/>
  <c r="F52" i="43"/>
  <c r="E52" i="43"/>
  <c r="D52" i="43"/>
  <c r="N51" i="43"/>
  <c r="M51" i="43"/>
  <c r="L51" i="43"/>
  <c r="K51" i="43"/>
  <c r="J51" i="43"/>
  <c r="I51" i="43"/>
  <c r="H51" i="43"/>
  <c r="G51" i="43"/>
  <c r="F51" i="43"/>
  <c r="E51" i="43"/>
  <c r="D51" i="43"/>
  <c r="N50" i="43"/>
  <c r="M50" i="43"/>
  <c r="L50" i="43"/>
  <c r="K50" i="43"/>
  <c r="J50" i="43"/>
  <c r="I50" i="43"/>
  <c r="H50" i="43"/>
  <c r="G50" i="43"/>
  <c r="F50" i="43"/>
  <c r="E50" i="43"/>
  <c r="D50" i="43"/>
  <c r="N49" i="43"/>
  <c r="M49" i="43"/>
  <c r="L49" i="43"/>
  <c r="K49" i="43"/>
  <c r="J49" i="43"/>
  <c r="I49" i="43"/>
  <c r="H49" i="43"/>
  <c r="G49" i="43"/>
  <c r="F49" i="43"/>
  <c r="E49" i="43"/>
  <c r="D49" i="43"/>
  <c r="N48" i="43"/>
  <c r="M48" i="43"/>
  <c r="L48" i="43"/>
  <c r="K48" i="43"/>
  <c r="J48" i="43"/>
  <c r="I48" i="43"/>
  <c r="H48" i="43"/>
  <c r="G48" i="43"/>
  <c r="F48" i="43"/>
  <c r="E48" i="43"/>
  <c r="D48" i="43"/>
  <c r="N47" i="43"/>
  <c r="M47" i="43"/>
  <c r="L47" i="43"/>
  <c r="K47" i="43"/>
  <c r="J47" i="43"/>
  <c r="I47" i="43"/>
  <c r="H47" i="43"/>
  <c r="G47" i="43"/>
  <c r="F47" i="43"/>
  <c r="E47" i="43"/>
  <c r="D47" i="43"/>
  <c r="N46" i="43"/>
  <c r="M46" i="43"/>
  <c r="L46" i="43"/>
  <c r="K46" i="43"/>
  <c r="J46" i="43"/>
  <c r="I46" i="43"/>
  <c r="H46" i="43"/>
  <c r="G46" i="43"/>
  <c r="F46" i="43"/>
  <c r="E46" i="43"/>
  <c r="D46" i="43"/>
  <c r="N45" i="43"/>
  <c r="M45" i="43"/>
  <c r="L45" i="43"/>
  <c r="K45" i="43"/>
  <c r="J45" i="43"/>
  <c r="I45" i="43"/>
  <c r="H45" i="43"/>
  <c r="G45" i="43"/>
  <c r="F45" i="43"/>
  <c r="E45" i="43"/>
  <c r="D45" i="43"/>
  <c r="N44" i="43"/>
  <c r="M44" i="43"/>
  <c r="L44" i="43"/>
  <c r="K44" i="43"/>
  <c r="J44" i="43"/>
  <c r="I44" i="43"/>
  <c r="H44" i="43"/>
  <c r="G44" i="43"/>
  <c r="F44" i="43"/>
  <c r="E44" i="43"/>
  <c r="D44" i="43"/>
  <c r="N43" i="43"/>
  <c r="M43" i="43"/>
  <c r="L43" i="43"/>
  <c r="K43" i="43"/>
  <c r="J43" i="43"/>
  <c r="I43" i="43"/>
  <c r="H43" i="43"/>
  <c r="G43" i="43"/>
  <c r="F43" i="43"/>
  <c r="E43" i="43"/>
  <c r="D43" i="43"/>
  <c r="N42" i="43"/>
  <c r="M42" i="43"/>
  <c r="L42" i="43"/>
  <c r="K42" i="43"/>
  <c r="J42" i="43"/>
  <c r="I42" i="43"/>
  <c r="H42" i="43"/>
  <c r="G42" i="43"/>
  <c r="F42" i="43"/>
  <c r="E42" i="43"/>
  <c r="D42" i="43"/>
  <c r="AT97" i="40"/>
  <c r="AS97" i="40"/>
  <c r="AR97" i="40"/>
  <c r="AQ97" i="40"/>
  <c r="AP97" i="40"/>
  <c r="AO97" i="40"/>
  <c r="AN97" i="40"/>
  <c r="AM97" i="40"/>
  <c r="AL97" i="40"/>
  <c r="AK97" i="40"/>
  <c r="AJ97" i="40"/>
  <c r="BJ81" i="40"/>
  <c r="BI81" i="40"/>
  <c r="BH81" i="40"/>
  <c r="BG81" i="40"/>
  <c r="BF81" i="40"/>
  <c r="BE81" i="40"/>
  <c r="BD81" i="40"/>
  <c r="BC81" i="40"/>
  <c r="BB81" i="40"/>
  <c r="BA81" i="40"/>
  <c r="AZ81" i="40"/>
  <c r="AT81" i="40"/>
  <c r="AS81" i="40"/>
  <c r="AR81" i="40"/>
  <c r="AQ81" i="40"/>
  <c r="AP81" i="40"/>
  <c r="AO81" i="40"/>
  <c r="AN81" i="40"/>
  <c r="AM81" i="40"/>
  <c r="AL81" i="40"/>
  <c r="AK81" i="40"/>
  <c r="AJ81" i="40"/>
  <c r="BJ65" i="40"/>
  <c r="BI65" i="40"/>
  <c r="BH65" i="40"/>
  <c r="BG65" i="40"/>
  <c r="BF65" i="40"/>
  <c r="BE65" i="40"/>
  <c r="BD65" i="40"/>
  <c r="BC65" i="40"/>
  <c r="BB65" i="40"/>
  <c r="BA65" i="40"/>
  <c r="AZ65" i="40"/>
  <c r="AT65" i="40"/>
  <c r="AS65" i="40"/>
  <c r="AR65" i="40"/>
  <c r="AQ65" i="40"/>
  <c r="AP65" i="40"/>
  <c r="AO65" i="40"/>
  <c r="AN65" i="40"/>
  <c r="AM65" i="40"/>
  <c r="AL65" i="40"/>
  <c r="AK65" i="40"/>
  <c r="AJ65" i="40"/>
  <c r="BJ49" i="40"/>
  <c r="BI49" i="40"/>
  <c r="BH49" i="40"/>
  <c r="BG49" i="40"/>
  <c r="BF49" i="40"/>
  <c r="BE49" i="40"/>
  <c r="BD49" i="40"/>
  <c r="BC49" i="40"/>
  <c r="BB49" i="40"/>
  <c r="BA49" i="40"/>
  <c r="AZ49" i="40"/>
  <c r="AT49" i="40"/>
  <c r="AS49" i="40"/>
  <c r="AR49" i="40"/>
  <c r="AQ49" i="40"/>
  <c r="AP49" i="40"/>
  <c r="AO49" i="40"/>
  <c r="AN49" i="40"/>
  <c r="AM49" i="40"/>
  <c r="AL49" i="40"/>
  <c r="AK49" i="40"/>
  <c r="AJ49" i="40"/>
  <c r="BI176" i="40"/>
  <c r="BH176" i="40"/>
  <c r="BG176" i="40"/>
  <c r="BF176" i="40"/>
  <c r="BE176" i="40"/>
  <c r="BD176" i="40"/>
  <c r="BC176" i="40"/>
  <c r="BB176" i="40"/>
  <c r="BA176" i="40"/>
  <c r="AZ176" i="40"/>
  <c r="BI175" i="40"/>
  <c r="BH175" i="40"/>
  <c r="BG175" i="40"/>
  <c r="BF175" i="40"/>
  <c r="BE175" i="40"/>
  <c r="BD175" i="40"/>
  <c r="BC175" i="40"/>
  <c r="BB175" i="40"/>
  <c r="BA175" i="40"/>
  <c r="AZ175" i="40"/>
  <c r="BI174" i="40"/>
  <c r="BH174" i="40"/>
  <c r="BG174" i="40"/>
  <c r="BF174" i="40"/>
  <c r="BE174" i="40"/>
  <c r="BD174" i="40"/>
  <c r="BC174" i="40"/>
  <c r="BB174" i="40"/>
  <c r="BA174" i="40"/>
  <c r="AZ174" i="40"/>
  <c r="BI173" i="40"/>
  <c r="BH173" i="40"/>
  <c r="BG173" i="40"/>
  <c r="BF173" i="40"/>
  <c r="BE173" i="40"/>
  <c r="BD173" i="40"/>
  <c r="BC173" i="40"/>
  <c r="BB173" i="40"/>
  <c r="BA173" i="40"/>
  <c r="AZ173" i="40"/>
  <c r="BI172" i="40"/>
  <c r="BH172" i="40"/>
  <c r="BG172" i="40"/>
  <c r="BF172" i="40"/>
  <c r="BE172" i="40"/>
  <c r="BD172" i="40"/>
  <c r="BC172" i="40"/>
  <c r="BB172" i="40"/>
  <c r="BA172" i="40"/>
  <c r="AZ172" i="40"/>
  <c r="BI171" i="40"/>
  <c r="BH171" i="40"/>
  <c r="BG171" i="40"/>
  <c r="BF171" i="40"/>
  <c r="BE171" i="40"/>
  <c r="BD171" i="40"/>
  <c r="BC171" i="40"/>
  <c r="BB171" i="40"/>
  <c r="BA171" i="40"/>
  <c r="AZ171" i="40"/>
  <c r="BI170" i="40"/>
  <c r="BH170" i="40"/>
  <c r="BG170" i="40"/>
  <c r="BF170" i="40"/>
  <c r="BE170" i="40"/>
  <c r="BD170" i="40"/>
  <c r="BC170" i="40"/>
  <c r="BB170" i="40"/>
  <c r="BA170" i="40"/>
  <c r="AZ170" i="40"/>
  <c r="BI169" i="40"/>
  <c r="BH169" i="40"/>
  <c r="BG169" i="40"/>
  <c r="BF169" i="40"/>
  <c r="BE169" i="40"/>
  <c r="BD169" i="40"/>
  <c r="BC169" i="40"/>
  <c r="BB169" i="40"/>
  <c r="BA169" i="40"/>
  <c r="AZ169" i="40"/>
  <c r="BI168" i="40"/>
  <c r="BH168" i="40"/>
  <c r="BG168" i="40"/>
  <c r="BF168" i="40"/>
  <c r="BE168" i="40"/>
  <c r="BD168" i="40"/>
  <c r="BC168" i="40"/>
  <c r="BB168" i="40"/>
  <c r="BA168" i="40"/>
  <c r="AZ168" i="40"/>
  <c r="BI167" i="40"/>
  <c r="BH167" i="40"/>
  <c r="BG167" i="40"/>
  <c r="BF167" i="40"/>
  <c r="BE167" i="40"/>
  <c r="BD167" i="40"/>
  <c r="BC167" i="40"/>
  <c r="BB167" i="40"/>
  <c r="BA167" i="40"/>
  <c r="AZ167" i="40"/>
  <c r="BI166" i="40"/>
  <c r="BH166" i="40"/>
  <c r="BG166" i="40"/>
  <c r="BF166" i="40"/>
  <c r="BE166" i="40"/>
  <c r="BD166" i="40"/>
  <c r="BC166" i="40"/>
  <c r="BB166" i="40"/>
  <c r="BA166" i="40"/>
  <c r="AZ166" i="40"/>
  <c r="BI165" i="40"/>
  <c r="BH165" i="40"/>
  <c r="BG165" i="40"/>
  <c r="BF165" i="40"/>
  <c r="BE165" i="40"/>
  <c r="BD165" i="40"/>
  <c r="BC165" i="40"/>
  <c r="BB165" i="40"/>
  <c r="BA165" i="40"/>
  <c r="AZ165" i="40"/>
  <c r="AT176" i="40"/>
  <c r="AS176" i="40"/>
  <c r="AR176" i="40"/>
  <c r="AQ176" i="40"/>
  <c r="AP176" i="40"/>
  <c r="AO176" i="40"/>
  <c r="AN176" i="40"/>
  <c r="AM176" i="40"/>
  <c r="AL176" i="40"/>
  <c r="AK176" i="40"/>
  <c r="AJ176" i="40"/>
  <c r="AT175" i="40"/>
  <c r="AS175" i="40"/>
  <c r="AR175" i="40"/>
  <c r="AQ175" i="40"/>
  <c r="AP175" i="40"/>
  <c r="AO175" i="40"/>
  <c r="AN175" i="40"/>
  <c r="AM175" i="40"/>
  <c r="AL175" i="40"/>
  <c r="AK175" i="40"/>
  <c r="AJ175" i="40"/>
  <c r="AT174" i="40"/>
  <c r="AS174" i="40"/>
  <c r="AR174" i="40"/>
  <c r="AQ174" i="40"/>
  <c r="AP174" i="40"/>
  <c r="AO174" i="40"/>
  <c r="AN174" i="40"/>
  <c r="AM174" i="40"/>
  <c r="AL174" i="40"/>
  <c r="AK174" i="40"/>
  <c r="AJ174" i="40"/>
  <c r="AT173" i="40"/>
  <c r="AS173" i="40"/>
  <c r="AR173" i="40"/>
  <c r="AQ173" i="40"/>
  <c r="AP173" i="40"/>
  <c r="AO173" i="40"/>
  <c r="AN173" i="40"/>
  <c r="AM173" i="40"/>
  <c r="AL173" i="40"/>
  <c r="AK173" i="40"/>
  <c r="AJ173" i="40"/>
  <c r="AT172" i="40"/>
  <c r="AS172" i="40"/>
  <c r="AR172" i="40"/>
  <c r="AQ172" i="40"/>
  <c r="AP172" i="40"/>
  <c r="AO172" i="40"/>
  <c r="AN172" i="40"/>
  <c r="AM172" i="40"/>
  <c r="AL172" i="40"/>
  <c r="AK172" i="40"/>
  <c r="AJ172" i="40"/>
  <c r="AT171" i="40"/>
  <c r="AS171" i="40"/>
  <c r="AR171" i="40"/>
  <c r="AQ171" i="40"/>
  <c r="AP171" i="40"/>
  <c r="AO171" i="40"/>
  <c r="AN171" i="40"/>
  <c r="AM171" i="40"/>
  <c r="AL171" i="40"/>
  <c r="AK171" i="40"/>
  <c r="AJ171" i="40"/>
  <c r="AT170" i="40"/>
  <c r="AS170" i="40"/>
  <c r="AR170" i="40"/>
  <c r="AQ170" i="40"/>
  <c r="AP170" i="40"/>
  <c r="AO170" i="40"/>
  <c r="AN170" i="40"/>
  <c r="AM170" i="40"/>
  <c r="AL170" i="40"/>
  <c r="AK170" i="40"/>
  <c r="AJ170" i="40"/>
  <c r="AT169" i="40"/>
  <c r="AS169" i="40"/>
  <c r="AR169" i="40"/>
  <c r="AQ169" i="40"/>
  <c r="AP169" i="40"/>
  <c r="AO169" i="40"/>
  <c r="AN169" i="40"/>
  <c r="AM169" i="40"/>
  <c r="AL169" i="40"/>
  <c r="AK169" i="40"/>
  <c r="AJ169" i="40"/>
  <c r="AT168" i="40"/>
  <c r="AS168" i="40"/>
  <c r="AR168" i="40"/>
  <c r="AQ168" i="40"/>
  <c r="AP168" i="40"/>
  <c r="AO168" i="40"/>
  <c r="AN168" i="40"/>
  <c r="AM168" i="40"/>
  <c r="AL168" i="40"/>
  <c r="AK168" i="40"/>
  <c r="AJ168" i="40"/>
  <c r="AT167" i="40"/>
  <c r="AS167" i="40"/>
  <c r="AR167" i="40"/>
  <c r="AQ167" i="40"/>
  <c r="AP167" i="40"/>
  <c r="AO167" i="40"/>
  <c r="AN167" i="40"/>
  <c r="AM167" i="40"/>
  <c r="AL167" i="40"/>
  <c r="AK167" i="40"/>
  <c r="AJ167" i="40"/>
  <c r="AT166" i="40"/>
  <c r="AS166" i="40"/>
  <c r="AR166" i="40"/>
  <c r="AQ166" i="40"/>
  <c r="AP166" i="40"/>
  <c r="AO166" i="40"/>
  <c r="AN166" i="40"/>
  <c r="AM166" i="40"/>
  <c r="AL166" i="40"/>
  <c r="AK166" i="40"/>
  <c r="AJ166" i="40"/>
  <c r="AT165" i="40"/>
  <c r="AS165" i="40"/>
  <c r="AR165" i="40"/>
  <c r="AQ165" i="40"/>
  <c r="AP165" i="40"/>
  <c r="AO165" i="40"/>
  <c r="AN165" i="40"/>
  <c r="AM165" i="40"/>
  <c r="AL165" i="40"/>
  <c r="AK165" i="40"/>
  <c r="AJ165" i="40"/>
  <c r="BJ192" i="40"/>
  <c r="BI192" i="40"/>
  <c r="BH192" i="40"/>
  <c r="BG192" i="40"/>
  <c r="BF192" i="40"/>
  <c r="BE192" i="40"/>
  <c r="BD192" i="40"/>
  <c r="BC192" i="40"/>
  <c r="BB192" i="40"/>
  <c r="BA192" i="40"/>
  <c r="AZ192" i="40"/>
  <c r="BJ191" i="40"/>
  <c r="BI191" i="40"/>
  <c r="BH191" i="40"/>
  <c r="BG191" i="40"/>
  <c r="BF191" i="40"/>
  <c r="BE191" i="40"/>
  <c r="BD191" i="40"/>
  <c r="BC191" i="40"/>
  <c r="BB191" i="40"/>
  <c r="BA191" i="40"/>
  <c r="AZ191" i="40"/>
  <c r="BJ190" i="40"/>
  <c r="BI190" i="40"/>
  <c r="BH190" i="40"/>
  <c r="BG190" i="40"/>
  <c r="BF190" i="40"/>
  <c r="BE190" i="40"/>
  <c r="BD190" i="40"/>
  <c r="BC190" i="40"/>
  <c r="BB190" i="40"/>
  <c r="BA190" i="40"/>
  <c r="AZ190" i="40"/>
  <c r="BJ189" i="40"/>
  <c r="BI189" i="40"/>
  <c r="BH189" i="40"/>
  <c r="BG189" i="40"/>
  <c r="BF189" i="40"/>
  <c r="BE189" i="40"/>
  <c r="BD189" i="40"/>
  <c r="BC189" i="40"/>
  <c r="BB189" i="40"/>
  <c r="BA189" i="40"/>
  <c r="AZ189" i="40"/>
  <c r="BJ188" i="40"/>
  <c r="BI188" i="40"/>
  <c r="BH188" i="40"/>
  <c r="BG188" i="40"/>
  <c r="BF188" i="40"/>
  <c r="BE188" i="40"/>
  <c r="BD188" i="40"/>
  <c r="BC188" i="40"/>
  <c r="BB188" i="40"/>
  <c r="BA188" i="40"/>
  <c r="AZ188" i="40"/>
  <c r="BJ187" i="40"/>
  <c r="BI187" i="40"/>
  <c r="BH187" i="40"/>
  <c r="BG187" i="40"/>
  <c r="BF187" i="40"/>
  <c r="BE187" i="40"/>
  <c r="BD187" i="40"/>
  <c r="BC187" i="40"/>
  <c r="BB187" i="40"/>
  <c r="BA187" i="40"/>
  <c r="AZ187" i="40"/>
  <c r="BJ186" i="40"/>
  <c r="BI186" i="40"/>
  <c r="BH186" i="40"/>
  <c r="BG186" i="40"/>
  <c r="BF186" i="40"/>
  <c r="BE186" i="40"/>
  <c r="BD186" i="40"/>
  <c r="BC186" i="40"/>
  <c r="BB186" i="40"/>
  <c r="BA186" i="40"/>
  <c r="AZ186" i="40"/>
  <c r="BJ185" i="40"/>
  <c r="BI185" i="40"/>
  <c r="BH185" i="40"/>
  <c r="BG185" i="40"/>
  <c r="BF185" i="40"/>
  <c r="BE185" i="40"/>
  <c r="BD185" i="40"/>
  <c r="BC185" i="40"/>
  <c r="BB185" i="40"/>
  <c r="BA185" i="40"/>
  <c r="AZ185" i="40"/>
  <c r="BJ184" i="40"/>
  <c r="BI184" i="40"/>
  <c r="BH184" i="40"/>
  <c r="BG184" i="40"/>
  <c r="BF184" i="40"/>
  <c r="BE184" i="40"/>
  <c r="BD184" i="40"/>
  <c r="BC184" i="40"/>
  <c r="BB184" i="40"/>
  <c r="BA184" i="40"/>
  <c r="AZ184" i="40"/>
  <c r="BJ183" i="40"/>
  <c r="BI183" i="40"/>
  <c r="BH183" i="40"/>
  <c r="BG183" i="40"/>
  <c r="BF183" i="40"/>
  <c r="BE183" i="40"/>
  <c r="BD183" i="40"/>
  <c r="BC183" i="40"/>
  <c r="BB183" i="40"/>
  <c r="BA183" i="40"/>
  <c r="AZ183" i="40"/>
  <c r="BJ182" i="40"/>
  <c r="BI182" i="40"/>
  <c r="BH182" i="40"/>
  <c r="BG182" i="40"/>
  <c r="BF182" i="40"/>
  <c r="BE182" i="40"/>
  <c r="BD182" i="40"/>
  <c r="BC182" i="40"/>
  <c r="BB182" i="40"/>
  <c r="BA182" i="40"/>
  <c r="AZ182" i="40"/>
  <c r="BJ181" i="40"/>
  <c r="BI181" i="40"/>
  <c r="BH181" i="40"/>
  <c r="BG181" i="40"/>
  <c r="BF181" i="40"/>
  <c r="BE181" i="40"/>
  <c r="BD181" i="40"/>
  <c r="BC181" i="40"/>
  <c r="BB181" i="40"/>
  <c r="BA181" i="40"/>
  <c r="AZ181" i="40"/>
  <c r="AT192" i="40"/>
  <c r="AS192" i="40"/>
  <c r="AR192" i="40"/>
  <c r="AQ192" i="40"/>
  <c r="AP192" i="40"/>
  <c r="AO192" i="40"/>
  <c r="AN192" i="40"/>
  <c r="AM192" i="40"/>
  <c r="AL192" i="40"/>
  <c r="AK192" i="40"/>
  <c r="AJ192" i="40"/>
  <c r="AT191" i="40"/>
  <c r="AS191" i="40"/>
  <c r="AR191" i="40"/>
  <c r="AQ191" i="40"/>
  <c r="AP191" i="40"/>
  <c r="AO191" i="40"/>
  <c r="AN191" i="40"/>
  <c r="AM191" i="40"/>
  <c r="AL191" i="40"/>
  <c r="AK191" i="40"/>
  <c r="AJ191" i="40"/>
  <c r="AT190" i="40"/>
  <c r="AS190" i="40"/>
  <c r="AR190" i="40"/>
  <c r="AQ190" i="40"/>
  <c r="AP190" i="40"/>
  <c r="AO190" i="40"/>
  <c r="AN190" i="40"/>
  <c r="AM190" i="40"/>
  <c r="AL190" i="40"/>
  <c r="AK190" i="40"/>
  <c r="AJ190" i="40"/>
  <c r="AT189" i="40"/>
  <c r="AS189" i="40"/>
  <c r="AR189" i="40"/>
  <c r="AQ189" i="40"/>
  <c r="AP189" i="40"/>
  <c r="AO189" i="40"/>
  <c r="AN189" i="40"/>
  <c r="AM189" i="40"/>
  <c r="AL189" i="40"/>
  <c r="AK189" i="40"/>
  <c r="AJ189" i="40"/>
  <c r="AT188" i="40"/>
  <c r="AS188" i="40"/>
  <c r="AR188" i="40"/>
  <c r="AQ188" i="40"/>
  <c r="AP188" i="40"/>
  <c r="AO188" i="40"/>
  <c r="AN188" i="40"/>
  <c r="AM188" i="40"/>
  <c r="AL188" i="40"/>
  <c r="AK188" i="40"/>
  <c r="AJ188" i="40"/>
  <c r="AT187" i="40"/>
  <c r="AS187" i="40"/>
  <c r="AR187" i="40"/>
  <c r="AQ187" i="40"/>
  <c r="AP187" i="40"/>
  <c r="AO187" i="40"/>
  <c r="AN187" i="40"/>
  <c r="AM187" i="40"/>
  <c r="AL187" i="40"/>
  <c r="AK187" i="40"/>
  <c r="AJ187" i="40"/>
  <c r="AT186" i="40"/>
  <c r="AS186" i="40"/>
  <c r="AR186" i="40"/>
  <c r="AQ186" i="40"/>
  <c r="AP186" i="40"/>
  <c r="AO186" i="40"/>
  <c r="AN186" i="40"/>
  <c r="AM186" i="40"/>
  <c r="AL186" i="40"/>
  <c r="AK186" i="40"/>
  <c r="AJ186" i="40"/>
  <c r="AT185" i="40"/>
  <c r="AS185" i="40"/>
  <c r="AR185" i="40"/>
  <c r="AQ185" i="40"/>
  <c r="AP185" i="40"/>
  <c r="AO185" i="40"/>
  <c r="AN185" i="40"/>
  <c r="AM185" i="40"/>
  <c r="AL185" i="40"/>
  <c r="AK185" i="40"/>
  <c r="AJ185" i="40"/>
  <c r="AT184" i="40"/>
  <c r="AS184" i="40"/>
  <c r="AR184" i="40"/>
  <c r="AQ184" i="40"/>
  <c r="AP184" i="40"/>
  <c r="AO184" i="40"/>
  <c r="AN184" i="40"/>
  <c r="AM184" i="40"/>
  <c r="AL184" i="40"/>
  <c r="AK184" i="40"/>
  <c r="AJ184" i="40"/>
  <c r="AT183" i="40"/>
  <c r="AS183" i="40"/>
  <c r="AR183" i="40"/>
  <c r="AQ183" i="40"/>
  <c r="AP183" i="40"/>
  <c r="AO183" i="40"/>
  <c r="AN183" i="40"/>
  <c r="AM183" i="40"/>
  <c r="AL183" i="40"/>
  <c r="AK183" i="40"/>
  <c r="AJ183" i="40"/>
  <c r="AT182" i="40"/>
  <c r="AS182" i="40"/>
  <c r="AR182" i="40"/>
  <c r="AQ182" i="40"/>
  <c r="AP182" i="40"/>
  <c r="AO182" i="40"/>
  <c r="AN182" i="40"/>
  <c r="AM182" i="40"/>
  <c r="AL182" i="40"/>
  <c r="AK182" i="40"/>
  <c r="AJ182" i="40"/>
  <c r="AT181" i="40"/>
  <c r="AS181" i="40"/>
  <c r="AR181" i="40"/>
  <c r="AQ181" i="40"/>
  <c r="AP181" i="40"/>
  <c r="AO181" i="40"/>
  <c r="AN181" i="40"/>
  <c r="AM181" i="40"/>
  <c r="AL181" i="40"/>
  <c r="AK181" i="40"/>
  <c r="AJ181" i="40"/>
  <c r="AD161" i="40"/>
  <c r="AC161" i="40"/>
  <c r="AB161" i="40"/>
  <c r="AA161" i="40"/>
  <c r="Z161" i="40"/>
  <c r="Y161" i="40"/>
  <c r="X161" i="40"/>
  <c r="W161" i="40"/>
  <c r="V161" i="40"/>
  <c r="U161" i="40"/>
  <c r="T161" i="40"/>
  <c r="AD145" i="40"/>
  <c r="AC145" i="40"/>
  <c r="AB145" i="40"/>
  <c r="AA145" i="40"/>
  <c r="Z145" i="40"/>
  <c r="Y145" i="40"/>
  <c r="X145" i="40"/>
  <c r="W145" i="40"/>
  <c r="V145" i="40"/>
  <c r="U145" i="40"/>
  <c r="T145" i="40"/>
  <c r="AD129" i="40"/>
  <c r="AC129" i="40"/>
  <c r="AB129" i="40"/>
  <c r="AA129" i="40"/>
  <c r="Z129" i="40"/>
  <c r="Y129" i="40"/>
  <c r="X129" i="40"/>
  <c r="W129" i="40"/>
  <c r="V129" i="40"/>
  <c r="U129" i="40"/>
  <c r="T129" i="40"/>
  <c r="N35" i="43"/>
  <c r="M35" i="43"/>
  <c r="L35" i="43"/>
  <c r="K35" i="43"/>
  <c r="J35" i="43"/>
  <c r="I35" i="43"/>
  <c r="H35" i="43"/>
  <c r="G35" i="43"/>
  <c r="F35" i="43"/>
  <c r="E35" i="43"/>
  <c r="D35" i="43"/>
  <c r="N34" i="43"/>
  <c r="M34" i="43"/>
  <c r="L34" i="43"/>
  <c r="K34" i="43"/>
  <c r="J34" i="43"/>
  <c r="I34" i="43"/>
  <c r="H34" i="43"/>
  <c r="G34" i="43"/>
  <c r="F34" i="43"/>
  <c r="E34" i="43"/>
  <c r="D34" i="43"/>
  <c r="N33" i="43"/>
  <c r="M33" i="43"/>
  <c r="L33" i="43"/>
  <c r="K33" i="43"/>
  <c r="J33" i="43"/>
  <c r="I33" i="43"/>
  <c r="H33" i="43"/>
  <c r="G33" i="43"/>
  <c r="F33" i="43"/>
  <c r="E33" i="43"/>
  <c r="D33" i="43"/>
  <c r="N32" i="43"/>
  <c r="M32" i="43"/>
  <c r="L32" i="43"/>
  <c r="K32" i="43"/>
  <c r="J32" i="43"/>
  <c r="I32" i="43"/>
  <c r="H32" i="43"/>
  <c r="G32" i="43"/>
  <c r="F32" i="43"/>
  <c r="E32" i="43"/>
  <c r="D32" i="43"/>
  <c r="N31" i="43"/>
  <c r="M31" i="43"/>
  <c r="L31" i="43"/>
  <c r="K31" i="43"/>
  <c r="J31" i="43"/>
  <c r="I31" i="43"/>
  <c r="H31" i="43"/>
  <c r="G31" i="43"/>
  <c r="F31" i="43"/>
  <c r="E31" i="43"/>
  <c r="D31" i="43"/>
  <c r="N30" i="43"/>
  <c r="M30" i="43"/>
  <c r="L30" i="43"/>
  <c r="K30" i="43"/>
  <c r="J30" i="43"/>
  <c r="I30" i="43"/>
  <c r="H30" i="43"/>
  <c r="G30" i="43"/>
  <c r="F30" i="43"/>
  <c r="E30" i="43"/>
  <c r="D30" i="43"/>
  <c r="N29" i="43"/>
  <c r="M29" i="43"/>
  <c r="L29" i="43"/>
  <c r="K29" i="43"/>
  <c r="J29" i="43"/>
  <c r="I29" i="43"/>
  <c r="H29" i="43"/>
  <c r="G29" i="43"/>
  <c r="F29" i="43"/>
  <c r="E29" i="43"/>
  <c r="D29" i="43"/>
  <c r="N28" i="43"/>
  <c r="M28" i="43"/>
  <c r="L28" i="43"/>
  <c r="K28" i="43"/>
  <c r="J28" i="43"/>
  <c r="I28" i="43"/>
  <c r="H28" i="43"/>
  <c r="G28" i="43"/>
  <c r="F28" i="43"/>
  <c r="E28" i="43"/>
  <c r="D28" i="43"/>
  <c r="N27" i="43"/>
  <c r="M27" i="43"/>
  <c r="L27" i="43"/>
  <c r="K27" i="43"/>
  <c r="J27" i="43"/>
  <c r="I27" i="43"/>
  <c r="H27" i="43"/>
  <c r="G27" i="43"/>
  <c r="F27" i="43"/>
  <c r="E27" i="43"/>
  <c r="D27" i="43"/>
  <c r="N26" i="43"/>
  <c r="M26" i="43"/>
  <c r="L26" i="43"/>
  <c r="K26" i="43"/>
  <c r="J26" i="43"/>
  <c r="I26" i="43"/>
  <c r="H26" i="43"/>
  <c r="G26" i="43"/>
  <c r="F26" i="43"/>
  <c r="E26" i="43"/>
  <c r="D26" i="43"/>
  <c r="N25" i="43"/>
  <c r="M25" i="43"/>
  <c r="L25" i="43"/>
  <c r="K25" i="43"/>
  <c r="J25" i="43"/>
  <c r="I25" i="43"/>
  <c r="H25" i="43"/>
  <c r="G25" i="43"/>
  <c r="F25" i="43"/>
  <c r="E25" i="43"/>
  <c r="D25" i="43"/>
  <c r="N24" i="43"/>
  <c r="M24" i="43"/>
  <c r="L24" i="43"/>
  <c r="K24" i="43"/>
  <c r="J24" i="43"/>
  <c r="I24" i="43"/>
  <c r="H24" i="43"/>
  <c r="G24" i="43"/>
  <c r="F24" i="43"/>
  <c r="E24" i="43"/>
  <c r="D24" i="43"/>
  <c r="AD97" i="40"/>
  <c r="AC97" i="40"/>
  <c r="AB97" i="40"/>
  <c r="AA97" i="40"/>
  <c r="Z97" i="40"/>
  <c r="Y97" i="40"/>
  <c r="X97" i="40"/>
  <c r="W97" i="40"/>
  <c r="V97" i="40"/>
  <c r="U97" i="40"/>
  <c r="T97" i="40"/>
  <c r="AD81" i="40"/>
  <c r="AC81" i="40"/>
  <c r="AB81" i="40"/>
  <c r="AA81" i="40"/>
  <c r="Z81" i="40"/>
  <c r="Y81" i="40"/>
  <c r="X81" i="40"/>
  <c r="W81" i="40"/>
  <c r="V81" i="40"/>
  <c r="U81" i="40"/>
  <c r="T81" i="40"/>
  <c r="AD65" i="40"/>
  <c r="AC65" i="40"/>
  <c r="AB65" i="40"/>
  <c r="AA65" i="40"/>
  <c r="Z65" i="40"/>
  <c r="Y65" i="40"/>
  <c r="X65" i="40"/>
  <c r="W65" i="40"/>
  <c r="V65" i="40"/>
  <c r="U65" i="40"/>
  <c r="T65" i="40"/>
  <c r="AD49" i="40"/>
  <c r="AC49" i="40"/>
  <c r="AB49" i="40"/>
  <c r="AA49" i="40"/>
  <c r="Z49" i="40"/>
  <c r="Y49" i="40"/>
  <c r="X49" i="40"/>
  <c r="W49" i="40"/>
  <c r="V49" i="40"/>
  <c r="U49" i="40"/>
  <c r="T49" i="40"/>
  <c r="AD176" i="40"/>
  <c r="AC176" i="40"/>
  <c r="AB176" i="40"/>
  <c r="AA176" i="40"/>
  <c r="Z176" i="40"/>
  <c r="Y176" i="40"/>
  <c r="X176" i="40"/>
  <c r="W176" i="40"/>
  <c r="V176" i="40"/>
  <c r="U176" i="40"/>
  <c r="T176" i="40"/>
  <c r="AD175" i="40"/>
  <c r="AC175" i="40"/>
  <c r="AB175" i="40"/>
  <c r="AA175" i="40"/>
  <c r="Z175" i="40"/>
  <c r="Y175" i="40"/>
  <c r="X175" i="40"/>
  <c r="W175" i="40"/>
  <c r="V175" i="40"/>
  <c r="U175" i="40"/>
  <c r="T175" i="40"/>
  <c r="AD174" i="40"/>
  <c r="AC174" i="40"/>
  <c r="AB174" i="40"/>
  <c r="AA174" i="40"/>
  <c r="Z174" i="40"/>
  <c r="Y174" i="40"/>
  <c r="X174" i="40"/>
  <c r="W174" i="40"/>
  <c r="V174" i="40"/>
  <c r="U174" i="40"/>
  <c r="T174" i="40"/>
  <c r="AD173" i="40"/>
  <c r="AC173" i="40"/>
  <c r="AB173" i="40"/>
  <c r="AA173" i="40"/>
  <c r="Z173" i="40"/>
  <c r="Y173" i="40"/>
  <c r="X173" i="40"/>
  <c r="W173" i="40"/>
  <c r="V173" i="40"/>
  <c r="U173" i="40"/>
  <c r="T173" i="40"/>
  <c r="AD172" i="40"/>
  <c r="AC172" i="40"/>
  <c r="AB172" i="40"/>
  <c r="AA172" i="40"/>
  <c r="Z172" i="40"/>
  <c r="Y172" i="40"/>
  <c r="X172" i="40"/>
  <c r="W172" i="40"/>
  <c r="V172" i="40"/>
  <c r="U172" i="40"/>
  <c r="T172" i="40"/>
  <c r="AD171" i="40"/>
  <c r="AC171" i="40"/>
  <c r="AB171" i="40"/>
  <c r="AA171" i="40"/>
  <c r="Z171" i="40"/>
  <c r="Y171" i="40"/>
  <c r="X171" i="40"/>
  <c r="W171" i="40"/>
  <c r="V171" i="40"/>
  <c r="U171" i="40"/>
  <c r="T171" i="40"/>
  <c r="AD170" i="40"/>
  <c r="AC170" i="40"/>
  <c r="AB170" i="40"/>
  <c r="AA170" i="40"/>
  <c r="Z170" i="40"/>
  <c r="Y170" i="40"/>
  <c r="X170" i="40"/>
  <c r="W170" i="40"/>
  <c r="V170" i="40"/>
  <c r="U170" i="40"/>
  <c r="T170" i="40"/>
  <c r="AD169" i="40"/>
  <c r="AC169" i="40"/>
  <c r="AB169" i="40"/>
  <c r="AA169" i="40"/>
  <c r="Z169" i="40"/>
  <c r="Y169" i="40"/>
  <c r="X169" i="40"/>
  <c r="W169" i="40"/>
  <c r="V169" i="40"/>
  <c r="U169" i="40"/>
  <c r="T169" i="40"/>
  <c r="AD168" i="40"/>
  <c r="AC168" i="40"/>
  <c r="AB168" i="40"/>
  <c r="AA168" i="40"/>
  <c r="Z168" i="40"/>
  <c r="Y168" i="40"/>
  <c r="X168" i="40"/>
  <c r="W168" i="40"/>
  <c r="V168" i="40"/>
  <c r="U168" i="40"/>
  <c r="T168" i="40"/>
  <c r="AD167" i="40"/>
  <c r="AC167" i="40"/>
  <c r="AB167" i="40"/>
  <c r="AA167" i="40"/>
  <c r="Z167" i="40"/>
  <c r="Y167" i="40"/>
  <c r="X167" i="40"/>
  <c r="W167" i="40"/>
  <c r="V167" i="40"/>
  <c r="U167" i="40"/>
  <c r="T167" i="40"/>
  <c r="AD166" i="40"/>
  <c r="AC166" i="40"/>
  <c r="AB166" i="40"/>
  <c r="AA166" i="40"/>
  <c r="Z166" i="40"/>
  <c r="Y166" i="40"/>
  <c r="X166" i="40"/>
  <c r="W166" i="40"/>
  <c r="V166" i="40"/>
  <c r="U166" i="40"/>
  <c r="T166" i="40"/>
  <c r="AD165" i="40"/>
  <c r="AC165" i="40"/>
  <c r="AB165" i="40"/>
  <c r="AA165" i="40"/>
  <c r="Z165" i="40"/>
  <c r="Y165" i="40"/>
  <c r="X165" i="40"/>
  <c r="W165" i="40"/>
  <c r="V165" i="40"/>
  <c r="U165" i="40"/>
  <c r="T165" i="40"/>
  <c r="AD192" i="40"/>
  <c r="AC192" i="40"/>
  <c r="AB192" i="40"/>
  <c r="AA192" i="40"/>
  <c r="Z192" i="40"/>
  <c r="Y192" i="40"/>
  <c r="X192" i="40"/>
  <c r="W192" i="40"/>
  <c r="V192" i="40"/>
  <c r="U192" i="40"/>
  <c r="T192" i="40"/>
  <c r="AD191" i="40"/>
  <c r="AC191" i="40"/>
  <c r="AB191" i="40"/>
  <c r="AA191" i="40"/>
  <c r="Z191" i="40"/>
  <c r="Y191" i="40"/>
  <c r="X191" i="40"/>
  <c r="W191" i="40"/>
  <c r="V191" i="40"/>
  <c r="U191" i="40"/>
  <c r="T191" i="40"/>
  <c r="AD190" i="40"/>
  <c r="AC190" i="40"/>
  <c r="AB190" i="40"/>
  <c r="AA190" i="40"/>
  <c r="Z190" i="40"/>
  <c r="Y190" i="40"/>
  <c r="X190" i="40"/>
  <c r="W190" i="40"/>
  <c r="V190" i="40"/>
  <c r="U190" i="40"/>
  <c r="T190" i="40"/>
  <c r="AD189" i="40"/>
  <c r="AC189" i="40"/>
  <c r="AB189" i="40"/>
  <c r="AA189" i="40"/>
  <c r="Z189" i="40"/>
  <c r="Y189" i="40"/>
  <c r="X189" i="40"/>
  <c r="W189" i="40"/>
  <c r="V189" i="40"/>
  <c r="U189" i="40"/>
  <c r="T189" i="40"/>
  <c r="AD188" i="40"/>
  <c r="AC188" i="40"/>
  <c r="AB188" i="40"/>
  <c r="AA188" i="40"/>
  <c r="Z188" i="40"/>
  <c r="Y188" i="40"/>
  <c r="X188" i="40"/>
  <c r="W188" i="40"/>
  <c r="V188" i="40"/>
  <c r="U188" i="40"/>
  <c r="T188" i="40"/>
  <c r="AD187" i="40"/>
  <c r="AC187" i="40"/>
  <c r="AB187" i="40"/>
  <c r="AA187" i="40"/>
  <c r="Z187" i="40"/>
  <c r="Y187" i="40"/>
  <c r="X187" i="40"/>
  <c r="W187" i="40"/>
  <c r="V187" i="40"/>
  <c r="U187" i="40"/>
  <c r="T187" i="40"/>
  <c r="AD186" i="40"/>
  <c r="AC186" i="40"/>
  <c r="AB186" i="40"/>
  <c r="AA186" i="40"/>
  <c r="Z186" i="40"/>
  <c r="Y186" i="40"/>
  <c r="X186" i="40"/>
  <c r="W186" i="40"/>
  <c r="V186" i="40"/>
  <c r="U186" i="40"/>
  <c r="T186" i="40"/>
  <c r="AD185" i="40"/>
  <c r="AC185" i="40"/>
  <c r="AB185" i="40"/>
  <c r="AA185" i="40"/>
  <c r="Z185" i="40"/>
  <c r="Y185" i="40"/>
  <c r="X185" i="40"/>
  <c r="W185" i="40"/>
  <c r="V185" i="40"/>
  <c r="U185" i="40"/>
  <c r="T185" i="40"/>
  <c r="AD184" i="40"/>
  <c r="AC184" i="40"/>
  <c r="AB184" i="40"/>
  <c r="AA184" i="40"/>
  <c r="Z184" i="40"/>
  <c r="Y184" i="40"/>
  <c r="X184" i="40"/>
  <c r="W184" i="40"/>
  <c r="V184" i="40"/>
  <c r="U184" i="40"/>
  <c r="T184" i="40"/>
  <c r="AD183" i="40"/>
  <c r="AC183" i="40"/>
  <c r="AB183" i="40"/>
  <c r="AA183" i="40"/>
  <c r="Z183" i="40"/>
  <c r="Y183" i="40"/>
  <c r="X183" i="40"/>
  <c r="W183" i="40"/>
  <c r="V183" i="40"/>
  <c r="U183" i="40"/>
  <c r="T183" i="40"/>
  <c r="AD182" i="40"/>
  <c r="AC182" i="40"/>
  <c r="AB182" i="40"/>
  <c r="AA182" i="40"/>
  <c r="Z182" i="40"/>
  <c r="Y182" i="40"/>
  <c r="X182" i="40"/>
  <c r="W182" i="40"/>
  <c r="V182" i="40"/>
  <c r="U182" i="40"/>
  <c r="T182" i="40"/>
  <c r="AD181" i="40"/>
  <c r="AC181" i="40"/>
  <c r="AB181" i="40"/>
  <c r="AA181" i="40"/>
  <c r="Z181" i="40"/>
  <c r="Y181" i="40"/>
  <c r="X181" i="40"/>
  <c r="W181" i="40"/>
  <c r="V181" i="40"/>
  <c r="U181" i="40"/>
  <c r="T181" i="40"/>
  <c r="C188" i="39" l="1"/>
  <c r="C203" i="39" s="1"/>
  <c r="C191" i="39"/>
  <c r="C206" i="39" s="1"/>
  <c r="C195" i="39"/>
  <c r="C210" i="39" s="1"/>
  <c r="P197" i="39"/>
  <c r="P177" i="40"/>
  <c r="AV193" i="40"/>
  <c r="AV177" i="40"/>
  <c r="BL177" i="40"/>
  <c r="P113" i="40"/>
  <c r="AF193" i="40"/>
  <c r="BL193" i="40"/>
  <c r="AV113" i="40"/>
  <c r="AF177" i="40"/>
  <c r="BL113" i="40"/>
  <c r="P193" i="40"/>
  <c r="AF113" i="40"/>
  <c r="E6" i="34"/>
  <c r="I7" i="34"/>
  <c r="M8" i="34"/>
  <c r="I10" i="34"/>
  <c r="E12" i="34"/>
  <c r="I13" i="34"/>
  <c r="M14" i="34"/>
  <c r="M16" i="34"/>
  <c r="J7" i="35"/>
  <c r="N8" i="35"/>
  <c r="F10" i="35"/>
  <c r="J11" i="35"/>
  <c r="N12" i="35"/>
  <c r="F14" i="35"/>
  <c r="J16" i="35"/>
  <c r="N17" i="35"/>
  <c r="I7" i="36"/>
  <c r="I9" i="36"/>
  <c r="I11" i="36"/>
  <c r="E13" i="36"/>
  <c r="I14" i="36"/>
  <c r="E16" i="36"/>
  <c r="I17" i="36"/>
  <c r="M6" i="34"/>
  <c r="E8" i="34"/>
  <c r="E9" i="34"/>
  <c r="E10" i="34"/>
  <c r="I11" i="34"/>
  <c r="M12" i="34"/>
  <c r="E14" i="34"/>
  <c r="I15" i="34"/>
  <c r="E16" i="34"/>
  <c r="I17" i="34"/>
  <c r="F7" i="35"/>
  <c r="J8" i="35"/>
  <c r="J9" i="35"/>
  <c r="J10" i="35"/>
  <c r="N11" i="35"/>
  <c r="F13" i="35"/>
  <c r="N14" i="35"/>
  <c r="N15" i="35"/>
  <c r="N16" i="35"/>
  <c r="E6" i="36"/>
  <c r="E7" i="36"/>
  <c r="M8" i="36"/>
  <c r="E10" i="36"/>
  <c r="E11" i="36"/>
  <c r="I12" i="36"/>
  <c r="E14" i="36"/>
  <c r="I15" i="36"/>
  <c r="I16" i="36"/>
  <c r="E17" i="36"/>
  <c r="C12" i="41"/>
  <c r="N6" i="34"/>
  <c r="F8" i="34"/>
  <c r="F9" i="34"/>
  <c r="F10" i="34"/>
  <c r="F11" i="34"/>
  <c r="F12" i="34"/>
  <c r="J13" i="34"/>
  <c r="J14" i="34"/>
  <c r="F15" i="34"/>
  <c r="N15" i="34"/>
  <c r="N16" i="34"/>
  <c r="J17" i="34"/>
  <c r="K8" i="35"/>
  <c r="G9" i="35"/>
  <c r="K11" i="35"/>
  <c r="G12" i="35"/>
  <c r="K14" i="35"/>
  <c r="G15" i="35"/>
  <c r="K15" i="35"/>
  <c r="G16" i="35"/>
  <c r="K16" i="35"/>
  <c r="K17" i="35"/>
  <c r="J6" i="36"/>
  <c r="F7" i="36"/>
  <c r="J8" i="36"/>
  <c r="J9" i="36"/>
  <c r="F10" i="36"/>
  <c r="J11" i="36"/>
  <c r="N12" i="36"/>
  <c r="J13" i="36"/>
  <c r="F14" i="36"/>
  <c r="F15" i="36"/>
  <c r="F16" i="36"/>
  <c r="F17" i="36"/>
  <c r="N17" i="36"/>
  <c r="C189" i="39"/>
  <c r="C204" i="39" s="1"/>
  <c r="I6" i="34"/>
  <c r="M7" i="34"/>
  <c r="I9" i="34"/>
  <c r="M10" i="34"/>
  <c r="I12" i="34"/>
  <c r="M13" i="34"/>
  <c r="M15" i="34"/>
  <c r="E17" i="34"/>
  <c r="J6" i="35"/>
  <c r="N7" i="35"/>
  <c r="F9" i="35"/>
  <c r="N10" i="35"/>
  <c r="F12" i="35"/>
  <c r="N13" i="35"/>
  <c r="F15" i="35"/>
  <c r="F16" i="35"/>
  <c r="J17" i="35"/>
  <c r="M6" i="36"/>
  <c r="E8" i="36"/>
  <c r="E9" i="36"/>
  <c r="I10" i="36"/>
  <c r="M11" i="36"/>
  <c r="M12" i="36"/>
  <c r="M13" i="36"/>
  <c r="M14" i="36"/>
  <c r="M15" i="36"/>
  <c r="M16" i="36"/>
  <c r="M17" i="36"/>
  <c r="C16" i="41"/>
  <c r="C8" i="41"/>
  <c r="F6" i="34"/>
  <c r="F7" i="34"/>
  <c r="N7" i="34"/>
  <c r="N8" i="34"/>
  <c r="N9" i="34"/>
  <c r="N10" i="34"/>
  <c r="N11" i="34"/>
  <c r="N12" i="34"/>
  <c r="F14" i="34"/>
  <c r="J15" i="34"/>
  <c r="J16" i="34"/>
  <c r="F17" i="34"/>
  <c r="N17" i="34"/>
  <c r="G6" i="35"/>
  <c r="G7" i="35"/>
  <c r="G8" i="35"/>
  <c r="G11" i="35"/>
  <c r="G17" i="35"/>
  <c r="F6" i="36"/>
  <c r="J7" i="36"/>
  <c r="F8" i="36"/>
  <c r="F9" i="36"/>
  <c r="N10" i="36"/>
  <c r="F12" i="36"/>
  <c r="N13" i="36"/>
  <c r="N14" i="36"/>
  <c r="N15" i="36"/>
  <c r="N16" i="36"/>
  <c r="J17" i="36"/>
  <c r="G6" i="34"/>
  <c r="K6" i="34"/>
  <c r="G7" i="34"/>
  <c r="K7" i="34"/>
  <c r="G8" i="34"/>
  <c r="K8" i="34"/>
  <c r="G9" i="34"/>
  <c r="K9" i="34"/>
  <c r="G10" i="34"/>
  <c r="K10" i="34"/>
  <c r="G11" i="34"/>
  <c r="K11" i="34"/>
  <c r="G12" i="34"/>
  <c r="K12" i="34"/>
  <c r="G13" i="34"/>
  <c r="K13" i="34"/>
  <c r="G14" i="34"/>
  <c r="K14" i="34"/>
  <c r="G15" i="34"/>
  <c r="K15" i="34"/>
  <c r="G16" i="34"/>
  <c r="K16" i="34"/>
  <c r="G17" i="34"/>
  <c r="K17" i="34"/>
  <c r="D6" i="35"/>
  <c r="H6" i="35"/>
  <c r="L6" i="35"/>
  <c r="D7" i="35"/>
  <c r="H7" i="35"/>
  <c r="L7" i="35"/>
  <c r="D8" i="35"/>
  <c r="H8" i="35"/>
  <c r="L8" i="35"/>
  <c r="D9" i="35"/>
  <c r="H9" i="35"/>
  <c r="L9" i="35"/>
  <c r="D10" i="35"/>
  <c r="H10" i="35"/>
  <c r="L10" i="35"/>
  <c r="D11" i="35"/>
  <c r="H11" i="35"/>
  <c r="L11" i="35"/>
  <c r="D12" i="35"/>
  <c r="H12" i="35"/>
  <c r="L12" i="35"/>
  <c r="D13" i="35"/>
  <c r="H13" i="35"/>
  <c r="L13" i="35"/>
  <c r="D14" i="35"/>
  <c r="H14" i="35"/>
  <c r="L14" i="35"/>
  <c r="D15" i="35"/>
  <c r="H15" i="35"/>
  <c r="L15" i="35"/>
  <c r="D16" i="35"/>
  <c r="H16" i="35"/>
  <c r="L16" i="35"/>
  <c r="D17" i="35"/>
  <c r="H17" i="35"/>
  <c r="L17" i="35"/>
  <c r="G6" i="36"/>
  <c r="K6" i="36"/>
  <c r="G7" i="36"/>
  <c r="K7" i="36"/>
  <c r="G8" i="36"/>
  <c r="K8" i="36"/>
  <c r="G9" i="36"/>
  <c r="K9" i="36"/>
  <c r="G10" i="36"/>
  <c r="K10" i="36"/>
  <c r="G11" i="36"/>
  <c r="K11" i="36"/>
  <c r="G12" i="36"/>
  <c r="K12" i="36"/>
  <c r="G13" i="36"/>
  <c r="K13" i="36"/>
  <c r="G14" i="36"/>
  <c r="K14" i="36"/>
  <c r="G15" i="36"/>
  <c r="K15" i="36"/>
  <c r="G16" i="36"/>
  <c r="K16" i="36"/>
  <c r="G17" i="36"/>
  <c r="K17" i="36"/>
  <c r="E7" i="34"/>
  <c r="I8" i="34"/>
  <c r="M9" i="34"/>
  <c r="E11" i="34"/>
  <c r="M11" i="34"/>
  <c r="E13" i="34"/>
  <c r="I14" i="34"/>
  <c r="E15" i="34"/>
  <c r="I16" i="34"/>
  <c r="M17" i="34"/>
  <c r="F6" i="35"/>
  <c r="N6" i="35"/>
  <c r="F8" i="35"/>
  <c r="N9" i="35"/>
  <c r="F11" i="35"/>
  <c r="J12" i="35"/>
  <c r="J13" i="35"/>
  <c r="J14" i="35"/>
  <c r="J15" i="35"/>
  <c r="F17" i="35"/>
  <c r="I6" i="36"/>
  <c r="M7" i="36"/>
  <c r="I8" i="36"/>
  <c r="M9" i="36"/>
  <c r="M10" i="36"/>
  <c r="E12" i="36"/>
  <c r="I13" i="36"/>
  <c r="E15" i="36"/>
  <c r="J6" i="34"/>
  <c r="J7" i="34"/>
  <c r="J8" i="34"/>
  <c r="J9" i="34"/>
  <c r="J10" i="34"/>
  <c r="J11" i="34"/>
  <c r="J12" i="34"/>
  <c r="F13" i="34"/>
  <c r="N13" i="34"/>
  <c r="N14" i="34"/>
  <c r="F16" i="34"/>
  <c r="K6" i="35"/>
  <c r="K7" i="35"/>
  <c r="K9" i="35"/>
  <c r="G10" i="35"/>
  <c r="K10" i="35"/>
  <c r="K12" i="35"/>
  <c r="G13" i="35"/>
  <c r="K13" i="35"/>
  <c r="G14" i="35"/>
  <c r="N6" i="36"/>
  <c r="N7" i="36"/>
  <c r="N8" i="36"/>
  <c r="N9" i="36"/>
  <c r="J10" i="36"/>
  <c r="F11" i="36"/>
  <c r="N11" i="36"/>
  <c r="J12" i="36"/>
  <c r="F13" i="36"/>
  <c r="J14" i="36"/>
  <c r="J15" i="36"/>
  <c r="J16" i="36"/>
  <c r="D6" i="34"/>
  <c r="H6" i="34"/>
  <c r="L6" i="34"/>
  <c r="D7" i="34"/>
  <c r="H7" i="34"/>
  <c r="L7" i="34"/>
  <c r="D8" i="34"/>
  <c r="H8" i="34"/>
  <c r="L8" i="34"/>
  <c r="D9" i="34"/>
  <c r="H9" i="34"/>
  <c r="L9" i="34"/>
  <c r="D10" i="34"/>
  <c r="H10" i="34"/>
  <c r="L10" i="34"/>
  <c r="D11" i="34"/>
  <c r="H11" i="34"/>
  <c r="L11" i="34"/>
  <c r="D12" i="34"/>
  <c r="H12" i="34"/>
  <c r="L12" i="34"/>
  <c r="D13" i="34"/>
  <c r="H13" i="34"/>
  <c r="L13" i="34"/>
  <c r="D14" i="34"/>
  <c r="H14" i="34"/>
  <c r="L14" i="34"/>
  <c r="D15" i="34"/>
  <c r="H15" i="34"/>
  <c r="L15" i="34"/>
  <c r="D16" i="34"/>
  <c r="H16" i="34"/>
  <c r="L16" i="34"/>
  <c r="D17" i="34"/>
  <c r="H17" i="34"/>
  <c r="L17" i="34"/>
  <c r="E6" i="35"/>
  <c r="I6" i="35"/>
  <c r="M6" i="35"/>
  <c r="E7" i="35"/>
  <c r="I7" i="35"/>
  <c r="M7" i="35"/>
  <c r="E8" i="35"/>
  <c r="I8" i="35"/>
  <c r="M8" i="35"/>
  <c r="E9" i="35"/>
  <c r="I9" i="35"/>
  <c r="M9" i="35"/>
  <c r="E10" i="35"/>
  <c r="I10" i="35"/>
  <c r="M10" i="35"/>
  <c r="E11" i="35"/>
  <c r="I11" i="35"/>
  <c r="M11" i="35"/>
  <c r="E12" i="35"/>
  <c r="I12" i="35"/>
  <c r="M12" i="35"/>
  <c r="E13" i="35"/>
  <c r="I13" i="35"/>
  <c r="M13" i="35"/>
  <c r="E14" i="35"/>
  <c r="I14" i="35"/>
  <c r="M14" i="35"/>
  <c r="E15" i="35"/>
  <c r="I15" i="35"/>
  <c r="M15" i="35"/>
  <c r="E16" i="35"/>
  <c r="I16" i="35"/>
  <c r="M16" i="35"/>
  <c r="E17" i="35"/>
  <c r="I17" i="35"/>
  <c r="M17" i="35"/>
  <c r="D6" i="36"/>
  <c r="H6" i="36"/>
  <c r="L6" i="36"/>
  <c r="D7" i="36"/>
  <c r="H7" i="36"/>
  <c r="L7" i="36"/>
  <c r="D8" i="36"/>
  <c r="H8" i="36"/>
  <c r="L8" i="36"/>
  <c r="D9" i="36"/>
  <c r="H9" i="36"/>
  <c r="L9" i="36"/>
  <c r="D10" i="36"/>
  <c r="H10" i="36"/>
  <c r="L10" i="36"/>
  <c r="D11" i="36"/>
  <c r="H11" i="36"/>
  <c r="L11" i="36"/>
  <c r="D12" i="36"/>
  <c r="H12" i="36"/>
  <c r="L12" i="36"/>
  <c r="D13" i="36"/>
  <c r="H13" i="36"/>
  <c r="L13" i="36"/>
  <c r="D14" i="36"/>
  <c r="H14" i="36"/>
  <c r="L14" i="36"/>
  <c r="D15" i="36"/>
  <c r="H15" i="36"/>
  <c r="L15" i="36"/>
  <c r="D16" i="36"/>
  <c r="H16" i="36"/>
  <c r="L16" i="36"/>
  <c r="D17" i="36"/>
  <c r="H17" i="36"/>
  <c r="L17" i="36"/>
  <c r="C5" i="41"/>
  <c r="C13" i="41"/>
  <c r="C9" i="41"/>
  <c r="C20" i="41"/>
  <c r="C54" i="41"/>
  <c r="C58" i="41"/>
  <c r="C62" i="41"/>
  <c r="C88" i="41"/>
  <c r="C92" i="41"/>
  <c r="C96" i="41"/>
  <c r="C193" i="39"/>
  <c r="C208" i="39" s="1"/>
  <c r="C28" i="41"/>
  <c r="C133" i="41"/>
  <c r="C137" i="41"/>
  <c r="C141" i="41"/>
  <c r="C148" i="41"/>
  <c r="C152" i="41"/>
  <c r="C156" i="41"/>
  <c r="C160" i="41"/>
  <c r="C24" i="41"/>
  <c r="C39" i="41"/>
  <c r="C47" i="41"/>
  <c r="C69" i="41"/>
  <c r="C77" i="41"/>
  <c r="C84" i="41"/>
  <c r="C103" i="41"/>
  <c r="C111" i="41"/>
  <c r="C122" i="41"/>
  <c r="C55" i="41"/>
  <c r="C63" i="41"/>
  <c r="C85" i="41"/>
  <c r="C89" i="41"/>
  <c r="C93" i="41"/>
  <c r="C100" i="41"/>
  <c r="C32" i="41"/>
  <c r="C43" i="41"/>
  <c r="C73" i="41"/>
  <c r="C107" i="41"/>
  <c r="C118" i="41"/>
  <c r="C126" i="41"/>
  <c r="C21" i="41"/>
  <c r="C36" i="41"/>
  <c r="C59" i="41"/>
  <c r="C11" i="41"/>
  <c r="C7" i="41"/>
  <c r="C37" i="41"/>
  <c r="C41" i="41"/>
  <c r="C45" i="41"/>
  <c r="C52" i="41"/>
  <c r="C71" i="41"/>
  <c r="C75" i="41"/>
  <c r="C79" i="41"/>
  <c r="C120" i="41"/>
  <c r="C124" i="41"/>
  <c r="C128" i="41"/>
  <c r="C135" i="41"/>
  <c r="C139" i="41"/>
  <c r="C143" i="41"/>
  <c r="C15" i="41"/>
  <c r="C14" i="41"/>
  <c r="C10" i="41"/>
  <c r="C53" i="41"/>
  <c r="C57" i="41"/>
  <c r="C61" i="41"/>
  <c r="C68" i="41"/>
  <c r="C151" i="41"/>
  <c r="C155" i="41"/>
  <c r="C159" i="41"/>
  <c r="C192" i="39"/>
  <c r="C207" i="39" s="1"/>
  <c r="C196" i="39"/>
  <c r="C6" i="41"/>
  <c r="C25" i="41"/>
  <c r="C44" i="41"/>
  <c r="C70" i="41"/>
  <c r="C74" i="41"/>
  <c r="C78" i="41"/>
  <c r="C104" i="41"/>
  <c r="C108" i="41"/>
  <c r="C112" i="41"/>
  <c r="C119" i="41"/>
  <c r="C123" i="41"/>
  <c r="C127" i="41"/>
  <c r="C134" i="41"/>
  <c r="C138" i="41"/>
  <c r="C142" i="41"/>
  <c r="C149" i="41"/>
  <c r="C153" i="41"/>
  <c r="C157" i="41"/>
  <c r="O12" i="39"/>
  <c r="O8" i="39"/>
  <c r="C190" i="39"/>
  <c r="C205" i="39" s="1"/>
  <c r="C194" i="39"/>
  <c r="C209" i="39" s="1"/>
  <c r="O9" i="39"/>
  <c r="C22" i="41"/>
  <c r="C26" i="41"/>
  <c r="C30" i="41"/>
  <c r="C56" i="41"/>
  <c r="C60" i="41"/>
  <c r="C64" i="41"/>
  <c r="C86" i="41"/>
  <c r="C90" i="41"/>
  <c r="C94" i="41"/>
  <c r="C101" i="41"/>
  <c r="C105" i="41"/>
  <c r="C109" i="41"/>
  <c r="C116" i="41"/>
  <c r="C150" i="41"/>
  <c r="C154" i="41"/>
  <c r="C158" i="41"/>
  <c r="O5" i="39"/>
  <c r="O11" i="39"/>
  <c r="O7" i="39"/>
  <c r="C187" i="39"/>
  <c r="C202" i="39" s="1"/>
  <c r="O13" i="39"/>
  <c r="C29" i="41"/>
  <c r="C40" i="41"/>
  <c r="C48" i="41"/>
  <c r="C23" i="41"/>
  <c r="C27" i="41"/>
  <c r="C31" i="41"/>
  <c r="C38" i="41"/>
  <c r="C42" i="41"/>
  <c r="C46" i="41"/>
  <c r="C72" i="41"/>
  <c r="C76" i="41"/>
  <c r="C80" i="41"/>
  <c r="C87" i="41"/>
  <c r="C91" i="41"/>
  <c r="C95" i="41"/>
  <c r="C102" i="41"/>
  <c r="C106" i="41"/>
  <c r="C110" i="41"/>
  <c r="C117" i="41"/>
  <c r="C121" i="41"/>
  <c r="C125" i="41"/>
  <c r="C132" i="41"/>
  <c r="C136" i="41"/>
  <c r="C140" i="41"/>
  <c r="C144" i="41"/>
  <c r="O14" i="39"/>
  <c r="O10" i="39"/>
  <c r="O6" i="39"/>
  <c r="BB145" i="40"/>
  <c r="BJ145" i="40"/>
  <c r="AE37" i="40"/>
  <c r="AE38" i="40"/>
  <c r="AE39" i="40"/>
  <c r="AE40" i="40"/>
  <c r="AE41" i="40"/>
  <c r="AE42" i="40"/>
  <c r="AE43" i="40"/>
  <c r="AE44" i="40"/>
  <c r="AE45" i="40"/>
  <c r="AE46" i="40"/>
  <c r="AE47" i="40"/>
  <c r="AE48" i="40"/>
  <c r="AE53" i="40"/>
  <c r="AE54" i="40"/>
  <c r="AE55" i="40"/>
  <c r="AE56" i="40"/>
  <c r="AE57" i="40"/>
  <c r="AE58" i="40"/>
  <c r="AE59" i="40"/>
  <c r="AE60" i="40"/>
  <c r="AE61" i="40"/>
  <c r="AE62" i="40"/>
  <c r="AE63" i="40"/>
  <c r="AE64" i="40"/>
  <c r="AE69" i="40"/>
  <c r="AE70" i="40"/>
  <c r="AE71" i="40"/>
  <c r="AE72" i="40"/>
  <c r="AE73" i="40"/>
  <c r="AE74" i="40"/>
  <c r="AE75" i="40"/>
  <c r="AE76" i="40"/>
  <c r="AE77" i="40"/>
  <c r="AE78" i="40"/>
  <c r="AE79" i="40"/>
  <c r="AE80" i="40"/>
  <c r="AE85" i="40"/>
  <c r="AE86" i="40"/>
  <c r="AE87" i="40"/>
  <c r="AE88" i="40"/>
  <c r="AE89" i="40"/>
  <c r="AE90" i="40"/>
  <c r="AE91" i="40"/>
  <c r="AE117" i="40"/>
  <c r="AE118" i="40"/>
  <c r="AE119" i="40"/>
  <c r="AE120" i="40"/>
  <c r="AE121" i="40"/>
  <c r="AE122" i="40"/>
  <c r="AE123" i="40"/>
  <c r="AE124" i="40"/>
  <c r="AE125" i="40"/>
  <c r="AE126" i="40"/>
  <c r="AE127" i="40"/>
  <c r="AE128" i="40"/>
  <c r="AE133" i="40"/>
  <c r="AE134" i="40"/>
  <c r="AE135" i="40"/>
  <c r="AE136" i="40"/>
  <c r="AE137" i="40"/>
  <c r="AE138" i="40"/>
  <c r="AE139" i="40"/>
  <c r="AE140" i="40"/>
  <c r="AE141" i="40"/>
  <c r="AE142" i="40"/>
  <c r="AE149" i="40"/>
  <c r="AU37" i="40"/>
  <c r="AU38" i="40"/>
  <c r="AU39" i="40"/>
  <c r="AU40" i="40"/>
  <c r="AU41" i="40"/>
  <c r="AU42" i="40"/>
  <c r="AU43" i="40"/>
  <c r="AU44" i="40"/>
  <c r="AU45" i="40"/>
  <c r="AU46" i="40"/>
  <c r="AU47" i="40"/>
  <c r="AU48" i="40"/>
  <c r="BK37" i="40"/>
  <c r="BK38" i="40"/>
  <c r="BK39" i="40"/>
  <c r="BK40" i="40"/>
  <c r="BK41" i="40"/>
  <c r="BK42" i="40"/>
  <c r="BK43" i="40"/>
  <c r="BK44" i="40"/>
  <c r="BK45" i="40"/>
  <c r="BK46" i="40"/>
  <c r="BK47" i="40"/>
  <c r="BK48" i="40"/>
  <c r="AU53" i="40"/>
  <c r="AU54" i="40"/>
  <c r="AU55" i="40"/>
  <c r="AU56" i="40"/>
  <c r="AU57" i="40"/>
  <c r="AU58" i="40"/>
  <c r="AU59" i="40"/>
  <c r="AU60" i="40"/>
  <c r="AU61" i="40"/>
  <c r="AU62" i="40"/>
  <c r="AU63" i="40"/>
  <c r="AU64" i="40"/>
  <c r="BK53" i="40"/>
  <c r="BK54" i="40"/>
  <c r="BK55" i="40"/>
  <c r="BK56" i="40"/>
  <c r="BK57" i="40"/>
  <c r="BK58" i="40"/>
  <c r="BK59" i="40"/>
  <c r="BK60" i="40"/>
  <c r="BK61" i="40"/>
  <c r="BK62" i="40"/>
  <c r="BK63" i="40"/>
  <c r="BK64" i="40"/>
  <c r="AU69" i="40"/>
  <c r="AU70" i="40"/>
  <c r="AU71" i="40"/>
  <c r="AU72" i="40"/>
  <c r="AU73" i="40"/>
  <c r="AU74" i="40"/>
  <c r="AU75" i="40"/>
  <c r="AU76" i="40"/>
  <c r="AU77" i="40"/>
  <c r="AU78" i="40"/>
  <c r="AU79" i="40"/>
  <c r="AU80" i="40"/>
  <c r="BK69" i="40"/>
  <c r="BK70" i="40"/>
  <c r="BK71" i="40"/>
  <c r="BK72" i="40"/>
  <c r="BK73" i="40"/>
  <c r="BK74" i="40"/>
  <c r="BK75" i="40"/>
  <c r="BK76" i="40"/>
  <c r="BK77" i="40"/>
  <c r="BK78" i="40"/>
  <c r="BK79" i="40"/>
  <c r="BK80" i="40"/>
  <c r="AU85" i="40"/>
  <c r="AU86" i="40"/>
  <c r="AU87" i="40"/>
  <c r="AU88" i="40"/>
  <c r="AU89" i="40"/>
  <c r="AU90" i="40"/>
  <c r="AU91" i="40"/>
  <c r="AU92" i="40"/>
  <c r="AU93" i="40"/>
  <c r="AU94" i="40"/>
  <c r="AU95" i="40"/>
  <c r="AU96" i="40"/>
  <c r="AU117" i="40"/>
  <c r="AU118" i="40"/>
  <c r="AU119" i="40"/>
  <c r="AU120" i="40"/>
  <c r="AU121" i="40"/>
  <c r="AU122" i="40"/>
  <c r="AU123" i="40"/>
  <c r="AU124" i="40"/>
  <c r="AU125" i="40"/>
  <c r="AU126" i="40"/>
  <c r="AU127" i="40"/>
  <c r="AU128" i="40"/>
  <c r="BK85" i="40"/>
  <c r="BK86" i="40"/>
  <c r="BK87" i="40"/>
  <c r="BK88" i="40"/>
  <c r="BK89" i="40"/>
  <c r="BK90" i="40"/>
  <c r="BK91" i="40"/>
  <c r="BK92" i="40"/>
  <c r="BK93" i="40"/>
  <c r="BK94" i="40"/>
  <c r="BK95" i="40"/>
  <c r="BK96" i="40"/>
  <c r="BK117" i="40"/>
  <c r="BK118" i="40"/>
  <c r="BK119" i="40"/>
  <c r="BK120" i="40"/>
  <c r="BK121" i="40"/>
  <c r="BK122" i="40"/>
  <c r="BK123" i="40"/>
  <c r="BK124" i="40"/>
  <c r="BK125" i="40"/>
  <c r="BK126" i="40"/>
  <c r="BK127" i="40"/>
  <c r="BK128" i="40"/>
  <c r="AU133" i="40"/>
  <c r="AU134" i="40"/>
  <c r="AU135" i="40"/>
  <c r="AU136" i="40"/>
  <c r="AU137" i="40"/>
  <c r="AU138" i="40"/>
  <c r="AU139" i="40"/>
  <c r="AU140" i="40"/>
  <c r="AU141" i="40"/>
  <c r="AU142" i="40"/>
  <c r="AU143" i="40"/>
  <c r="AU144" i="40"/>
  <c r="AU149" i="40"/>
  <c r="AU150" i="40"/>
  <c r="AU151" i="40"/>
  <c r="AU152" i="40"/>
  <c r="AU153" i="40"/>
  <c r="AU154" i="40"/>
  <c r="AU155" i="40"/>
  <c r="AU156" i="40"/>
  <c r="AU157" i="40"/>
  <c r="AU158" i="40"/>
  <c r="AU159" i="40"/>
  <c r="AU160" i="40"/>
  <c r="BK133" i="40"/>
  <c r="BK134" i="40"/>
  <c r="BK135" i="40"/>
  <c r="BK136" i="40"/>
  <c r="BK137" i="40"/>
  <c r="BK138" i="40"/>
  <c r="BK139" i="40"/>
  <c r="BK140" i="40"/>
  <c r="BK141" i="40"/>
  <c r="BK142" i="40"/>
  <c r="BK143" i="40"/>
  <c r="BK144" i="40"/>
  <c r="BK149" i="40"/>
  <c r="BK150" i="40"/>
  <c r="BK151" i="40"/>
  <c r="BK152" i="40"/>
  <c r="BK153" i="40"/>
  <c r="BK154" i="40"/>
  <c r="BK155" i="40"/>
  <c r="BK156" i="40"/>
  <c r="BK157" i="40"/>
  <c r="BK158" i="40"/>
  <c r="BK159" i="40"/>
  <c r="BK160" i="40"/>
  <c r="AE92" i="40"/>
  <c r="AE93" i="40"/>
  <c r="AE94" i="40"/>
  <c r="AE95" i="40"/>
  <c r="AE96" i="40"/>
  <c r="AE143" i="40"/>
  <c r="AE144" i="40"/>
  <c r="AE150" i="40"/>
  <c r="AE151" i="40"/>
  <c r="AE152" i="40"/>
  <c r="AE153" i="40"/>
  <c r="AE154" i="40"/>
  <c r="AE155" i="40"/>
  <c r="AE156" i="40"/>
  <c r="AE157" i="40"/>
  <c r="AE158" i="40"/>
  <c r="AE159" i="40"/>
  <c r="AE160" i="40"/>
  <c r="H169" i="39"/>
  <c r="C186" i="40"/>
  <c r="O10" i="40"/>
  <c r="J191" i="40"/>
  <c r="I190" i="40"/>
  <c r="D189" i="40"/>
  <c r="J187" i="40"/>
  <c r="E186" i="40"/>
  <c r="G184" i="40"/>
  <c r="E182" i="40"/>
  <c r="K180" i="40"/>
  <c r="K17" i="40"/>
  <c r="K164" i="40"/>
  <c r="K33" i="40"/>
  <c r="G166" i="40"/>
  <c r="K167" i="40"/>
  <c r="G169" i="40"/>
  <c r="K170" i="40"/>
  <c r="G172" i="40"/>
  <c r="K173" i="40"/>
  <c r="C176" i="40"/>
  <c r="O32" i="40"/>
  <c r="O38" i="40"/>
  <c r="O42" i="40"/>
  <c r="O45" i="40"/>
  <c r="K65" i="40"/>
  <c r="O58" i="40"/>
  <c r="O59" i="40"/>
  <c r="O61" i="40"/>
  <c r="O63" i="40"/>
  <c r="O64" i="40"/>
  <c r="C81" i="40"/>
  <c r="O68" i="40"/>
  <c r="G81" i="40"/>
  <c r="K81" i="40"/>
  <c r="O69" i="40"/>
  <c r="O70" i="40"/>
  <c r="O71" i="40"/>
  <c r="O72" i="40"/>
  <c r="O73" i="40"/>
  <c r="O74" i="40"/>
  <c r="O75" i="40"/>
  <c r="O76" i="40"/>
  <c r="O77" i="40"/>
  <c r="O78" i="40"/>
  <c r="O79" i="40"/>
  <c r="O80" i="40"/>
  <c r="C97" i="40"/>
  <c r="O84" i="40"/>
  <c r="G97" i="40"/>
  <c r="K97" i="40"/>
  <c r="O85" i="40"/>
  <c r="O86" i="40"/>
  <c r="O87" i="40"/>
  <c r="O88" i="40"/>
  <c r="O89" i="40"/>
  <c r="O90" i="40"/>
  <c r="O91" i="40"/>
  <c r="O92" i="40"/>
  <c r="O93" i="40"/>
  <c r="O94" i="40"/>
  <c r="O95" i="40"/>
  <c r="O96" i="40"/>
  <c r="C113" i="40"/>
  <c r="O100" i="40"/>
  <c r="G5" i="43"/>
  <c r="G113" i="40"/>
  <c r="K5" i="43"/>
  <c r="K113" i="40"/>
  <c r="C6" i="43"/>
  <c r="O101" i="40"/>
  <c r="G6" i="43"/>
  <c r="K6" i="43"/>
  <c r="C7" i="43"/>
  <c r="O102" i="40"/>
  <c r="G7" i="43"/>
  <c r="K7" i="43"/>
  <c r="C8" i="43"/>
  <c r="O103" i="40"/>
  <c r="G8" i="43"/>
  <c r="K8" i="43"/>
  <c r="C9" i="43"/>
  <c r="O104" i="40"/>
  <c r="G9" i="43"/>
  <c r="K9" i="43"/>
  <c r="C10" i="43"/>
  <c r="O105" i="40"/>
  <c r="G10" i="43"/>
  <c r="K10" i="43"/>
  <c r="C11" i="43"/>
  <c r="O106" i="40"/>
  <c r="G11" i="43"/>
  <c r="K11" i="43"/>
  <c r="C12" i="43"/>
  <c r="O107" i="40"/>
  <c r="G12" i="43"/>
  <c r="K12" i="43"/>
  <c r="C13" i="43"/>
  <c r="O108" i="40"/>
  <c r="G13" i="43"/>
  <c r="K13" i="43"/>
  <c r="C14" i="43"/>
  <c r="O109" i="40"/>
  <c r="G14" i="43"/>
  <c r="K14" i="43"/>
  <c r="C15" i="43"/>
  <c r="O110" i="40"/>
  <c r="G15" i="43"/>
  <c r="K15" i="43"/>
  <c r="C16" i="43"/>
  <c r="O111" i="40"/>
  <c r="G16" i="43"/>
  <c r="K16" i="43"/>
  <c r="C17" i="43"/>
  <c r="O112" i="40"/>
  <c r="G17" i="43"/>
  <c r="K17" i="43"/>
  <c r="O116" i="40"/>
  <c r="C129" i="40"/>
  <c r="G129" i="40"/>
  <c r="K129" i="40"/>
  <c r="O117" i="40"/>
  <c r="O118" i="40"/>
  <c r="O119" i="40"/>
  <c r="O120" i="40"/>
  <c r="O121" i="40"/>
  <c r="O122" i="40"/>
  <c r="O123" i="40"/>
  <c r="O124" i="40"/>
  <c r="O125" i="40"/>
  <c r="O126" i="40"/>
  <c r="O127" i="40"/>
  <c r="O128" i="40"/>
  <c r="C145" i="40"/>
  <c r="O132" i="40"/>
  <c r="G145" i="40"/>
  <c r="K145" i="40"/>
  <c r="O133" i="40"/>
  <c r="O134" i="40"/>
  <c r="O135" i="40"/>
  <c r="O136" i="40"/>
  <c r="O137" i="40"/>
  <c r="O138" i="40"/>
  <c r="O139" i="40"/>
  <c r="O140" i="40"/>
  <c r="O141" i="40"/>
  <c r="O142" i="40"/>
  <c r="O143" i="40"/>
  <c r="O144" i="40"/>
  <c r="C161" i="40"/>
  <c r="O148" i="40"/>
  <c r="G161" i="40"/>
  <c r="K161" i="40"/>
  <c r="O149" i="40"/>
  <c r="O150" i="40"/>
  <c r="O151" i="40"/>
  <c r="O152" i="40"/>
  <c r="O153" i="40"/>
  <c r="O154" i="40"/>
  <c r="O155" i="40"/>
  <c r="O156" i="40"/>
  <c r="O157" i="40"/>
  <c r="O158" i="40"/>
  <c r="O159" i="40"/>
  <c r="O160" i="40"/>
  <c r="S180" i="40"/>
  <c r="S17" i="40"/>
  <c r="AE4" i="40"/>
  <c r="W180" i="40"/>
  <c r="W17" i="40"/>
  <c r="AA180" i="40"/>
  <c r="AA17" i="40"/>
  <c r="S181" i="40"/>
  <c r="AE5" i="40"/>
  <c r="S182" i="40"/>
  <c r="AE6" i="40"/>
  <c r="S183" i="40"/>
  <c r="AE7" i="40"/>
  <c r="S184" i="40"/>
  <c r="AE8" i="40"/>
  <c r="S185" i="40"/>
  <c r="AE9" i="40"/>
  <c r="S186" i="40"/>
  <c r="AE10" i="40"/>
  <c r="S187" i="40"/>
  <c r="AE11" i="40"/>
  <c r="S188" i="40"/>
  <c r="AE12" i="40"/>
  <c r="S189" i="40"/>
  <c r="AE13" i="40"/>
  <c r="S190" i="40"/>
  <c r="AE14" i="40"/>
  <c r="S191" i="40"/>
  <c r="AE15" i="40"/>
  <c r="S192" i="40"/>
  <c r="AE16" i="40"/>
  <c r="S164" i="40"/>
  <c r="AE20" i="40"/>
  <c r="S33" i="40"/>
  <c r="W164" i="40"/>
  <c r="W33" i="40"/>
  <c r="AA164" i="40"/>
  <c r="AA33" i="40"/>
  <c r="S165" i="40"/>
  <c r="AE21" i="40"/>
  <c r="W198" i="40"/>
  <c r="G6" i="29"/>
  <c r="AA198" i="40"/>
  <c r="K6" i="29"/>
  <c r="S166" i="40"/>
  <c r="AE22" i="40"/>
  <c r="W199" i="40"/>
  <c r="G7" i="29"/>
  <c r="AA199" i="40"/>
  <c r="K7" i="29"/>
  <c r="S167" i="40"/>
  <c r="AE23" i="40"/>
  <c r="G8" i="29"/>
  <c r="W200" i="40"/>
  <c r="K8" i="29"/>
  <c r="AA200" i="40"/>
  <c r="S168" i="40"/>
  <c r="AE24" i="40"/>
  <c r="W201" i="40"/>
  <c r="G9" i="29"/>
  <c r="AA201" i="40"/>
  <c r="K9" i="29"/>
  <c r="S169" i="40"/>
  <c r="AE25" i="40"/>
  <c r="W202" i="40"/>
  <c r="G10" i="29"/>
  <c r="AA202" i="40"/>
  <c r="K10" i="29"/>
  <c r="S170" i="40"/>
  <c r="AE26" i="40"/>
  <c r="W203" i="40"/>
  <c r="G11" i="29"/>
  <c r="AA203" i="40"/>
  <c r="K11" i="29"/>
  <c r="S171" i="40"/>
  <c r="AE27" i="40"/>
  <c r="G12" i="29"/>
  <c r="W204" i="40"/>
  <c r="K12" i="29"/>
  <c r="AA204" i="40"/>
  <c r="S172" i="40"/>
  <c r="AE28" i="40"/>
  <c r="W205" i="40"/>
  <c r="G13" i="29"/>
  <c r="AA205" i="40"/>
  <c r="K13" i="29"/>
  <c r="S173" i="40"/>
  <c r="AE29" i="40"/>
  <c r="W206" i="40"/>
  <c r="G14" i="29"/>
  <c r="AA206" i="40"/>
  <c r="K14" i="29"/>
  <c r="S174" i="40"/>
  <c r="AE30" i="40"/>
  <c r="W207" i="40"/>
  <c r="G15" i="29"/>
  <c r="AA207" i="40"/>
  <c r="K15" i="29"/>
  <c r="S175" i="40"/>
  <c r="AE31" i="40"/>
  <c r="G16" i="29"/>
  <c r="W208" i="40"/>
  <c r="K16" i="29"/>
  <c r="AA208" i="40"/>
  <c r="S176" i="40"/>
  <c r="AE32" i="40"/>
  <c r="W209" i="40"/>
  <c r="G17" i="29"/>
  <c r="AA209" i="40"/>
  <c r="K17" i="29"/>
  <c r="S49" i="40"/>
  <c r="AE49" i="40" s="1"/>
  <c r="AE36" i="40"/>
  <c r="AE52" i="40"/>
  <c r="S65" i="40"/>
  <c r="AE65" i="40" s="1"/>
  <c r="AE68" i="40"/>
  <c r="S81" i="40"/>
  <c r="AE81" i="40" s="1"/>
  <c r="AE84" i="40"/>
  <c r="S97" i="40"/>
  <c r="AE97" i="40" s="1"/>
  <c r="AE100" i="40"/>
  <c r="S113" i="40"/>
  <c r="G23" i="43"/>
  <c r="G37" i="43" s="1"/>
  <c r="W113" i="40"/>
  <c r="K23" i="43"/>
  <c r="K37" i="43" s="1"/>
  <c r="AA113" i="40"/>
  <c r="C24" i="43"/>
  <c r="AE101" i="40"/>
  <c r="C25" i="43"/>
  <c r="AE102" i="40"/>
  <c r="C26" i="43"/>
  <c r="AE103" i="40"/>
  <c r="C27" i="43"/>
  <c r="AE104" i="40"/>
  <c r="C28" i="43"/>
  <c r="AE105" i="40"/>
  <c r="C29" i="43"/>
  <c r="AE106" i="40"/>
  <c r="C30" i="43"/>
  <c r="AE107" i="40"/>
  <c r="C31" i="43"/>
  <c r="AE108" i="40"/>
  <c r="C32" i="43"/>
  <c r="AE109" i="40"/>
  <c r="C33" i="43"/>
  <c r="AE110" i="40"/>
  <c r="C34" i="43"/>
  <c r="AE111" i="40"/>
  <c r="C35" i="43"/>
  <c r="AE112" i="40"/>
  <c r="AE116" i="40"/>
  <c r="S129" i="40"/>
  <c r="AE132" i="40"/>
  <c r="S145" i="40"/>
  <c r="AE145" i="40" s="1"/>
  <c r="AE148" i="40"/>
  <c r="S161" i="40"/>
  <c r="AE161" i="40" s="1"/>
  <c r="AI180" i="40"/>
  <c r="AI17" i="40"/>
  <c r="AU4" i="40"/>
  <c r="AM180" i="40"/>
  <c r="AM17" i="40"/>
  <c r="AQ180" i="40"/>
  <c r="AQ17" i="40"/>
  <c r="AI181" i="40"/>
  <c r="AU5" i="40"/>
  <c r="AI182" i="40"/>
  <c r="AU6" i="40"/>
  <c r="AI183" i="40"/>
  <c r="AU7" i="40"/>
  <c r="AI184" i="40"/>
  <c r="AU8" i="40"/>
  <c r="AI185" i="40"/>
  <c r="AU9" i="40"/>
  <c r="AI186" i="40"/>
  <c r="AU10" i="40"/>
  <c r="AI187" i="40"/>
  <c r="AU11" i="40"/>
  <c r="AI188" i="40"/>
  <c r="AU12" i="40"/>
  <c r="AI189" i="40"/>
  <c r="AU13" i="40"/>
  <c r="AI190" i="40"/>
  <c r="AU14" i="40"/>
  <c r="AI191" i="40"/>
  <c r="AU15" i="40"/>
  <c r="AI192" i="40"/>
  <c r="AU16" i="40"/>
  <c r="AY180" i="40"/>
  <c r="BK4" i="40"/>
  <c r="AY17" i="40"/>
  <c r="BC180" i="40"/>
  <c r="BC17" i="40"/>
  <c r="BG180" i="40"/>
  <c r="BG17" i="40"/>
  <c r="AY181" i="40"/>
  <c r="BK5" i="40"/>
  <c r="AY182" i="40"/>
  <c r="BK6" i="40"/>
  <c r="AY183" i="40"/>
  <c r="BK7" i="40"/>
  <c r="AY184" i="40"/>
  <c r="BK8" i="40"/>
  <c r="AY185" i="40"/>
  <c r="BK9" i="40"/>
  <c r="AY186" i="40"/>
  <c r="BK10" i="40"/>
  <c r="AY187" i="40"/>
  <c r="BK11" i="40"/>
  <c r="AY188" i="40"/>
  <c r="BK12" i="40"/>
  <c r="AY189" i="40"/>
  <c r="BK13" i="40"/>
  <c r="AY190" i="40"/>
  <c r="BK14" i="40"/>
  <c r="AY191" i="40"/>
  <c r="BK15" i="40"/>
  <c r="AY192" i="40"/>
  <c r="BK16" i="40"/>
  <c r="AI164" i="40"/>
  <c r="AU20" i="40"/>
  <c r="AI33" i="40"/>
  <c r="AM164" i="40"/>
  <c r="AM33" i="40"/>
  <c r="AQ164" i="40"/>
  <c r="AQ33" i="40"/>
  <c r="AI165" i="40"/>
  <c r="AU21" i="40"/>
  <c r="G6" i="30"/>
  <c r="AM198" i="40"/>
  <c r="K6" i="30"/>
  <c r="AQ198" i="40"/>
  <c r="AI166" i="40"/>
  <c r="AU22" i="40"/>
  <c r="G7" i="30"/>
  <c r="AM199" i="40"/>
  <c r="K7" i="30"/>
  <c r="AQ199" i="40"/>
  <c r="AI167" i="40"/>
  <c r="AU23" i="40"/>
  <c r="G8" i="30"/>
  <c r="AM200" i="40"/>
  <c r="K8" i="30"/>
  <c r="AQ200" i="40"/>
  <c r="AI168" i="40"/>
  <c r="AU24" i="40"/>
  <c r="G9" i="30"/>
  <c r="AM201" i="40"/>
  <c r="K9" i="30"/>
  <c r="AQ201" i="40"/>
  <c r="AI169" i="40"/>
  <c r="AU25" i="40"/>
  <c r="G10" i="30"/>
  <c r="AM202" i="40"/>
  <c r="K10" i="30"/>
  <c r="AQ202" i="40"/>
  <c r="AI170" i="40"/>
  <c r="AU26" i="40"/>
  <c r="G11" i="30"/>
  <c r="AM203" i="40"/>
  <c r="K11" i="30"/>
  <c r="AQ203" i="40"/>
  <c r="AI171" i="40"/>
  <c r="AU27" i="40"/>
  <c r="G12" i="30"/>
  <c r="AM204" i="40"/>
  <c r="K12" i="30"/>
  <c r="AQ204" i="40"/>
  <c r="AI172" i="40"/>
  <c r="AU28" i="40"/>
  <c r="G13" i="30"/>
  <c r="AM205" i="40"/>
  <c r="K13" i="30"/>
  <c r="AQ205" i="40"/>
  <c r="AI173" i="40"/>
  <c r="AU29" i="40"/>
  <c r="G14" i="30"/>
  <c r="AM206" i="40"/>
  <c r="K14" i="30"/>
  <c r="AQ206" i="40"/>
  <c r="AI174" i="40"/>
  <c r="AU30" i="40"/>
  <c r="G15" i="30"/>
  <c r="AM207" i="40"/>
  <c r="K15" i="30"/>
  <c r="AQ207" i="40"/>
  <c r="AI175" i="40"/>
  <c r="AU31" i="40"/>
  <c r="G16" i="30"/>
  <c r="AM208" i="40"/>
  <c r="K16" i="30"/>
  <c r="AQ208" i="40"/>
  <c r="AI176" i="40"/>
  <c r="AU32" i="40"/>
  <c r="G17" i="30"/>
  <c r="AM209" i="40"/>
  <c r="K17" i="30"/>
  <c r="AQ209" i="40"/>
  <c r="AY164" i="40"/>
  <c r="AY33" i="40"/>
  <c r="BK20" i="40"/>
  <c r="BC164" i="40"/>
  <c r="BC33" i="40"/>
  <c r="BG164" i="40"/>
  <c r="BG33" i="40"/>
  <c r="AY165" i="40"/>
  <c r="BK21" i="40"/>
  <c r="G6" i="31"/>
  <c r="BC198" i="40"/>
  <c r="K6" i="31"/>
  <c r="BG198" i="40"/>
  <c r="AY166" i="40"/>
  <c r="BK22" i="40"/>
  <c r="BC199" i="40"/>
  <c r="G7" i="31"/>
  <c r="BG199" i="40"/>
  <c r="K7" i="31"/>
  <c r="AY167" i="40"/>
  <c r="BK23" i="40"/>
  <c r="G8" i="31"/>
  <c r="BC200" i="40"/>
  <c r="K8" i="31"/>
  <c r="BG200" i="40"/>
  <c r="AY168" i="40"/>
  <c r="BK24" i="40"/>
  <c r="G9" i="31"/>
  <c r="BC201" i="40"/>
  <c r="K9" i="31"/>
  <c r="BG201" i="40"/>
  <c r="AY169" i="40"/>
  <c r="BK25" i="40"/>
  <c r="G10" i="31"/>
  <c r="BC202" i="40"/>
  <c r="K10" i="31"/>
  <c r="BG202" i="40"/>
  <c r="AY170" i="40"/>
  <c r="BK26" i="40"/>
  <c r="BC203" i="40"/>
  <c r="G11" i="31"/>
  <c r="BG203" i="40"/>
  <c r="K11" i="31"/>
  <c r="AY171" i="40"/>
  <c r="BK27" i="40"/>
  <c r="G12" i="31"/>
  <c r="BC204" i="40"/>
  <c r="K12" i="31"/>
  <c r="BG204" i="40"/>
  <c r="AY172" i="40"/>
  <c r="BK28" i="40"/>
  <c r="G13" i="31"/>
  <c r="BC205" i="40"/>
  <c r="K13" i="31"/>
  <c r="BG205" i="40"/>
  <c r="AY173" i="40"/>
  <c r="BK29" i="40"/>
  <c r="G14" i="31"/>
  <c r="BC206" i="40"/>
  <c r="K14" i="31"/>
  <c r="BG206" i="40"/>
  <c r="AY174" i="40"/>
  <c r="BK30" i="40"/>
  <c r="BC207" i="40"/>
  <c r="G15" i="31"/>
  <c r="BG207" i="40"/>
  <c r="K15" i="31"/>
  <c r="AY175" i="40"/>
  <c r="BK31" i="40"/>
  <c r="G16" i="31"/>
  <c r="BC208" i="40"/>
  <c r="K16" i="31"/>
  <c r="BG208" i="40"/>
  <c r="AY176" i="40"/>
  <c r="BK32" i="40"/>
  <c r="G17" i="31"/>
  <c r="BC209" i="40"/>
  <c r="K17" i="31"/>
  <c r="BG209" i="40"/>
  <c r="AI49" i="40"/>
  <c r="AU49" i="40" s="1"/>
  <c r="AU36" i="40"/>
  <c r="BK36" i="40"/>
  <c r="AY49" i="40"/>
  <c r="BK49" i="40" s="1"/>
  <c r="AU52" i="40"/>
  <c r="AI65" i="40"/>
  <c r="AU65" i="40" s="1"/>
  <c r="AY65" i="40"/>
  <c r="BK65" i="40" s="1"/>
  <c r="BK52" i="40"/>
  <c r="AI81" i="40"/>
  <c r="AU81" i="40" s="1"/>
  <c r="AU68" i="40"/>
  <c r="BK68" i="40"/>
  <c r="AY81" i="40"/>
  <c r="BK81" i="40" s="1"/>
  <c r="AU84" i="40"/>
  <c r="AI97" i="40"/>
  <c r="AU97" i="40" s="1"/>
  <c r="C41" i="43"/>
  <c r="AU100" i="40"/>
  <c r="AI113" i="40"/>
  <c r="G41" i="43"/>
  <c r="G55" i="43" s="1"/>
  <c r="AM113" i="40"/>
  <c r="K41" i="43"/>
  <c r="K55" i="43" s="1"/>
  <c r="AQ113" i="40"/>
  <c r="C42" i="43"/>
  <c r="AU101" i="40"/>
  <c r="C43" i="43"/>
  <c r="AU102" i="40"/>
  <c r="C44" i="43"/>
  <c r="AU103" i="40"/>
  <c r="C45" i="43"/>
  <c r="AU104" i="40"/>
  <c r="C46" i="43"/>
  <c r="AU105" i="40"/>
  <c r="C47" i="43"/>
  <c r="AU106" i="40"/>
  <c r="C48" i="43"/>
  <c r="AU107" i="40"/>
  <c r="C49" i="43"/>
  <c r="AU108" i="40"/>
  <c r="C50" i="43"/>
  <c r="AU109" i="40"/>
  <c r="C51" i="43"/>
  <c r="AU110" i="40"/>
  <c r="C52" i="43"/>
  <c r="AU111" i="40"/>
  <c r="C53" i="43"/>
  <c r="AU112" i="40"/>
  <c r="AU116" i="40"/>
  <c r="AI129" i="40"/>
  <c r="AY97" i="40"/>
  <c r="BK97" i="40" s="1"/>
  <c r="BK84" i="40"/>
  <c r="BK100" i="40"/>
  <c r="AY113" i="40"/>
  <c r="G59" i="43"/>
  <c r="G73" i="43" s="1"/>
  <c r="BC113" i="40"/>
  <c r="K59" i="43"/>
  <c r="K73" i="43" s="1"/>
  <c r="BG113" i="40"/>
  <c r="C60" i="43"/>
  <c r="BK101" i="40"/>
  <c r="C61" i="43"/>
  <c r="BK102" i="40"/>
  <c r="C62" i="43"/>
  <c r="BK103" i="40"/>
  <c r="C63" i="43"/>
  <c r="BK104" i="40"/>
  <c r="C64" i="43"/>
  <c r="BK105" i="40"/>
  <c r="C65" i="43"/>
  <c r="BK106" i="40"/>
  <c r="C66" i="43"/>
  <c r="BK107" i="40"/>
  <c r="C67" i="43"/>
  <c r="BK108" i="40"/>
  <c r="C68" i="43"/>
  <c r="BK109" i="40"/>
  <c r="C69" i="43"/>
  <c r="BK110" i="40"/>
  <c r="C70" i="43"/>
  <c r="BK111" i="40"/>
  <c r="C71" i="43"/>
  <c r="BK112" i="40"/>
  <c r="AY129" i="40"/>
  <c r="BK116" i="40"/>
  <c r="AU132" i="40"/>
  <c r="AI145" i="40"/>
  <c r="AU145" i="40" s="1"/>
  <c r="AI161" i="40"/>
  <c r="AU161" i="40" s="1"/>
  <c r="AU148" i="40"/>
  <c r="BK132" i="40"/>
  <c r="AY145" i="40"/>
  <c r="AY161" i="40"/>
  <c r="BK161" i="40" s="1"/>
  <c r="BK148" i="40"/>
  <c r="O4" i="39"/>
  <c r="C15" i="39"/>
  <c r="D29" i="39"/>
  <c r="H29" i="39"/>
  <c r="L29" i="39"/>
  <c r="D6" i="2"/>
  <c r="H6" i="2"/>
  <c r="L6" i="2"/>
  <c r="D7" i="2"/>
  <c r="H7" i="2"/>
  <c r="L7" i="2"/>
  <c r="D8" i="2"/>
  <c r="H8" i="2"/>
  <c r="L8" i="2"/>
  <c r="D9" i="2"/>
  <c r="H9" i="2"/>
  <c r="L9" i="2"/>
  <c r="D10" i="2"/>
  <c r="H10" i="2"/>
  <c r="L10" i="2"/>
  <c r="D11" i="2"/>
  <c r="H11" i="2"/>
  <c r="L11" i="2"/>
  <c r="D12" i="2"/>
  <c r="H12" i="2"/>
  <c r="L12" i="2"/>
  <c r="D13" i="2"/>
  <c r="H13" i="2"/>
  <c r="L13" i="2"/>
  <c r="D14" i="2"/>
  <c r="H14" i="2"/>
  <c r="L14" i="2"/>
  <c r="D15" i="2"/>
  <c r="H15" i="2"/>
  <c r="L15" i="2"/>
  <c r="D99" i="39"/>
  <c r="H99" i="39"/>
  <c r="L99" i="39"/>
  <c r="C190" i="40"/>
  <c r="O14" i="40"/>
  <c r="G192" i="40"/>
  <c r="M190" i="40"/>
  <c r="H189" i="40"/>
  <c r="N187" i="40"/>
  <c r="M186" i="40"/>
  <c r="L185" i="40"/>
  <c r="K184" i="40"/>
  <c r="F183" i="40"/>
  <c r="L181" i="40"/>
  <c r="G164" i="40"/>
  <c r="G33" i="40"/>
  <c r="K165" i="40"/>
  <c r="O23" i="40"/>
  <c r="C167" i="40"/>
  <c r="O24" i="40"/>
  <c r="C168" i="40"/>
  <c r="O25" i="40"/>
  <c r="C169" i="40"/>
  <c r="O26" i="40"/>
  <c r="C170" i="40"/>
  <c r="G171" i="40"/>
  <c r="C172" i="40"/>
  <c r="O28" i="40"/>
  <c r="C173" i="40"/>
  <c r="O29" i="40"/>
  <c r="G174" i="40"/>
  <c r="O31" i="40"/>
  <c r="C175" i="40"/>
  <c r="K176" i="40"/>
  <c r="O40" i="40"/>
  <c r="O44" i="40"/>
  <c r="O46" i="40"/>
  <c r="O47" i="40"/>
  <c r="G65" i="40"/>
  <c r="O53" i="40"/>
  <c r="O56" i="40"/>
  <c r="O57" i="40"/>
  <c r="O60" i="40"/>
  <c r="O62" i="40"/>
  <c r="C185" i="40"/>
  <c r="O9" i="40"/>
  <c r="J192" i="40"/>
  <c r="I191" i="40"/>
  <c r="D190" i="40"/>
  <c r="N188" i="40"/>
  <c r="F188" i="40"/>
  <c r="E187" i="40"/>
  <c r="K185" i="40"/>
  <c r="J184" i="40"/>
  <c r="I183" i="40"/>
  <c r="H182" i="40"/>
  <c r="G181" i="40"/>
  <c r="F180" i="40"/>
  <c r="F17" i="40"/>
  <c r="D165" i="40"/>
  <c r="D166" i="40"/>
  <c r="D167" i="40"/>
  <c r="L167" i="40"/>
  <c r="H168" i="40"/>
  <c r="H169" i="40"/>
  <c r="H170" i="40"/>
  <c r="H171" i="40"/>
  <c r="D172" i="40"/>
  <c r="D173" i="40"/>
  <c r="L173" i="40"/>
  <c r="L174" i="40"/>
  <c r="H175" i="40"/>
  <c r="H176" i="40"/>
  <c r="D49" i="40"/>
  <c r="L49" i="40"/>
  <c r="D81" i="40"/>
  <c r="L81" i="40"/>
  <c r="D97" i="40"/>
  <c r="L97" i="40"/>
  <c r="D5" i="43"/>
  <c r="D113" i="40"/>
  <c r="H5" i="43"/>
  <c r="H113" i="40"/>
  <c r="L5" i="43"/>
  <c r="L113" i="40"/>
  <c r="D6" i="43"/>
  <c r="H6" i="43"/>
  <c r="L6" i="43"/>
  <c r="D7" i="43"/>
  <c r="H7" i="43"/>
  <c r="L7" i="43"/>
  <c r="D8" i="43"/>
  <c r="H8" i="43"/>
  <c r="L8" i="43"/>
  <c r="D9" i="43"/>
  <c r="H9" i="43"/>
  <c r="L9" i="43"/>
  <c r="D10" i="43"/>
  <c r="H10" i="43"/>
  <c r="L10" i="43"/>
  <c r="D11" i="43"/>
  <c r="H11" i="43"/>
  <c r="L11" i="43"/>
  <c r="D12" i="43"/>
  <c r="H12" i="43"/>
  <c r="L12" i="43"/>
  <c r="D13" i="43"/>
  <c r="H13" i="43"/>
  <c r="L13" i="43"/>
  <c r="D14" i="43"/>
  <c r="H14" i="43"/>
  <c r="L14" i="43"/>
  <c r="D15" i="43"/>
  <c r="H15" i="43"/>
  <c r="L15" i="43"/>
  <c r="D16" i="43"/>
  <c r="H16" i="43"/>
  <c r="L16" i="43"/>
  <c r="D17" i="43"/>
  <c r="H17" i="43"/>
  <c r="L17" i="43"/>
  <c r="D129" i="40"/>
  <c r="H129" i="40"/>
  <c r="L129" i="40"/>
  <c r="D145" i="40"/>
  <c r="H145" i="40"/>
  <c r="L145" i="40"/>
  <c r="D161" i="40"/>
  <c r="H161" i="40"/>
  <c r="L161" i="40"/>
  <c r="T180" i="40"/>
  <c r="T17" i="40"/>
  <c r="X180" i="40"/>
  <c r="X17" i="40"/>
  <c r="AB180" i="40"/>
  <c r="AB17" i="40"/>
  <c r="T164" i="40"/>
  <c r="T33" i="40"/>
  <c r="X164" i="40"/>
  <c r="X33" i="40"/>
  <c r="AB164" i="40"/>
  <c r="AB33" i="40"/>
  <c r="T198" i="40"/>
  <c r="D6" i="29"/>
  <c r="X198" i="40"/>
  <c r="H6" i="29"/>
  <c r="AB198" i="40"/>
  <c r="L6" i="29"/>
  <c r="D7" i="29"/>
  <c r="T199" i="40"/>
  <c r="H7" i="29"/>
  <c r="X199" i="40"/>
  <c r="L7" i="29"/>
  <c r="AB199" i="40"/>
  <c r="D8" i="29"/>
  <c r="T200" i="40"/>
  <c r="H8" i="29"/>
  <c r="X200" i="40"/>
  <c r="L8" i="29"/>
  <c r="AB200" i="40"/>
  <c r="T201" i="40"/>
  <c r="D9" i="29"/>
  <c r="X201" i="40"/>
  <c r="H9" i="29"/>
  <c r="AB201" i="40"/>
  <c r="L9" i="29"/>
  <c r="T202" i="40"/>
  <c r="D10" i="29"/>
  <c r="X202" i="40"/>
  <c r="H10" i="29"/>
  <c r="AB202" i="40"/>
  <c r="L10" i="29"/>
  <c r="D11" i="29"/>
  <c r="T203" i="40"/>
  <c r="H11" i="29"/>
  <c r="X203" i="40"/>
  <c r="L11" i="29"/>
  <c r="AB203" i="40"/>
  <c r="D12" i="29"/>
  <c r="T204" i="40"/>
  <c r="H12" i="29"/>
  <c r="X204" i="40"/>
  <c r="L12" i="29"/>
  <c r="AB204" i="40"/>
  <c r="T205" i="40"/>
  <c r="D13" i="29"/>
  <c r="X205" i="40"/>
  <c r="H13" i="29"/>
  <c r="AB205" i="40"/>
  <c r="L13" i="29"/>
  <c r="T206" i="40"/>
  <c r="D14" i="29"/>
  <c r="X206" i="40"/>
  <c r="H14" i="29"/>
  <c r="AB206" i="40"/>
  <c r="L14" i="29"/>
  <c r="D15" i="29"/>
  <c r="T207" i="40"/>
  <c r="H15" i="29"/>
  <c r="X207" i="40"/>
  <c r="L15" i="29"/>
  <c r="AB207" i="40"/>
  <c r="D16" i="29"/>
  <c r="T208" i="40"/>
  <c r="H16" i="29"/>
  <c r="X208" i="40"/>
  <c r="L16" i="29"/>
  <c r="AB208" i="40"/>
  <c r="T209" i="40"/>
  <c r="D17" i="29"/>
  <c r="X209" i="40"/>
  <c r="H17" i="29"/>
  <c r="AB209" i="40"/>
  <c r="L17" i="29"/>
  <c r="D23" i="43"/>
  <c r="D37" i="43" s="1"/>
  <c r="T113" i="40"/>
  <c r="H23" i="43"/>
  <c r="H37" i="43" s="1"/>
  <c r="X113" i="40"/>
  <c r="L23" i="43"/>
  <c r="L37" i="43" s="1"/>
  <c r="AB113" i="40"/>
  <c r="AJ180" i="40"/>
  <c r="AJ17" i="40"/>
  <c r="AN180" i="40"/>
  <c r="AN17" i="40"/>
  <c r="AR180" i="40"/>
  <c r="AR17" i="40"/>
  <c r="AZ180" i="40"/>
  <c r="AZ17" i="40"/>
  <c r="BD180" i="40"/>
  <c r="BD17" i="40"/>
  <c r="BH180" i="40"/>
  <c r="BH17" i="40"/>
  <c r="AJ164" i="40"/>
  <c r="AJ33" i="40"/>
  <c r="AN164" i="40"/>
  <c r="AN33" i="40"/>
  <c r="AR164" i="40"/>
  <c r="AR33" i="40"/>
  <c r="AJ198" i="40"/>
  <c r="D6" i="30"/>
  <c r="AN198" i="40"/>
  <c r="H6" i="30"/>
  <c r="AR198" i="40"/>
  <c r="L6" i="30"/>
  <c r="AJ199" i="40"/>
  <c r="D7" i="30"/>
  <c r="AN199" i="40"/>
  <c r="H7" i="30"/>
  <c r="AR199" i="40"/>
  <c r="L7" i="30"/>
  <c r="AJ200" i="40"/>
  <c r="D8" i="30"/>
  <c r="AN200" i="40"/>
  <c r="H8" i="30"/>
  <c r="AR200" i="40"/>
  <c r="L8" i="30"/>
  <c r="D9" i="30"/>
  <c r="AJ201" i="40"/>
  <c r="H9" i="30"/>
  <c r="AN201" i="40"/>
  <c r="L9" i="30"/>
  <c r="AR201" i="40"/>
  <c r="AJ202" i="40"/>
  <c r="D10" i="30"/>
  <c r="AN202" i="40"/>
  <c r="H10" i="30"/>
  <c r="AR202" i="40"/>
  <c r="L10" i="30"/>
  <c r="AJ203" i="40"/>
  <c r="D11" i="30"/>
  <c r="AN203" i="40"/>
  <c r="H11" i="30"/>
  <c r="AR203" i="40"/>
  <c r="L11" i="30"/>
  <c r="AJ204" i="40"/>
  <c r="D12" i="30"/>
  <c r="AN204" i="40"/>
  <c r="H12" i="30"/>
  <c r="AR204" i="40"/>
  <c r="L12" i="30"/>
  <c r="D13" i="30"/>
  <c r="AJ205" i="40"/>
  <c r="H13" i="30"/>
  <c r="AN205" i="40"/>
  <c r="L13" i="30"/>
  <c r="AR205" i="40"/>
  <c r="AJ206" i="40"/>
  <c r="D14" i="30"/>
  <c r="AN206" i="40"/>
  <c r="H14" i="30"/>
  <c r="AR206" i="40"/>
  <c r="L14" i="30"/>
  <c r="AJ207" i="40"/>
  <c r="D15" i="30"/>
  <c r="AN207" i="40"/>
  <c r="H15" i="30"/>
  <c r="AR207" i="40"/>
  <c r="L15" i="30"/>
  <c r="AJ208" i="40"/>
  <c r="D16" i="30"/>
  <c r="AN208" i="40"/>
  <c r="H16" i="30"/>
  <c r="AR208" i="40"/>
  <c r="L16" i="30"/>
  <c r="D17" i="30"/>
  <c r="AJ209" i="40"/>
  <c r="H17" i="30"/>
  <c r="AN209" i="40"/>
  <c r="L17" i="30"/>
  <c r="AR209" i="40"/>
  <c r="AZ164" i="40"/>
  <c r="AZ33" i="40"/>
  <c r="BD164" i="40"/>
  <c r="BD33" i="40"/>
  <c r="BH164" i="40"/>
  <c r="BH33" i="40"/>
  <c r="D6" i="31"/>
  <c r="AZ198" i="40"/>
  <c r="H6" i="31"/>
  <c r="BD198" i="40"/>
  <c r="L6" i="31"/>
  <c r="BH198" i="40"/>
  <c r="D7" i="31"/>
  <c r="AZ199" i="40"/>
  <c r="H7" i="31"/>
  <c r="BD199" i="40"/>
  <c r="L7" i="31"/>
  <c r="BH199" i="40"/>
  <c r="D8" i="31"/>
  <c r="AZ200" i="40"/>
  <c r="H8" i="31"/>
  <c r="BD200" i="40"/>
  <c r="L8" i="31"/>
  <c r="BH200" i="40"/>
  <c r="D9" i="31"/>
  <c r="AZ201" i="40"/>
  <c r="H9" i="31"/>
  <c r="BD201" i="40"/>
  <c r="L9" i="31"/>
  <c r="BH201" i="40"/>
  <c r="D10" i="31"/>
  <c r="AZ202" i="40"/>
  <c r="H10" i="31"/>
  <c r="BD202" i="40"/>
  <c r="L10" i="31"/>
  <c r="BH202" i="40"/>
  <c r="D11" i="31"/>
  <c r="AZ203" i="40"/>
  <c r="H11" i="31"/>
  <c r="BD203" i="40"/>
  <c r="L11" i="31"/>
  <c r="BH203" i="40"/>
  <c r="D12" i="31"/>
  <c r="AZ204" i="40"/>
  <c r="H12" i="31"/>
  <c r="BD204" i="40"/>
  <c r="L12" i="31"/>
  <c r="BH204" i="40"/>
  <c r="D13" i="31"/>
  <c r="AZ205" i="40"/>
  <c r="H13" i="31"/>
  <c r="BD205" i="40"/>
  <c r="L13" i="31"/>
  <c r="BH205" i="40"/>
  <c r="D14" i="31"/>
  <c r="AZ206" i="40"/>
  <c r="H14" i="31"/>
  <c r="BD206" i="40"/>
  <c r="L14" i="31"/>
  <c r="BH206" i="40"/>
  <c r="D15" i="31"/>
  <c r="AZ207" i="40"/>
  <c r="H15" i="31"/>
  <c r="BD207" i="40"/>
  <c r="L15" i="31"/>
  <c r="BH207" i="40"/>
  <c r="D16" i="31"/>
  <c r="AZ208" i="40"/>
  <c r="H16" i="31"/>
  <c r="BD208" i="40"/>
  <c r="L16" i="31"/>
  <c r="BH208" i="40"/>
  <c r="D17" i="31"/>
  <c r="AZ209" i="40"/>
  <c r="H17" i="31"/>
  <c r="BD209" i="40"/>
  <c r="L17" i="31"/>
  <c r="BH209" i="40"/>
  <c r="D41" i="43"/>
  <c r="D55" i="43" s="1"/>
  <c r="AJ113" i="40"/>
  <c r="H41" i="43"/>
  <c r="H55" i="43" s="1"/>
  <c r="AN113" i="40"/>
  <c r="L41" i="43"/>
  <c r="L55" i="43" s="1"/>
  <c r="AR113" i="40"/>
  <c r="D59" i="43"/>
  <c r="D73" i="43" s="1"/>
  <c r="AZ113" i="40"/>
  <c r="H59" i="43"/>
  <c r="H73" i="43" s="1"/>
  <c r="BD113" i="40"/>
  <c r="L59" i="43"/>
  <c r="L73" i="43" s="1"/>
  <c r="BH113" i="40"/>
  <c r="E29" i="39"/>
  <c r="I29" i="39"/>
  <c r="M29" i="39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E12" i="2"/>
  <c r="I12" i="2"/>
  <c r="M12" i="2"/>
  <c r="E13" i="2"/>
  <c r="I13" i="2"/>
  <c r="M13" i="2"/>
  <c r="E14" i="2"/>
  <c r="I14" i="2"/>
  <c r="M14" i="2"/>
  <c r="E15" i="2"/>
  <c r="I15" i="2"/>
  <c r="M15" i="2"/>
  <c r="E99" i="39"/>
  <c r="I99" i="39"/>
  <c r="M99" i="39"/>
  <c r="C180" i="40"/>
  <c r="C4" i="41"/>
  <c r="O213" i="41"/>
  <c r="K192" i="40"/>
  <c r="F191" i="40"/>
  <c r="L189" i="40"/>
  <c r="G188" i="40"/>
  <c r="I186" i="40"/>
  <c r="D185" i="40"/>
  <c r="J183" i="40"/>
  <c r="I182" i="40"/>
  <c r="D181" i="40"/>
  <c r="C164" i="40"/>
  <c r="C33" i="40"/>
  <c r="O20" i="40"/>
  <c r="C165" i="40"/>
  <c r="O21" i="40"/>
  <c r="O22" i="40"/>
  <c r="C166" i="40"/>
  <c r="G167" i="40"/>
  <c r="K168" i="40"/>
  <c r="G170" i="40"/>
  <c r="K171" i="40"/>
  <c r="G173" i="40"/>
  <c r="K174" i="40"/>
  <c r="G175" i="40"/>
  <c r="G176" i="40"/>
  <c r="G49" i="40"/>
  <c r="O37" i="40"/>
  <c r="O41" i="40"/>
  <c r="O48" i="40"/>
  <c r="O54" i="40"/>
  <c r="C181" i="40"/>
  <c r="O5" i="40"/>
  <c r="N192" i="40"/>
  <c r="M191" i="40"/>
  <c r="E191" i="40"/>
  <c r="H190" i="40"/>
  <c r="G189" i="40"/>
  <c r="J188" i="40"/>
  <c r="I187" i="40"/>
  <c r="L186" i="40"/>
  <c r="D186" i="40"/>
  <c r="N184" i="40"/>
  <c r="M183" i="40"/>
  <c r="L182" i="40"/>
  <c r="D182" i="40"/>
  <c r="N180" i="40"/>
  <c r="N17" i="40"/>
  <c r="D164" i="40"/>
  <c r="D33" i="40"/>
  <c r="H164" i="40"/>
  <c r="H33" i="40"/>
  <c r="H165" i="40"/>
  <c r="H166" i="40"/>
  <c r="H167" i="40"/>
  <c r="L168" i="40"/>
  <c r="L169" i="40"/>
  <c r="L170" i="40"/>
  <c r="L171" i="40"/>
  <c r="H172" i="40"/>
  <c r="H173" i="40"/>
  <c r="D174" i="40"/>
  <c r="D175" i="40"/>
  <c r="L175" i="40"/>
  <c r="D176" i="40"/>
  <c r="L176" i="40"/>
  <c r="H49" i="40"/>
  <c r="D65" i="40"/>
  <c r="L65" i="40"/>
  <c r="H97" i="40"/>
  <c r="C184" i="40"/>
  <c r="O8" i="40"/>
  <c r="I192" i="40"/>
  <c r="E192" i="40"/>
  <c r="L191" i="40"/>
  <c r="H191" i="40"/>
  <c r="D191" i="40"/>
  <c r="K190" i="40"/>
  <c r="G190" i="40"/>
  <c r="N189" i="40"/>
  <c r="J189" i="40"/>
  <c r="F189" i="40"/>
  <c r="M188" i="40"/>
  <c r="I188" i="40"/>
  <c r="E188" i="40"/>
  <c r="L187" i="40"/>
  <c r="H187" i="40"/>
  <c r="D187" i="40"/>
  <c r="K186" i="40"/>
  <c r="G186" i="40"/>
  <c r="N185" i="40"/>
  <c r="J185" i="40"/>
  <c r="F185" i="40"/>
  <c r="M184" i="40"/>
  <c r="I184" i="40"/>
  <c r="E184" i="40"/>
  <c r="L183" i="40"/>
  <c r="H183" i="40"/>
  <c r="D183" i="40"/>
  <c r="K182" i="40"/>
  <c r="G182" i="40"/>
  <c r="N181" i="40"/>
  <c r="J181" i="40"/>
  <c r="F181" i="40"/>
  <c r="M180" i="40"/>
  <c r="M17" i="40"/>
  <c r="I180" i="40"/>
  <c r="I17" i="40"/>
  <c r="E180" i="40"/>
  <c r="E17" i="40"/>
  <c r="E164" i="40"/>
  <c r="E33" i="40"/>
  <c r="I164" i="40"/>
  <c r="I33" i="40"/>
  <c r="M164" i="40"/>
  <c r="M33" i="40"/>
  <c r="E165" i="40"/>
  <c r="I165" i="40"/>
  <c r="M165" i="40"/>
  <c r="E166" i="40"/>
  <c r="I166" i="40"/>
  <c r="M166" i="40"/>
  <c r="E167" i="40"/>
  <c r="I167" i="40"/>
  <c r="M167" i="40"/>
  <c r="E168" i="40"/>
  <c r="I168" i="40"/>
  <c r="M168" i="40"/>
  <c r="E169" i="40"/>
  <c r="I169" i="40"/>
  <c r="M169" i="40"/>
  <c r="E170" i="40"/>
  <c r="I170" i="40"/>
  <c r="M170" i="40"/>
  <c r="E171" i="40"/>
  <c r="I171" i="40"/>
  <c r="M171" i="40"/>
  <c r="E172" i="40"/>
  <c r="I172" i="40"/>
  <c r="M172" i="40"/>
  <c r="E173" i="40"/>
  <c r="I173" i="40"/>
  <c r="M173" i="40"/>
  <c r="E174" i="40"/>
  <c r="I174" i="40"/>
  <c r="M174" i="40"/>
  <c r="E175" i="40"/>
  <c r="I175" i="40"/>
  <c r="M175" i="40"/>
  <c r="E176" i="40"/>
  <c r="I176" i="40"/>
  <c r="M176" i="40"/>
  <c r="E49" i="40"/>
  <c r="I49" i="40"/>
  <c r="M49" i="40"/>
  <c r="E65" i="40"/>
  <c r="I65" i="40"/>
  <c r="M65" i="40"/>
  <c r="E81" i="40"/>
  <c r="I81" i="40"/>
  <c r="M81" i="40"/>
  <c r="E97" i="40"/>
  <c r="I97" i="40"/>
  <c r="M97" i="40"/>
  <c r="E5" i="43"/>
  <c r="E113" i="40"/>
  <c r="I5" i="43"/>
  <c r="I113" i="40"/>
  <c r="M5" i="43"/>
  <c r="M113" i="40"/>
  <c r="E6" i="43"/>
  <c r="I6" i="43"/>
  <c r="M6" i="43"/>
  <c r="E7" i="43"/>
  <c r="I7" i="43"/>
  <c r="M7" i="43"/>
  <c r="E8" i="43"/>
  <c r="I8" i="43"/>
  <c r="M8" i="43"/>
  <c r="E9" i="43"/>
  <c r="I9" i="43"/>
  <c r="M9" i="43"/>
  <c r="E10" i="43"/>
  <c r="I10" i="43"/>
  <c r="M10" i="43"/>
  <c r="E11" i="43"/>
  <c r="I11" i="43"/>
  <c r="M11" i="43"/>
  <c r="E12" i="43"/>
  <c r="I12" i="43"/>
  <c r="M12" i="43"/>
  <c r="E13" i="43"/>
  <c r="I13" i="43"/>
  <c r="M13" i="43"/>
  <c r="E14" i="43"/>
  <c r="I14" i="43"/>
  <c r="M14" i="43"/>
  <c r="E15" i="43"/>
  <c r="I15" i="43"/>
  <c r="M15" i="43"/>
  <c r="E16" i="43"/>
  <c r="I16" i="43"/>
  <c r="M16" i="43"/>
  <c r="E17" i="43"/>
  <c r="I17" i="43"/>
  <c r="M17" i="43"/>
  <c r="E129" i="40"/>
  <c r="I129" i="40"/>
  <c r="M129" i="40"/>
  <c r="E145" i="40"/>
  <c r="I145" i="40"/>
  <c r="M145" i="40"/>
  <c r="E161" i="40"/>
  <c r="I161" i="40"/>
  <c r="M161" i="40"/>
  <c r="U180" i="40"/>
  <c r="U17" i="40"/>
  <c r="Y180" i="40"/>
  <c r="Y17" i="40"/>
  <c r="AC180" i="40"/>
  <c r="AC17" i="40"/>
  <c r="U164" i="40"/>
  <c r="U33" i="40"/>
  <c r="Y164" i="40"/>
  <c r="Y33" i="40"/>
  <c r="AC164" i="40"/>
  <c r="AC33" i="40"/>
  <c r="E6" i="29"/>
  <c r="U198" i="40"/>
  <c r="I6" i="29"/>
  <c r="Y198" i="40"/>
  <c r="M6" i="29"/>
  <c r="AC198" i="40"/>
  <c r="E7" i="29"/>
  <c r="U199" i="40"/>
  <c r="I7" i="29"/>
  <c r="Y199" i="40"/>
  <c r="M7" i="29"/>
  <c r="AC199" i="40"/>
  <c r="E8" i="29"/>
  <c r="U200" i="40"/>
  <c r="I8" i="29"/>
  <c r="Y200" i="40"/>
  <c r="M8" i="29"/>
  <c r="AC200" i="40"/>
  <c r="U201" i="40"/>
  <c r="E9" i="29"/>
  <c r="Y201" i="40"/>
  <c r="I9" i="29"/>
  <c r="AC201" i="40"/>
  <c r="M9" i="29"/>
  <c r="E10" i="29"/>
  <c r="U202" i="40"/>
  <c r="I10" i="29"/>
  <c r="Y202" i="40"/>
  <c r="M10" i="29"/>
  <c r="AC202" i="40"/>
  <c r="E11" i="29"/>
  <c r="U203" i="40"/>
  <c r="I11" i="29"/>
  <c r="Y203" i="40"/>
  <c r="M11" i="29"/>
  <c r="AC203" i="40"/>
  <c r="E12" i="29"/>
  <c r="U204" i="40"/>
  <c r="I12" i="29"/>
  <c r="Y204" i="40"/>
  <c r="M12" i="29"/>
  <c r="AC204" i="40"/>
  <c r="U205" i="40"/>
  <c r="E13" i="29"/>
  <c r="Y205" i="40"/>
  <c r="I13" i="29"/>
  <c r="AC205" i="40"/>
  <c r="M13" i="29"/>
  <c r="E14" i="29"/>
  <c r="U206" i="40"/>
  <c r="I14" i="29"/>
  <c r="Y206" i="40"/>
  <c r="M14" i="29"/>
  <c r="AC206" i="40"/>
  <c r="E15" i="29"/>
  <c r="U207" i="40"/>
  <c r="I15" i="29"/>
  <c r="Y207" i="40"/>
  <c r="M15" i="29"/>
  <c r="AC207" i="40"/>
  <c r="E16" i="29"/>
  <c r="U208" i="40"/>
  <c r="I16" i="29"/>
  <c r="Y208" i="40"/>
  <c r="M16" i="29"/>
  <c r="AC208" i="40"/>
  <c r="U209" i="40"/>
  <c r="E17" i="29"/>
  <c r="Y209" i="40"/>
  <c r="I17" i="29"/>
  <c r="AC209" i="40"/>
  <c r="M17" i="29"/>
  <c r="E23" i="43"/>
  <c r="E37" i="43" s="1"/>
  <c r="U113" i="40"/>
  <c r="I23" i="43"/>
  <c r="I37" i="43" s="1"/>
  <c r="Y113" i="40"/>
  <c r="M23" i="43"/>
  <c r="M37" i="43" s="1"/>
  <c r="AC113" i="40"/>
  <c r="AK180" i="40"/>
  <c r="AK17" i="40"/>
  <c r="AO180" i="40"/>
  <c r="AO17" i="40"/>
  <c r="AS180" i="40"/>
  <c r="AS17" i="40"/>
  <c r="BA180" i="40"/>
  <c r="BA17" i="40"/>
  <c r="BE180" i="40"/>
  <c r="BE17" i="40"/>
  <c r="BI180" i="40"/>
  <c r="BI17" i="40"/>
  <c r="AK164" i="40"/>
  <c r="AK33" i="40"/>
  <c r="AO164" i="40"/>
  <c r="AO33" i="40"/>
  <c r="AS164" i="40"/>
  <c r="AS33" i="40"/>
  <c r="AK198" i="40"/>
  <c r="E6" i="30"/>
  <c r="AO198" i="40"/>
  <c r="I6" i="30"/>
  <c r="AS198" i="40"/>
  <c r="M6" i="30"/>
  <c r="AK199" i="40"/>
  <c r="E7" i="30"/>
  <c r="AO199" i="40"/>
  <c r="I7" i="30"/>
  <c r="AS199" i="40"/>
  <c r="M7" i="30"/>
  <c r="E8" i="30"/>
  <c r="AK200" i="40"/>
  <c r="I8" i="30"/>
  <c r="AO200" i="40"/>
  <c r="M8" i="30"/>
  <c r="AS200" i="40"/>
  <c r="E9" i="30"/>
  <c r="AK201" i="40"/>
  <c r="I9" i="30"/>
  <c r="AO201" i="40"/>
  <c r="M9" i="30"/>
  <c r="AS201" i="40"/>
  <c r="AK202" i="40"/>
  <c r="E10" i="30"/>
  <c r="AO202" i="40"/>
  <c r="I10" i="30"/>
  <c r="AS202" i="40"/>
  <c r="M10" i="30"/>
  <c r="AK203" i="40"/>
  <c r="E11" i="30"/>
  <c r="AO203" i="40"/>
  <c r="I11" i="30"/>
  <c r="AS203" i="40"/>
  <c r="M11" i="30"/>
  <c r="E12" i="30"/>
  <c r="AK204" i="40"/>
  <c r="I12" i="30"/>
  <c r="AO204" i="40"/>
  <c r="M12" i="30"/>
  <c r="AS204" i="40"/>
  <c r="E13" i="30"/>
  <c r="AK205" i="40"/>
  <c r="I13" i="30"/>
  <c r="AO205" i="40"/>
  <c r="M13" i="30"/>
  <c r="AS205" i="40"/>
  <c r="AK206" i="40"/>
  <c r="E14" i="30"/>
  <c r="AO206" i="40"/>
  <c r="I14" i="30"/>
  <c r="AS206" i="40"/>
  <c r="M14" i="30"/>
  <c r="AK207" i="40"/>
  <c r="E15" i="30"/>
  <c r="AO207" i="40"/>
  <c r="I15" i="30"/>
  <c r="AS207" i="40"/>
  <c r="M15" i="30"/>
  <c r="E16" i="30"/>
  <c r="AK208" i="40"/>
  <c r="I16" i="30"/>
  <c r="AO208" i="40"/>
  <c r="M16" i="30"/>
  <c r="AS208" i="40"/>
  <c r="E17" i="30"/>
  <c r="AK209" i="40"/>
  <c r="I17" i="30"/>
  <c r="AO209" i="40"/>
  <c r="M17" i="30"/>
  <c r="AS209" i="40"/>
  <c r="BA164" i="40"/>
  <c r="BA33" i="40"/>
  <c r="BE164" i="40"/>
  <c r="BE33" i="40"/>
  <c r="BI164" i="40"/>
  <c r="BI33" i="40"/>
  <c r="E6" i="31"/>
  <c r="BA198" i="40"/>
  <c r="I6" i="31"/>
  <c r="BE198" i="40"/>
  <c r="M6" i="31"/>
  <c r="BI198" i="40"/>
  <c r="BA199" i="40"/>
  <c r="E7" i="31"/>
  <c r="BE199" i="40"/>
  <c r="I7" i="31"/>
  <c r="BI199" i="40"/>
  <c r="M7" i="31"/>
  <c r="BA200" i="40"/>
  <c r="E8" i="31"/>
  <c r="BE200" i="40"/>
  <c r="I8" i="31"/>
  <c r="BI200" i="40"/>
  <c r="M8" i="31"/>
  <c r="BA201" i="40"/>
  <c r="E9" i="31"/>
  <c r="BE201" i="40"/>
  <c r="I9" i="31"/>
  <c r="BI201" i="40"/>
  <c r="M9" i="31"/>
  <c r="E10" i="31"/>
  <c r="BA202" i="40"/>
  <c r="I10" i="31"/>
  <c r="BE202" i="40"/>
  <c r="M10" i="31"/>
  <c r="BI202" i="40"/>
  <c r="BA203" i="40"/>
  <c r="E11" i="31"/>
  <c r="BE203" i="40"/>
  <c r="I11" i="31"/>
  <c r="BI203" i="40"/>
  <c r="M11" i="31"/>
  <c r="BA204" i="40"/>
  <c r="E12" i="31"/>
  <c r="BE204" i="40"/>
  <c r="I12" i="31"/>
  <c r="BI204" i="40"/>
  <c r="M12" i="31"/>
  <c r="BA205" i="40"/>
  <c r="E13" i="31"/>
  <c r="BE205" i="40"/>
  <c r="I13" i="31"/>
  <c r="BI205" i="40"/>
  <c r="M13" i="31"/>
  <c r="E14" i="31"/>
  <c r="BA206" i="40"/>
  <c r="I14" i="31"/>
  <c r="BE206" i="40"/>
  <c r="M14" i="31"/>
  <c r="BI206" i="40"/>
  <c r="BA207" i="40"/>
  <c r="E15" i="31"/>
  <c r="BE207" i="40"/>
  <c r="I15" i="31"/>
  <c r="BI207" i="40"/>
  <c r="M15" i="31"/>
  <c r="BA208" i="40"/>
  <c r="E16" i="31"/>
  <c r="BE208" i="40"/>
  <c r="I16" i="31"/>
  <c r="BI208" i="40"/>
  <c r="M16" i="31"/>
  <c r="BA209" i="40"/>
  <c r="E17" i="31"/>
  <c r="BE209" i="40"/>
  <c r="I17" i="31"/>
  <c r="BI209" i="40"/>
  <c r="M17" i="31"/>
  <c r="E41" i="43"/>
  <c r="E55" i="43" s="1"/>
  <c r="AK113" i="40"/>
  <c r="I41" i="43"/>
  <c r="I55" i="43" s="1"/>
  <c r="AO113" i="40"/>
  <c r="M41" i="43"/>
  <c r="M55" i="43" s="1"/>
  <c r="AS113" i="40"/>
  <c r="E59" i="43"/>
  <c r="E73" i="43" s="1"/>
  <c r="BA113" i="40"/>
  <c r="I59" i="43"/>
  <c r="I73" i="43" s="1"/>
  <c r="BE113" i="40"/>
  <c r="M59" i="43"/>
  <c r="M73" i="43" s="1"/>
  <c r="BI113" i="40"/>
  <c r="F29" i="39"/>
  <c r="J29" i="39"/>
  <c r="F6" i="2"/>
  <c r="J6" i="2"/>
  <c r="F7" i="2"/>
  <c r="J7" i="2"/>
  <c r="F8" i="2"/>
  <c r="J8" i="2"/>
  <c r="F9" i="2"/>
  <c r="J9" i="2"/>
  <c r="F10" i="2"/>
  <c r="J10" i="2"/>
  <c r="F11" i="2"/>
  <c r="J11" i="2"/>
  <c r="F12" i="2"/>
  <c r="J12" i="2"/>
  <c r="F13" i="2"/>
  <c r="J13" i="2"/>
  <c r="F14" i="2"/>
  <c r="J14" i="2"/>
  <c r="F15" i="2"/>
  <c r="J15" i="2"/>
  <c r="F99" i="39"/>
  <c r="J99" i="39"/>
  <c r="N6" i="32"/>
  <c r="N7" i="32"/>
  <c r="N8" i="32"/>
  <c r="N9" i="32"/>
  <c r="N10" i="32"/>
  <c r="N11" i="32"/>
  <c r="N12" i="32"/>
  <c r="N13" i="32"/>
  <c r="N14" i="32"/>
  <c r="C182" i="40"/>
  <c r="O6" i="40"/>
  <c r="N191" i="40"/>
  <c r="E190" i="40"/>
  <c r="K188" i="40"/>
  <c r="F187" i="40"/>
  <c r="H185" i="40"/>
  <c r="N183" i="40"/>
  <c r="M182" i="40"/>
  <c r="H181" i="40"/>
  <c r="G180" i="40"/>
  <c r="G17" i="40"/>
  <c r="G165" i="40"/>
  <c r="K166" i="40"/>
  <c r="G168" i="40"/>
  <c r="K169" i="40"/>
  <c r="O27" i="40"/>
  <c r="C171" i="40"/>
  <c r="K172" i="40"/>
  <c r="O30" i="40"/>
  <c r="C174" i="40"/>
  <c r="K175" i="40"/>
  <c r="C49" i="40"/>
  <c r="O36" i="40"/>
  <c r="K49" i="40"/>
  <c r="O39" i="40"/>
  <c r="O43" i="40"/>
  <c r="C65" i="40"/>
  <c r="O52" i="40"/>
  <c r="O55" i="40"/>
  <c r="C189" i="40"/>
  <c r="O13" i="40"/>
  <c r="F192" i="40"/>
  <c r="L190" i="40"/>
  <c r="K189" i="40"/>
  <c r="M187" i="40"/>
  <c r="H186" i="40"/>
  <c r="G185" i="40"/>
  <c r="F184" i="40"/>
  <c r="E183" i="40"/>
  <c r="K181" i="40"/>
  <c r="J180" i="40"/>
  <c r="J17" i="40"/>
  <c r="L164" i="40"/>
  <c r="L33" i="40"/>
  <c r="L165" i="40"/>
  <c r="L166" i="40"/>
  <c r="D168" i="40"/>
  <c r="D169" i="40"/>
  <c r="D170" i="40"/>
  <c r="D171" i="40"/>
  <c r="L172" i="40"/>
  <c r="H174" i="40"/>
  <c r="H65" i="40"/>
  <c r="H81" i="40"/>
  <c r="C192" i="40"/>
  <c r="O16" i="40"/>
  <c r="C188" i="40"/>
  <c r="O12" i="40"/>
  <c r="M192" i="40"/>
  <c r="C191" i="40"/>
  <c r="O15" i="40"/>
  <c r="C187" i="40"/>
  <c r="O11" i="40"/>
  <c r="C183" i="40"/>
  <c r="O7" i="40"/>
  <c r="L192" i="40"/>
  <c r="H192" i="40"/>
  <c r="D192" i="40"/>
  <c r="K191" i="40"/>
  <c r="G191" i="40"/>
  <c r="N190" i="40"/>
  <c r="J190" i="40"/>
  <c r="F190" i="40"/>
  <c r="M189" i="40"/>
  <c r="I189" i="40"/>
  <c r="E189" i="40"/>
  <c r="L188" i="40"/>
  <c r="H188" i="40"/>
  <c r="D188" i="40"/>
  <c r="K187" i="40"/>
  <c r="G187" i="40"/>
  <c r="N186" i="40"/>
  <c r="J186" i="40"/>
  <c r="F186" i="40"/>
  <c r="M185" i="40"/>
  <c r="I185" i="40"/>
  <c r="E185" i="40"/>
  <c r="L184" i="40"/>
  <c r="H184" i="40"/>
  <c r="D184" i="40"/>
  <c r="K183" i="40"/>
  <c r="G183" i="40"/>
  <c r="N182" i="40"/>
  <c r="J182" i="40"/>
  <c r="F182" i="40"/>
  <c r="M181" i="40"/>
  <c r="I181" i="40"/>
  <c r="E181" i="40"/>
  <c r="L180" i="40"/>
  <c r="L17" i="40"/>
  <c r="H180" i="40"/>
  <c r="H17" i="40"/>
  <c r="D180" i="40"/>
  <c r="D17" i="40"/>
  <c r="F164" i="40"/>
  <c r="F33" i="40"/>
  <c r="J164" i="40"/>
  <c r="J33" i="40"/>
  <c r="N164" i="40"/>
  <c r="N33" i="40"/>
  <c r="F165" i="40"/>
  <c r="J165" i="40"/>
  <c r="N165" i="40"/>
  <c r="F166" i="40"/>
  <c r="J166" i="40"/>
  <c r="N166" i="40"/>
  <c r="F167" i="40"/>
  <c r="J167" i="40"/>
  <c r="N167" i="40"/>
  <c r="F168" i="40"/>
  <c r="J168" i="40"/>
  <c r="N168" i="40"/>
  <c r="F169" i="40"/>
  <c r="J169" i="40"/>
  <c r="N169" i="40"/>
  <c r="F170" i="40"/>
  <c r="J170" i="40"/>
  <c r="N170" i="40"/>
  <c r="F171" i="40"/>
  <c r="J171" i="40"/>
  <c r="N171" i="40"/>
  <c r="F172" i="40"/>
  <c r="J172" i="40"/>
  <c r="N172" i="40"/>
  <c r="F173" i="40"/>
  <c r="J173" i="40"/>
  <c r="N173" i="40"/>
  <c r="F174" i="40"/>
  <c r="J174" i="40"/>
  <c r="N174" i="40"/>
  <c r="F175" i="40"/>
  <c r="J175" i="40"/>
  <c r="N175" i="40"/>
  <c r="F176" i="40"/>
  <c r="J176" i="40"/>
  <c r="N176" i="40"/>
  <c r="F49" i="40"/>
  <c r="J49" i="40"/>
  <c r="N49" i="40"/>
  <c r="F65" i="40"/>
  <c r="J65" i="40"/>
  <c r="N65" i="40"/>
  <c r="F81" i="40"/>
  <c r="J81" i="40"/>
  <c r="N81" i="40"/>
  <c r="F97" i="40"/>
  <c r="J97" i="40"/>
  <c r="N97" i="40"/>
  <c r="F5" i="43"/>
  <c r="F113" i="40"/>
  <c r="J5" i="43"/>
  <c r="J113" i="40"/>
  <c r="N5" i="43"/>
  <c r="N113" i="40"/>
  <c r="F6" i="43"/>
  <c r="J6" i="43"/>
  <c r="N6" i="43"/>
  <c r="F7" i="43"/>
  <c r="J7" i="43"/>
  <c r="N7" i="43"/>
  <c r="F8" i="43"/>
  <c r="J8" i="43"/>
  <c r="N8" i="43"/>
  <c r="F9" i="43"/>
  <c r="J9" i="43"/>
  <c r="N9" i="43"/>
  <c r="F10" i="43"/>
  <c r="J10" i="43"/>
  <c r="N10" i="43"/>
  <c r="F11" i="43"/>
  <c r="J11" i="43"/>
  <c r="N11" i="43"/>
  <c r="F12" i="43"/>
  <c r="J12" i="43"/>
  <c r="N12" i="43"/>
  <c r="F13" i="43"/>
  <c r="J13" i="43"/>
  <c r="N13" i="43"/>
  <c r="F14" i="43"/>
  <c r="J14" i="43"/>
  <c r="N14" i="43"/>
  <c r="F15" i="43"/>
  <c r="J15" i="43"/>
  <c r="N15" i="43"/>
  <c r="F16" i="43"/>
  <c r="J16" i="43"/>
  <c r="N16" i="43"/>
  <c r="F17" i="43"/>
  <c r="J17" i="43"/>
  <c r="N17" i="43"/>
  <c r="F129" i="40"/>
  <c r="J129" i="40"/>
  <c r="N129" i="40"/>
  <c r="F145" i="40"/>
  <c r="J145" i="40"/>
  <c r="N145" i="40"/>
  <c r="F161" i="40"/>
  <c r="J161" i="40"/>
  <c r="N161" i="40"/>
  <c r="V180" i="40"/>
  <c r="V17" i="40"/>
  <c r="Z180" i="40"/>
  <c r="Z17" i="40"/>
  <c r="AD180" i="40"/>
  <c r="AD17" i="40"/>
  <c r="V164" i="40"/>
  <c r="V33" i="40"/>
  <c r="Z164" i="40"/>
  <c r="Z33" i="40"/>
  <c r="AD164" i="40"/>
  <c r="AD33" i="40"/>
  <c r="F6" i="29"/>
  <c r="V198" i="40"/>
  <c r="J6" i="29"/>
  <c r="Z198" i="40"/>
  <c r="N6" i="29"/>
  <c r="AD198" i="40"/>
  <c r="F7" i="29"/>
  <c r="V199" i="40"/>
  <c r="J7" i="29"/>
  <c r="Z199" i="40"/>
  <c r="N7" i="29"/>
  <c r="AD199" i="40"/>
  <c r="F8" i="29"/>
  <c r="V200" i="40"/>
  <c r="J8" i="29"/>
  <c r="Z200" i="40"/>
  <c r="N8" i="29"/>
  <c r="AD200" i="40"/>
  <c r="F9" i="29"/>
  <c r="V201" i="40"/>
  <c r="J9" i="29"/>
  <c r="Z201" i="40"/>
  <c r="N9" i="29"/>
  <c r="AD201" i="40"/>
  <c r="F10" i="29"/>
  <c r="V202" i="40"/>
  <c r="J10" i="29"/>
  <c r="Z202" i="40"/>
  <c r="N10" i="29"/>
  <c r="AD202" i="40"/>
  <c r="F11" i="29"/>
  <c r="V203" i="40"/>
  <c r="J11" i="29"/>
  <c r="Z203" i="40"/>
  <c r="N11" i="29"/>
  <c r="AD203" i="40"/>
  <c r="F12" i="29"/>
  <c r="V204" i="40"/>
  <c r="J12" i="29"/>
  <c r="Z204" i="40"/>
  <c r="N12" i="29"/>
  <c r="AD204" i="40"/>
  <c r="F13" i="29"/>
  <c r="V205" i="40"/>
  <c r="J13" i="29"/>
  <c r="Z205" i="40"/>
  <c r="N13" i="29"/>
  <c r="AD205" i="40"/>
  <c r="F14" i="29"/>
  <c r="V206" i="40"/>
  <c r="J14" i="29"/>
  <c r="Z206" i="40"/>
  <c r="N14" i="29"/>
  <c r="AD206" i="40"/>
  <c r="F15" i="29"/>
  <c r="V207" i="40"/>
  <c r="J15" i="29"/>
  <c r="Z207" i="40"/>
  <c r="N15" i="29"/>
  <c r="AD207" i="40"/>
  <c r="F16" i="29"/>
  <c r="V208" i="40"/>
  <c r="J16" i="29"/>
  <c r="Z208" i="40"/>
  <c r="N16" i="29"/>
  <c r="AD208" i="40"/>
  <c r="F17" i="29"/>
  <c r="V209" i="40"/>
  <c r="J17" i="29"/>
  <c r="Z209" i="40"/>
  <c r="N17" i="29"/>
  <c r="AD209" i="40"/>
  <c r="F23" i="43"/>
  <c r="F37" i="43" s="1"/>
  <c r="V113" i="40"/>
  <c r="J23" i="43"/>
  <c r="J37" i="43" s="1"/>
  <c r="Z113" i="40"/>
  <c r="N23" i="43"/>
  <c r="N37" i="43" s="1"/>
  <c r="AD113" i="40"/>
  <c r="AL180" i="40"/>
  <c r="AL17" i="40"/>
  <c r="AP180" i="40"/>
  <c r="AP17" i="40"/>
  <c r="AT180" i="40"/>
  <c r="AT17" i="40"/>
  <c r="BB180" i="40"/>
  <c r="BB17" i="40"/>
  <c r="BF180" i="40"/>
  <c r="BF17" i="40"/>
  <c r="BJ180" i="40"/>
  <c r="BJ17" i="40"/>
  <c r="AL164" i="40"/>
  <c r="AL33" i="40"/>
  <c r="AP164" i="40"/>
  <c r="AP33" i="40"/>
  <c r="AT164" i="40"/>
  <c r="AT33" i="40"/>
  <c r="AL198" i="40"/>
  <c r="F6" i="30"/>
  <c r="AP198" i="40"/>
  <c r="J6" i="30"/>
  <c r="AT198" i="40"/>
  <c r="N6" i="30"/>
  <c r="F7" i="30"/>
  <c r="AL199" i="40"/>
  <c r="J7" i="30"/>
  <c r="AP199" i="40"/>
  <c r="N7" i="30"/>
  <c r="AT199" i="40"/>
  <c r="F8" i="30"/>
  <c r="AL200" i="40"/>
  <c r="J8" i="30"/>
  <c r="AP200" i="40"/>
  <c r="N8" i="30"/>
  <c r="AT200" i="40"/>
  <c r="F9" i="30"/>
  <c r="AL201" i="40"/>
  <c r="J9" i="30"/>
  <c r="AP201" i="40"/>
  <c r="N9" i="30"/>
  <c r="AT201" i="40"/>
  <c r="AL202" i="40"/>
  <c r="F10" i="30"/>
  <c r="AP202" i="40"/>
  <c r="J10" i="30"/>
  <c r="AT202" i="40"/>
  <c r="N10" i="30"/>
  <c r="F11" i="30"/>
  <c r="AL203" i="40"/>
  <c r="J11" i="30"/>
  <c r="AP203" i="40"/>
  <c r="N11" i="30"/>
  <c r="AT203" i="40"/>
  <c r="F12" i="30"/>
  <c r="AL204" i="40"/>
  <c r="J12" i="30"/>
  <c r="AP204" i="40"/>
  <c r="N12" i="30"/>
  <c r="AT204" i="40"/>
  <c r="F13" i="30"/>
  <c r="AL205" i="40"/>
  <c r="J13" i="30"/>
  <c r="AP205" i="40"/>
  <c r="N13" i="30"/>
  <c r="AT205" i="40"/>
  <c r="AL206" i="40"/>
  <c r="F14" i="30"/>
  <c r="AP206" i="40"/>
  <c r="J14" i="30"/>
  <c r="AT206" i="40"/>
  <c r="N14" i="30"/>
  <c r="F15" i="30"/>
  <c r="AL207" i="40"/>
  <c r="J15" i="30"/>
  <c r="AP207" i="40"/>
  <c r="N15" i="30"/>
  <c r="AT207" i="40"/>
  <c r="F16" i="30"/>
  <c r="AL208" i="40"/>
  <c r="J16" i="30"/>
  <c r="AP208" i="40"/>
  <c r="N16" i="30"/>
  <c r="AT208" i="40"/>
  <c r="F17" i="30"/>
  <c r="AL209" i="40"/>
  <c r="J17" i="30"/>
  <c r="AP209" i="40"/>
  <c r="N17" i="30"/>
  <c r="AT209" i="40"/>
  <c r="BB164" i="40"/>
  <c r="BB33" i="40"/>
  <c r="BF164" i="40"/>
  <c r="BF33" i="40"/>
  <c r="BJ33" i="40"/>
  <c r="F6" i="31"/>
  <c r="BB198" i="40"/>
  <c r="J6" i="31"/>
  <c r="BF198" i="40"/>
  <c r="N6" i="31"/>
  <c r="BJ198" i="40"/>
  <c r="BB199" i="40"/>
  <c r="F7" i="31"/>
  <c r="BF199" i="40"/>
  <c r="J7" i="31"/>
  <c r="BJ199" i="40"/>
  <c r="N7" i="31"/>
  <c r="BB200" i="40"/>
  <c r="F8" i="31"/>
  <c r="BF200" i="40"/>
  <c r="J8" i="31"/>
  <c r="BJ200" i="40"/>
  <c r="N8" i="31"/>
  <c r="F9" i="31"/>
  <c r="BB201" i="40"/>
  <c r="J9" i="31"/>
  <c r="BF201" i="40"/>
  <c r="N9" i="31"/>
  <c r="BJ201" i="40"/>
  <c r="F10" i="31"/>
  <c r="BB202" i="40"/>
  <c r="J10" i="31"/>
  <c r="BF202" i="40"/>
  <c r="N10" i="31"/>
  <c r="BJ202" i="40"/>
  <c r="BB203" i="40"/>
  <c r="F11" i="31"/>
  <c r="BF203" i="40"/>
  <c r="J11" i="31"/>
  <c r="BJ203" i="40"/>
  <c r="N11" i="31"/>
  <c r="BB204" i="40"/>
  <c r="F12" i="31"/>
  <c r="BF204" i="40"/>
  <c r="J12" i="31"/>
  <c r="BJ204" i="40"/>
  <c r="N12" i="31"/>
  <c r="F13" i="31"/>
  <c r="BB205" i="40"/>
  <c r="J13" i="31"/>
  <c r="BF205" i="40"/>
  <c r="N13" i="31"/>
  <c r="BJ205" i="40"/>
  <c r="F14" i="31"/>
  <c r="BB206" i="40"/>
  <c r="J14" i="31"/>
  <c r="BF206" i="40"/>
  <c r="N14" i="31"/>
  <c r="BJ206" i="40"/>
  <c r="BB207" i="40"/>
  <c r="F15" i="31"/>
  <c r="BF207" i="40"/>
  <c r="J15" i="31"/>
  <c r="BJ207" i="40"/>
  <c r="N15" i="31"/>
  <c r="BB208" i="40"/>
  <c r="F16" i="31"/>
  <c r="BF208" i="40"/>
  <c r="J16" i="31"/>
  <c r="BJ208" i="40"/>
  <c r="N16" i="31"/>
  <c r="F17" i="31"/>
  <c r="BB209" i="40"/>
  <c r="J17" i="31"/>
  <c r="BF209" i="40"/>
  <c r="N17" i="31"/>
  <c r="BJ209" i="40"/>
  <c r="F41" i="43"/>
  <c r="F55" i="43" s="1"/>
  <c r="AL113" i="40"/>
  <c r="J41" i="43"/>
  <c r="J55" i="43" s="1"/>
  <c r="AP113" i="40"/>
  <c r="N41" i="43"/>
  <c r="N55" i="43" s="1"/>
  <c r="AT113" i="40"/>
  <c r="F59" i="43"/>
  <c r="F73" i="43" s="1"/>
  <c r="BB113" i="40"/>
  <c r="J59" i="43"/>
  <c r="J73" i="43" s="1"/>
  <c r="BF113" i="40"/>
  <c r="N59" i="43"/>
  <c r="N73" i="43" s="1"/>
  <c r="BJ113" i="40"/>
  <c r="C29" i="39"/>
  <c r="O18" i="39"/>
  <c r="G29" i="39"/>
  <c r="K29" i="39"/>
  <c r="O19" i="39"/>
  <c r="G6" i="2"/>
  <c r="K6" i="2"/>
  <c r="O20" i="39"/>
  <c r="G7" i="2"/>
  <c r="K7" i="2"/>
  <c r="G8" i="2"/>
  <c r="K8" i="2"/>
  <c r="O22" i="39"/>
  <c r="G9" i="2"/>
  <c r="K9" i="2"/>
  <c r="O23" i="39"/>
  <c r="G10" i="2"/>
  <c r="K10" i="2"/>
  <c r="O24" i="39"/>
  <c r="G11" i="2"/>
  <c r="K11" i="2"/>
  <c r="O25" i="39"/>
  <c r="G12" i="2"/>
  <c r="K12" i="2"/>
  <c r="O26" i="39"/>
  <c r="G13" i="2"/>
  <c r="K13" i="2"/>
  <c r="O27" i="39"/>
  <c r="G14" i="2"/>
  <c r="K14" i="2"/>
  <c r="O28" i="39"/>
  <c r="G15" i="2"/>
  <c r="K15" i="2"/>
  <c r="C43" i="39"/>
  <c r="O32" i="39"/>
  <c r="O33" i="39"/>
  <c r="O34" i="39"/>
  <c r="O35" i="39"/>
  <c r="O36" i="39"/>
  <c r="O37" i="39"/>
  <c r="O38" i="39"/>
  <c r="O39" i="39"/>
  <c r="O40" i="39"/>
  <c r="O41" i="39"/>
  <c r="O42" i="39"/>
  <c r="O47" i="39"/>
  <c r="O48" i="39"/>
  <c r="O49" i="39"/>
  <c r="O50" i="39"/>
  <c r="O51" i="39"/>
  <c r="O52" i="39"/>
  <c r="O53" i="39"/>
  <c r="O54" i="39"/>
  <c r="O55" i="39"/>
  <c r="O56" i="39"/>
  <c r="O60" i="39"/>
  <c r="C71" i="39"/>
  <c r="O61" i="39"/>
  <c r="O62" i="39"/>
  <c r="O63" i="39"/>
  <c r="O64" i="39"/>
  <c r="O65" i="39"/>
  <c r="O66" i="39"/>
  <c r="O67" i="39"/>
  <c r="O68" i="39"/>
  <c r="O69" i="39"/>
  <c r="O70" i="39"/>
  <c r="C85" i="39"/>
  <c r="O74" i="39"/>
  <c r="O75" i="39"/>
  <c r="O76" i="39"/>
  <c r="O77" i="39"/>
  <c r="O78" i="39"/>
  <c r="O79" i="39"/>
  <c r="O80" i="39"/>
  <c r="O81" i="39"/>
  <c r="O82" i="39"/>
  <c r="O83" i="39"/>
  <c r="O84" i="39"/>
  <c r="C99" i="39"/>
  <c r="O88" i="39"/>
  <c r="G5" i="32"/>
  <c r="G99" i="39"/>
  <c r="K5" i="32"/>
  <c r="K99" i="39"/>
  <c r="O89" i="39"/>
  <c r="O90" i="39"/>
  <c r="O91" i="39"/>
  <c r="G8" i="32"/>
  <c r="K8" i="32"/>
  <c r="O92" i="39"/>
  <c r="O93" i="39"/>
  <c r="O94" i="39"/>
  <c r="O95" i="39"/>
  <c r="O96" i="39"/>
  <c r="O97" i="39"/>
  <c r="O98" i="39"/>
  <c r="O102" i="39"/>
  <c r="O103" i="39"/>
  <c r="O104" i="39"/>
  <c r="O105" i="39"/>
  <c r="O106" i="39"/>
  <c r="O107" i="39"/>
  <c r="O108" i="39"/>
  <c r="O109" i="39"/>
  <c r="O110" i="39"/>
  <c r="O111" i="39"/>
  <c r="O112" i="39"/>
  <c r="O116" i="39"/>
  <c r="C127" i="39"/>
  <c r="O117" i="39"/>
  <c r="O118" i="39"/>
  <c r="O119" i="39"/>
  <c r="O120" i="39"/>
  <c r="O121" i="39"/>
  <c r="O122" i="39"/>
  <c r="O123" i="39"/>
  <c r="O124" i="39"/>
  <c r="O125" i="39"/>
  <c r="O126" i="39"/>
  <c r="C141" i="39"/>
  <c r="O130" i="39"/>
  <c r="O131" i="39"/>
  <c r="O132" i="39"/>
  <c r="O133" i="39"/>
  <c r="O134" i="39"/>
  <c r="O135" i="39"/>
  <c r="O136" i="39"/>
  <c r="O137" i="39"/>
  <c r="O138" i="39"/>
  <c r="O139" i="39"/>
  <c r="O140" i="39"/>
  <c r="C155" i="39"/>
  <c r="O144" i="39"/>
  <c r="O145" i="39"/>
  <c r="O146" i="39"/>
  <c r="O147" i="39"/>
  <c r="O148" i="39"/>
  <c r="O149" i="39"/>
  <c r="O150" i="39"/>
  <c r="O151" i="39"/>
  <c r="O152" i="39"/>
  <c r="O153" i="39"/>
  <c r="O154" i="39"/>
  <c r="C169" i="39"/>
  <c r="O158" i="39"/>
  <c r="O159" i="39"/>
  <c r="O160" i="39"/>
  <c r="O161" i="39"/>
  <c r="O162" i="39"/>
  <c r="O163" i="39"/>
  <c r="O164" i="39"/>
  <c r="O165" i="39"/>
  <c r="O166" i="39"/>
  <c r="O167" i="39"/>
  <c r="O168" i="39"/>
  <c r="C186" i="39"/>
  <c r="C201" i="39" s="1"/>
  <c r="O196" i="39" l="1"/>
  <c r="C211" i="39"/>
  <c r="O136" i="41"/>
  <c r="O89" i="41"/>
  <c r="O91" i="41"/>
  <c r="O154" i="41"/>
  <c r="O86" i="41"/>
  <c r="O153" i="41"/>
  <c r="O112" i="41"/>
  <c r="C182" i="41"/>
  <c r="O57" i="41"/>
  <c r="O128" i="41"/>
  <c r="O41" i="41"/>
  <c r="O118" i="41"/>
  <c r="O85" i="41"/>
  <c r="O69" i="41"/>
  <c r="O141" i="41"/>
  <c r="O62" i="41"/>
  <c r="O8" i="41"/>
  <c r="O95" i="41"/>
  <c r="O90" i="41"/>
  <c r="O45" i="41"/>
  <c r="O77" i="41"/>
  <c r="O125" i="41"/>
  <c r="O87" i="41"/>
  <c r="O150" i="41"/>
  <c r="O64" i="41"/>
  <c r="O149" i="41"/>
  <c r="O108" i="41"/>
  <c r="O53" i="41"/>
  <c r="O124" i="41"/>
  <c r="O37" i="41"/>
  <c r="O107" i="41"/>
  <c r="O63" i="41"/>
  <c r="O47" i="41"/>
  <c r="O137" i="41"/>
  <c r="O58" i="41"/>
  <c r="O121" i="41"/>
  <c r="O80" i="41"/>
  <c r="O60" i="41"/>
  <c r="O142" i="41"/>
  <c r="O104" i="41"/>
  <c r="O10" i="41"/>
  <c r="O120" i="41"/>
  <c r="O7" i="41"/>
  <c r="O73" i="41"/>
  <c r="O55" i="41"/>
  <c r="O39" i="41"/>
  <c r="O133" i="41"/>
  <c r="O54" i="41"/>
  <c r="O16" i="41"/>
  <c r="O12" i="41"/>
  <c r="O61" i="41"/>
  <c r="O117" i="41"/>
  <c r="O76" i="41"/>
  <c r="O48" i="41"/>
  <c r="O109" i="41"/>
  <c r="O56" i="41"/>
  <c r="O138" i="41"/>
  <c r="O78" i="41"/>
  <c r="O159" i="41"/>
  <c r="O14" i="41"/>
  <c r="O79" i="41"/>
  <c r="O11" i="41"/>
  <c r="O43" i="41"/>
  <c r="O122" i="41"/>
  <c r="O24" i="41"/>
  <c r="O28" i="41"/>
  <c r="O38" i="41"/>
  <c r="O157" i="41"/>
  <c r="O126" i="41"/>
  <c r="O148" i="41"/>
  <c r="O110" i="41"/>
  <c r="O72" i="41"/>
  <c r="O40" i="41"/>
  <c r="O105" i="41"/>
  <c r="O134" i="41"/>
  <c r="O74" i="41"/>
  <c r="O155" i="41"/>
  <c r="O15" i="41"/>
  <c r="O75" i="41"/>
  <c r="O59" i="41"/>
  <c r="O32" i="41"/>
  <c r="O111" i="41"/>
  <c r="O160" i="41"/>
  <c r="O9" i="41"/>
  <c r="O158" i="41"/>
  <c r="O119" i="41"/>
  <c r="O88" i="41"/>
  <c r="O144" i="41"/>
  <c r="O106" i="41"/>
  <c r="O46" i="41"/>
  <c r="O101" i="41"/>
  <c r="O127" i="41"/>
  <c r="O70" i="41"/>
  <c r="O151" i="41"/>
  <c r="O143" i="41"/>
  <c r="O71" i="41"/>
  <c r="O36" i="41"/>
  <c r="O103" i="41"/>
  <c r="O156" i="41"/>
  <c r="O96" i="41"/>
  <c r="O13" i="41"/>
  <c r="O135" i="41"/>
  <c r="O140" i="41"/>
  <c r="O102" i="41"/>
  <c r="O42" i="41"/>
  <c r="O94" i="41"/>
  <c r="O123" i="41"/>
  <c r="O44" i="41"/>
  <c r="O68" i="41"/>
  <c r="O139" i="41"/>
  <c r="O52" i="41"/>
  <c r="O21" i="41"/>
  <c r="O93" i="41"/>
  <c r="O84" i="41"/>
  <c r="O152" i="41"/>
  <c r="O92" i="41"/>
  <c r="O5" i="41"/>
  <c r="C197" i="40"/>
  <c r="P113" i="41"/>
  <c r="AV194" i="40"/>
  <c r="P193" i="41"/>
  <c r="BL194" i="40"/>
  <c r="O100" i="41"/>
  <c r="AF194" i="40"/>
  <c r="O20" i="41"/>
  <c r="P177" i="41"/>
  <c r="P194" i="40"/>
  <c r="K14" i="33"/>
  <c r="I6" i="33"/>
  <c r="N7" i="33"/>
  <c r="H9" i="33"/>
  <c r="M10" i="33"/>
  <c r="G12" i="33"/>
  <c r="L13" i="33"/>
  <c r="F15" i="33"/>
  <c r="K16" i="33"/>
  <c r="G10" i="33"/>
  <c r="L15" i="33"/>
  <c r="H6" i="33"/>
  <c r="F12" i="33"/>
  <c r="G7" i="33"/>
  <c r="L8" i="33"/>
  <c r="F10" i="33"/>
  <c r="K11" i="33"/>
  <c r="E13" i="33"/>
  <c r="J14" i="33"/>
  <c r="D16" i="33"/>
  <c r="I17" i="33"/>
  <c r="H206" i="40"/>
  <c r="L7" i="33"/>
  <c r="L11" i="33"/>
  <c r="H15" i="33"/>
  <c r="J8" i="33"/>
  <c r="L14" i="33"/>
  <c r="H7" i="33"/>
  <c r="E12" i="33"/>
  <c r="I16" i="33"/>
  <c r="K9" i="33"/>
  <c r="H14" i="33"/>
  <c r="G9" i="33"/>
  <c r="I15" i="33"/>
  <c r="D9" i="33"/>
  <c r="M14" i="33"/>
  <c r="F205" i="40"/>
  <c r="J202" i="40"/>
  <c r="M6" i="33"/>
  <c r="G8" i="33"/>
  <c r="L9" i="33"/>
  <c r="F11" i="33"/>
  <c r="K12" i="33"/>
  <c r="E14" i="33"/>
  <c r="J15" i="33"/>
  <c r="D17" i="33"/>
  <c r="K6" i="33"/>
  <c r="H11" i="33"/>
  <c r="F17" i="33"/>
  <c r="M7" i="33"/>
  <c r="K13" i="33"/>
  <c r="I204" i="40"/>
  <c r="I200" i="40"/>
  <c r="F6" i="33"/>
  <c r="K7" i="33"/>
  <c r="E9" i="33"/>
  <c r="J10" i="33"/>
  <c r="D12" i="33"/>
  <c r="I13" i="33"/>
  <c r="N14" i="33"/>
  <c r="H16" i="33"/>
  <c r="M8" i="33"/>
  <c r="I12" i="33"/>
  <c r="E16" i="33"/>
  <c r="D10" i="33"/>
  <c r="F16" i="33"/>
  <c r="I8" i="33"/>
  <c r="F13" i="33"/>
  <c r="J17" i="33"/>
  <c r="L10" i="33"/>
  <c r="M15" i="33"/>
  <c r="E11" i="33"/>
  <c r="J16" i="33"/>
  <c r="J7" i="33"/>
  <c r="H13" i="33"/>
  <c r="F7" i="33"/>
  <c r="K8" i="33"/>
  <c r="E10" i="33"/>
  <c r="J11" i="33"/>
  <c r="D13" i="33"/>
  <c r="I14" i="33"/>
  <c r="N15" i="33"/>
  <c r="H17" i="33"/>
  <c r="M17" i="33"/>
  <c r="E8" i="33"/>
  <c r="M12" i="33"/>
  <c r="N8" i="33"/>
  <c r="E15" i="33"/>
  <c r="J6" i="33"/>
  <c r="D8" i="33"/>
  <c r="I9" i="33"/>
  <c r="N10" i="33"/>
  <c r="H12" i="33"/>
  <c r="M13" i="33"/>
  <c r="G15" i="33"/>
  <c r="L16" i="33"/>
  <c r="N9" i="33"/>
  <c r="J13" i="33"/>
  <c r="M16" i="33"/>
  <c r="D6" i="33"/>
  <c r="I11" i="33"/>
  <c r="K17" i="33"/>
  <c r="J9" i="33"/>
  <c r="N13" i="33"/>
  <c r="L6" i="33"/>
  <c r="M11" i="33"/>
  <c r="G17" i="33"/>
  <c r="J12" i="33"/>
  <c r="N209" i="40"/>
  <c r="E6" i="33"/>
  <c r="I10" i="33"/>
  <c r="N11" i="33"/>
  <c r="G16" i="33"/>
  <c r="L17" i="33"/>
  <c r="F9" i="33"/>
  <c r="H10" i="33"/>
  <c r="N16" i="33"/>
  <c r="E209" i="40"/>
  <c r="N6" i="33"/>
  <c r="H8" i="33"/>
  <c r="M9" i="33"/>
  <c r="G11" i="33"/>
  <c r="L12" i="33"/>
  <c r="F14" i="33"/>
  <c r="K15" i="33"/>
  <c r="E17" i="33"/>
  <c r="D207" i="40"/>
  <c r="D7" i="33"/>
  <c r="D11" i="33"/>
  <c r="G14" i="33"/>
  <c r="N17" i="33"/>
  <c r="I7" i="33"/>
  <c r="G13" i="33"/>
  <c r="D206" i="40"/>
  <c r="G6" i="33"/>
  <c r="K10" i="33"/>
  <c r="D15" i="33"/>
  <c r="F8" i="33"/>
  <c r="N12" i="33"/>
  <c r="E7" i="33"/>
  <c r="D14" i="33"/>
  <c r="C190" i="41"/>
  <c r="C184" i="41"/>
  <c r="C186" i="41"/>
  <c r="BK129" i="40"/>
  <c r="AE129" i="40"/>
  <c r="O71" i="39"/>
  <c r="O85" i="39"/>
  <c r="O127" i="39"/>
  <c r="AU129" i="40"/>
  <c r="O43" i="39"/>
  <c r="O155" i="39"/>
  <c r="O141" i="39"/>
  <c r="O15" i="39"/>
  <c r="C191" i="41"/>
  <c r="C188" i="41"/>
  <c r="O6" i="41"/>
  <c r="C192" i="41"/>
  <c r="E203" i="40"/>
  <c r="C187" i="41"/>
  <c r="J204" i="40"/>
  <c r="M203" i="40"/>
  <c r="G209" i="40"/>
  <c r="J201" i="40"/>
  <c r="L198" i="40"/>
  <c r="N205" i="40"/>
  <c r="O113" i="39"/>
  <c r="N203" i="40"/>
  <c r="G198" i="40"/>
  <c r="M205" i="40"/>
  <c r="E199" i="40"/>
  <c r="K207" i="40"/>
  <c r="N199" i="40"/>
  <c r="O169" i="39"/>
  <c r="P198" i="39" s="1"/>
  <c r="I208" i="40"/>
  <c r="K201" i="40"/>
  <c r="BK145" i="40"/>
  <c r="C181" i="41"/>
  <c r="F206" i="40"/>
  <c r="E204" i="40"/>
  <c r="C183" i="41"/>
  <c r="J208" i="40"/>
  <c r="F207" i="40"/>
  <c r="J200" i="40"/>
  <c r="E205" i="40"/>
  <c r="H199" i="40"/>
  <c r="J207" i="40"/>
  <c r="J199" i="40"/>
  <c r="F198" i="40"/>
  <c r="E208" i="40"/>
  <c r="I205" i="40"/>
  <c r="O27" i="41"/>
  <c r="C171" i="41"/>
  <c r="C176" i="41"/>
  <c r="C189" i="41"/>
  <c r="O26" i="41"/>
  <c r="C170" i="41"/>
  <c r="O25" i="41"/>
  <c r="C169" i="41"/>
  <c r="O31" i="41"/>
  <c r="C175" i="41"/>
  <c r="O30" i="41"/>
  <c r="C174" i="41"/>
  <c r="C113" i="41"/>
  <c r="F203" i="40"/>
  <c r="D204" i="40"/>
  <c r="M207" i="40"/>
  <c r="C145" i="41"/>
  <c r="O132" i="41"/>
  <c r="O23" i="41"/>
  <c r="C167" i="41"/>
  <c r="O22" i="41"/>
  <c r="C166" i="41"/>
  <c r="C49" i="41"/>
  <c r="C97" i="41"/>
  <c r="C185" i="41"/>
  <c r="C81" i="41"/>
  <c r="C129" i="41"/>
  <c r="O116" i="41"/>
  <c r="C172" i="41"/>
  <c r="J209" i="40"/>
  <c r="N206" i="40"/>
  <c r="N198" i="40"/>
  <c r="D203" i="40"/>
  <c r="K199" i="40"/>
  <c r="I203" i="40"/>
  <c r="M200" i="40"/>
  <c r="O29" i="41"/>
  <c r="C173" i="41"/>
  <c r="C161" i="41"/>
  <c r="C168" i="41"/>
  <c r="C65" i="41"/>
  <c r="C165" i="41"/>
  <c r="C33" i="41"/>
  <c r="N207" i="40"/>
  <c r="F199" i="40"/>
  <c r="G201" i="40"/>
  <c r="I207" i="40"/>
  <c r="K202" i="40"/>
  <c r="N208" i="40"/>
  <c r="F19" i="43"/>
  <c r="F208" i="40"/>
  <c r="M201" i="40"/>
  <c r="E201" i="40"/>
  <c r="K205" i="40"/>
  <c r="D202" i="40"/>
  <c r="M209" i="40"/>
  <c r="I206" i="40"/>
  <c r="I202" i="40"/>
  <c r="M199" i="40"/>
  <c r="I198" i="40"/>
  <c r="L205" i="40"/>
  <c r="D201" i="40"/>
  <c r="O65" i="40"/>
  <c r="I199" i="40"/>
  <c r="H208" i="40"/>
  <c r="L206" i="40"/>
  <c r="D205" i="40"/>
  <c r="H201" i="40"/>
  <c r="G197" i="39"/>
  <c r="K16" i="32"/>
  <c r="K78" i="49" s="1"/>
  <c r="C7" i="2"/>
  <c r="O174" i="39"/>
  <c r="C13" i="32"/>
  <c r="C28" i="32" s="1"/>
  <c r="O194" i="39"/>
  <c r="C9" i="32"/>
  <c r="C24" i="32" s="1"/>
  <c r="O190" i="39"/>
  <c r="C7" i="32"/>
  <c r="C22" i="32" s="1"/>
  <c r="O188" i="39"/>
  <c r="O191" i="40"/>
  <c r="C16" i="33"/>
  <c r="C34" i="33" s="1"/>
  <c r="O192" i="40"/>
  <c r="C17" i="33"/>
  <c r="C35" i="33" s="1"/>
  <c r="L197" i="40"/>
  <c r="L177" i="40"/>
  <c r="J197" i="39"/>
  <c r="J5" i="32"/>
  <c r="J16" i="32" s="1"/>
  <c r="J78" i="49" s="1"/>
  <c r="BI197" i="40"/>
  <c r="M5" i="31"/>
  <c r="BI177" i="40"/>
  <c r="I5" i="30"/>
  <c r="AO197" i="40"/>
  <c r="AO177" i="40"/>
  <c r="E5" i="36"/>
  <c r="E19" i="36" s="1"/>
  <c r="E82" i="49" s="1"/>
  <c r="BA193" i="40"/>
  <c r="Y197" i="40"/>
  <c r="I5" i="29"/>
  <c r="Y177" i="40"/>
  <c r="E5" i="34"/>
  <c r="E19" i="34" s="1"/>
  <c r="E80" i="49" s="1"/>
  <c r="U193" i="40"/>
  <c r="I19" i="43"/>
  <c r="E207" i="40"/>
  <c r="E197" i="40"/>
  <c r="E177" i="40"/>
  <c r="N5" i="33"/>
  <c r="N193" i="40"/>
  <c r="O33" i="40"/>
  <c r="M197" i="39"/>
  <c r="M5" i="32"/>
  <c r="M16" i="32" s="1"/>
  <c r="M78" i="49" s="1"/>
  <c r="O169" i="40"/>
  <c r="C202" i="40"/>
  <c r="C17" i="30"/>
  <c r="C35" i="30" s="1"/>
  <c r="AI209" i="40"/>
  <c r="AU176" i="40"/>
  <c r="AU170" i="40"/>
  <c r="C11" i="30"/>
  <c r="C29" i="30" s="1"/>
  <c r="AI203" i="40"/>
  <c r="AU166" i="40"/>
  <c r="C7" i="30"/>
  <c r="C25" i="30" s="1"/>
  <c r="AI199" i="40"/>
  <c r="AU191" i="40"/>
  <c r="C16" i="35"/>
  <c r="C34" i="35" s="1"/>
  <c r="C10" i="35"/>
  <c r="C28" i="35" s="1"/>
  <c r="AU185" i="40"/>
  <c r="C6" i="35"/>
  <c r="C24" i="35" s="1"/>
  <c r="AU181" i="40"/>
  <c r="AM193" i="40"/>
  <c r="G5" i="35"/>
  <c r="G19" i="35" s="1"/>
  <c r="G81" i="49" s="1"/>
  <c r="AE113" i="40"/>
  <c r="AE164" i="40"/>
  <c r="S197" i="40"/>
  <c r="S177" i="40"/>
  <c r="AE189" i="40"/>
  <c r="C14" i="34"/>
  <c r="C32" i="34" s="1"/>
  <c r="C8" i="34"/>
  <c r="C26" i="34" s="1"/>
  <c r="AE183" i="40"/>
  <c r="W193" i="40"/>
  <c r="G5" i="34"/>
  <c r="G19" i="34" s="1"/>
  <c r="G80" i="49" s="1"/>
  <c r="O186" i="39"/>
  <c r="O99" i="39"/>
  <c r="N5" i="31"/>
  <c r="BJ197" i="40"/>
  <c r="BJ177" i="40"/>
  <c r="F5" i="31"/>
  <c r="F19" i="31" s="1"/>
  <c r="F74" i="49" s="1"/>
  <c r="BB197" i="40"/>
  <c r="BB177" i="40"/>
  <c r="J5" i="30"/>
  <c r="AP197" i="40"/>
  <c r="AP177" i="40"/>
  <c r="N5" i="36"/>
  <c r="N19" i="36" s="1"/>
  <c r="N82" i="49" s="1"/>
  <c r="BJ193" i="40"/>
  <c r="F5" i="36"/>
  <c r="F19" i="36" s="1"/>
  <c r="F82" i="49" s="1"/>
  <c r="BB193" i="40"/>
  <c r="J5" i="35"/>
  <c r="J19" i="35" s="1"/>
  <c r="J81" i="49" s="1"/>
  <c r="AP193" i="40"/>
  <c r="J5" i="29"/>
  <c r="Z197" i="40"/>
  <c r="Z177" i="40"/>
  <c r="N5" i="34"/>
  <c r="N19" i="34" s="1"/>
  <c r="N80" i="49" s="1"/>
  <c r="AD193" i="40"/>
  <c r="F5" i="34"/>
  <c r="F19" i="34" s="1"/>
  <c r="F80" i="49" s="1"/>
  <c r="V193" i="40"/>
  <c r="J19" i="43"/>
  <c r="F209" i="40"/>
  <c r="J206" i="40"/>
  <c r="N201" i="40"/>
  <c r="F201" i="40"/>
  <c r="J198" i="40"/>
  <c r="J197" i="40"/>
  <c r="J177" i="40"/>
  <c r="L5" i="33"/>
  <c r="L193" i="40"/>
  <c r="O187" i="40"/>
  <c r="C12" i="33"/>
  <c r="C30" i="33" s="1"/>
  <c r="O188" i="40"/>
  <c r="C13" i="33"/>
  <c r="C31" i="33" s="1"/>
  <c r="O49" i="40"/>
  <c r="O174" i="40"/>
  <c r="C207" i="40"/>
  <c r="O182" i="40"/>
  <c r="C7" i="33"/>
  <c r="C25" i="33" s="1"/>
  <c r="M19" i="43"/>
  <c r="I197" i="40"/>
  <c r="I177" i="40"/>
  <c r="I5" i="33"/>
  <c r="I193" i="40"/>
  <c r="L209" i="40"/>
  <c r="L208" i="40"/>
  <c r="H205" i="40"/>
  <c r="L203" i="40"/>
  <c r="L201" i="40"/>
  <c r="C193" i="40"/>
  <c r="C6" i="33"/>
  <c r="C24" i="33" s="1"/>
  <c r="O181" i="40"/>
  <c r="K204" i="40"/>
  <c r="C199" i="40"/>
  <c r="O166" i="40"/>
  <c r="O165" i="40"/>
  <c r="C198" i="40"/>
  <c r="C164" i="41"/>
  <c r="L5" i="31"/>
  <c r="BH197" i="40"/>
  <c r="BH177" i="40"/>
  <c r="D5" i="31"/>
  <c r="D19" i="31" s="1"/>
  <c r="D74" i="49" s="1"/>
  <c r="AZ197" i="40"/>
  <c r="AZ177" i="40"/>
  <c r="H5" i="30"/>
  <c r="AN197" i="40"/>
  <c r="AN177" i="40"/>
  <c r="L5" i="36"/>
  <c r="L19" i="36" s="1"/>
  <c r="L82" i="49" s="1"/>
  <c r="BH193" i="40"/>
  <c r="D5" i="36"/>
  <c r="D19" i="36" s="1"/>
  <c r="D82" i="49" s="1"/>
  <c r="AZ193" i="40"/>
  <c r="H5" i="35"/>
  <c r="H19" i="35" s="1"/>
  <c r="H81" i="49" s="1"/>
  <c r="AN193" i="40"/>
  <c r="X197" i="40"/>
  <c r="H5" i="29"/>
  <c r="X177" i="40"/>
  <c r="L5" i="34"/>
  <c r="L19" i="34" s="1"/>
  <c r="L80" i="49" s="1"/>
  <c r="AB193" i="40"/>
  <c r="D5" i="34"/>
  <c r="D19" i="34" s="1"/>
  <c r="D80" i="49" s="1"/>
  <c r="T193" i="40"/>
  <c r="D19" i="43"/>
  <c r="D198" i="40"/>
  <c r="O172" i="40"/>
  <c r="C205" i="40"/>
  <c r="C203" i="40"/>
  <c r="O170" i="40"/>
  <c r="K198" i="40"/>
  <c r="O190" i="40"/>
  <c r="C15" i="33"/>
  <c r="C33" i="33" s="1"/>
  <c r="H197" i="39"/>
  <c r="H5" i="32"/>
  <c r="H16" i="32" s="1"/>
  <c r="H78" i="49" s="1"/>
  <c r="C55" i="43"/>
  <c r="N56" i="43" s="1"/>
  <c r="BK176" i="40"/>
  <c r="C17" i="31"/>
  <c r="AY209" i="40"/>
  <c r="BK174" i="40"/>
  <c r="AY207" i="40"/>
  <c r="C15" i="31"/>
  <c r="C13" i="31"/>
  <c r="AY205" i="40"/>
  <c r="BK172" i="40"/>
  <c r="BK170" i="40"/>
  <c r="AY203" i="40"/>
  <c r="C11" i="31"/>
  <c r="BK168" i="40"/>
  <c r="C9" i="31"/>
  <c r="AY201" i="40"/>
  <c r="BK166" i="40"/>
  <c r="AY199" i="40"/>
  <c r="C7" i="31"/>
  <c r="BG177" i="40"/>
  <c r="K5" i="31"/>
  <c r="BG197" i="40"/>
  <c r="BK33" i="40"/>
  <c r="AI177" i="40"/>
  <c r="AI197" i="40"/>
  <c r="AU164" i="40"/>
  <c r="C16" i="36"/>
  <c r="C34" i="36" s="1"/>
  <c r="BK191" i="40"/>
  <c r="BK189" i="40"/>
  <c r="C14" i="36"/>
  <c r="C32" i="36" s="1"/>
  <c r="C12" i="36"/>
  <c r="C30" i="36" s="1"/>
  <c r="BK187" i="40"/>
  <c r="BK185" i="40"/>
  <c r="C10" i="36"/>
  <c r="C28" i="36" s="1"/>
  <c r="C8" i="36"/>
  <c r="C26" i="36" s="1"/>
  <c r="BK183" i="40"/>
  <c r="BK181" i="40"/>
  <c r="C6" i="36"/>
  <c r="C24" i="36" s="1"/>
  <c r="BC193" i="40"/>
  <c r="G5" i="36"/>
  <c r="G19" i="36" s="1"/>
  <c r="G82" i="49" s="1"/>
  <c r="C16" i="29"/>
  <c r="S208" i="40"/>
  <c r="AE175" i="40"/>
  <c r="AE173" i="40"/>
  <c r="S206" i="40"/>
  <c r="C14" i="29"/>
  <c r="AE171" i="40"/>
  <c r="C12" i="29"/>
  <c r="S204" i="40"/>
  <c r="S202" i="40"/>
  <c r="C10" i="29"/>
  <c r="AE169" i="40"/>
  <c r="AE167" i="40"/>
  <c r="C8" i="29"/>
  <c r="S200" i="40"/>
  <c r="AE165" i="40"/>
  <c r="S198" i="40"/>
  <c r="C6" i="29"/>
  <c r="W177" i="40"/>
  <c r="W197" i="40"/>
  <c r="G5" i="29"/>
  <c r="G19" i="29" s="1"/>
  <c r="G72" i="49" s="1"/>
  <c r="G64" i="49" s="1"/>
  <c r="O161" i="40"/>
  <c r="G19" i="43"/>
  <c r="K206" i="40"/>
  <c r="K203" i="40"/>
  <c r="K200" i="40"/>
  <c r="K193" i="40"/>
  <c r="K5" i="33"/>
  <c r="H203" i="40"/>
  <c r="D200" i="40"/>
  <c r="C10" i="33"/>
  <c r="C28" i="33" s="1"/>
  <c r="O185" i="40"/>
  <c r="C208" i="40"/>
  <c r="O175" i="40"/>
  <c r="G197" i="40"/>
  <c r="G177" i="40"/>
  <c r="C15" i="30"/>
  <c r="C33" i="30" s="1"/>
  <c r="AI207" i="40"/>
  <c r="AU174" i="40"/>
  <c r="C14" i="35"/>
  <c r="C32" i="35" s="1"/>
  <c r="AU189" i="40"/>
  <c r="AE185" i="40"/>
  <c r="C10" i="34"/>
  <c r="C28" i="34" s="1"/>
  <c r="C12" i="2"/>
  <c r="O179" i="39"/>
  <c r="C15" i="2"/>
  <c r="O182" i="39"/>
  <c r="C12" i="32"/>
  <c r="C27" i="32" s="1"/>
  <c r="O193" i="39"/>
  <c r="C6" i="32"/>
  <c r="C21" i="32" s="1"/>
  <c r="O187" i="39"/>
  <c r="N197" i="40"/>
  <c r="N177" i="40"/>
  <c r="H5" i="33"/>
  <c r="H193" i="40"/>
  <c r="O183" i="40"/>
  <c r="C8" i="33"/>
  <c r="C26" i="33" s="1"/>
  <c r="H207" i="40"/>
  <c r="L199" i="40"/>
  <c r="J5" i="33"/>
  <c r="J193" i="40"/>
  <c r="O171" i="40"/>
  <c r="C204" i="40"/>
  <c r="O180" i="40"/>
  <c r="G5" i="33"/>
  <c r="G193" i="40"/>
  <c r="N5" i="32"/>
  <c r="N16" i="32" s="1"/>
  <c r="N78" i="49" s="1"/>
  <c r="F197" i="39"/>
  <c r="F5" i="32"/>
  <c r="F16" i="32" s="1"/>
  <c r="F78" i="49" s="1"/>
  <c r="BE197" i="40"/>
  <c r="I5" i="31"/>
  <c r="BE177" i="40"/>
  <c r="M5" i="30"/>
  <c r="AS197" i="40"/>
  <c r="AS177" i="40"/>
  <c r="E5" i="30"/>
  <c r="E19" i="30" s="1"/>
  <c r="E73" i="49" s="1"/>
  <c r="AK197" i="40"/>
  <c r="AK177" i="40"/>
  <c r="I5" i="36"/>
  <c r="I19" i="36" s="1"/>
  <c r="I82" i="49" s="1"/>
  <c r="BE193" i="40"/>
  <c r="M5" i="35"/>
  <c r="M19" i="35" s="1"/>
  <c r="M81" i="49" s="1"/>
  <c r="AS193" i="40"/>
  <c r="E5" i="35"/>
  <c r="E19" i="35" s="1"/>
  <c r="E81" i="49" s="1"/>
  <c r="AK193" i="40"/>
  <c r="AC197" i="40"/>
  <c r="M5" i="29"/>
  <c r="AC177" i="40"/>
  <c r="U197" i="40"/>
  <c r="E5" i="29"/>
  <c r="E19" i="29" s="1"/>
  <c r="E72" i="49" s="1"/>
  <c r="U177" i="40"/>
  <c r="I5" i="34"/>
  <c r="I19" i="34" s="1"/>
  <c r="I80" i="49" s="1"/>
  <c r="Y193" i="40"/>
  <c r="I209" i="40"/>
  <c r="M208" i="40"/>
  <c r="M206" i="40"/>
  <c r="E206" i="40"/>
  <c r="M204" i="40"/>
  <c r="M202" i="40"/>
  <c r="E202" i="40"/>
  <c r="I201" i="40"/>
  <c r="E200" i="40"/>
  <c r="M198" i="40"/>
  <c r="E198" i="40"/>
  <c r="M197" i="40"/>
  <c r="M177" i="40"/>
  <c r="E5" i="33"/>
  <c r="E193" i="40"/>
  <c r="D197" i="40"/>
  <c r="D177" i="40"/>
  <c r="O164" i="40"/>
  <c r="C177" i="40"/>
  <c r="H19" i="43"/>
  <c r="H209" i="40"/>
  <c r="L207" i="40"/>
  <c r="H204" i="40"/>
  <c r="H202" i="40"/>
  <c r="L200" i="40"/>
  <c r="D199" i="40"/>
  <c r="K209" i="40"/>
  <c r="O173" i="40"/>
  <c r="C206" i="40"/>
  <c r="O167" i="40"/>
  <c r="C200" i="40"/>
  <c r="BK164" i="40"/>
  <c r="AY197" i="40"/>
  <c r="AY177" i="40"/>
  <c r="AU175" i="40"/>
  <c r="C16" i="30"/>
  <c r="C34" i="30" s="1"/>
  <c r="AI208" i="40"/>
  <c r="AU173" i="40"/>
  <c r="C14" i="30"/>
  <c r="C32" i="30" s="1"/>
  <c r="AI206" i="40"/>
  <c r="AU171" i="40"/>
  <c r="C12" i="30"/>
  <c r="C30" i="30" s="1"/>
  <c r="AI204" i="40"/>
  <c r="C10" i="30"/>
  <c r="C28" i="30" s="1"/>
  <c r="AI202" i="40"/>
  <c r="AU169" i="40"/>
  <c r="AU167" i="40"/>
  <c r="C8" i="30"/>
  <c r="C26" i="30" s="1"/>
  <c r="AI200" i="40"/>
  <c r="AU165" i="40"/>
  <c r="C6" i="30"/>
  <c r="C24" i="30" s="1"/>
  <c r="AI198" i="40"/>
  <c r="AM177" i="40"/>
  <c r="G5" i="30"/>
  <c r="G19" i="30" s="1"/>
  <c r="G73" i="49" s="1"/>
  <c r="G65" i="49" s="1"/>
  <c r="AM197" i="40"/>
  <c r="BK17" i="40"/>
  <c r="AU192" i="40"/>
  <c r="C17" i="35"/>
  <c r="C35" i="35" s="1"/>
  <c r="AU190" i="40"/>
  <c r="C15" i="35"/>
  <c r="C33" i="35" s="1"/>
  <c r="AU188" i="40"/>
  <c r="C13" i="35"/>
  <c r="C31" i="35" s="1"/>
  <c r="AU186" i="40"/>
  <c r="C11" i="35"/>
  <c r="C29" i="35" s="1"/>
  <c r="AU184" i="40"/>
  <c r="C9" i="35"/>
  <c r="C27" i="35" s="1"/>
  <c r="AU182" i="40"/>
  <c r="C7" i="35"/>
  <c r="C25" i="35" s="1"/>
  <c r="AQ193" i="40"/>
  <c r="K5" i="35"/>
  <c r="K19" i="35" s="1"/>
  <c r="K81" i="49" s="1"/>
  <c r="AU17" i="40"/>
  <c r="AE33" i="40"/>
  <c r="AE192" i="40"/>
  <c r="C17" i="34"/>
  <c r="C35" i="34" s="1"/>
  <c r="AE190" i="40"/>
  <c r="C15" i="34"/>
  <c r="C33" i="34" s="1"/>
  <c r="AE188" i="40"/>
  <c r="C13" i="34"/>
  <c r="C31" i="34" s="1"/>
  <c r="AE186" i="40"/>
  <c r="C11" i="34"/>
  <c r="C29" i="34" s="1"/>
  <c r="AE184" i="40"/>
  <c r="C9" i="34"/>
  <c r="C27" i="34" s="1"/>
  <c r="AE182" i="40"/>
  <c r="C7" i="34"/>
  <c r="C25" i="34" s="1"/>
  <c r="AA193" i="40"/>
  <c r="K5" i="34"/>
  <c r="K19" i="34" s="1"/>
  <c r="K80" i="49" s="1"/>
  <c r="AE17" i="40"/>
  <c r="O129" i="40"/>
  <c r="O81" i="40"/>
  <c r="K177" i="40"/>
  <c r="K197" i="40"/>
  <c r="O186" i="40"/>
  <c r="C11" i="33"/>
  <c r="C29" i="33" s="1"/>
  <c r="C8" i="2"/>
  <c r="O175" i="39"/>
  <c r="C11" i="32"/>
  <c r="C26" i="32" s="1"/>
  <c r="O192" i="39"/>
  <c r="F197" i="40"/>
  <c r="F177" i="40"/>
  <c r="BA197" i="40"/>
  <c r="E5" i="31"/>
  <c r="E19" i="31" s="1"/>
  <c r="E74" i="49" s="1"/>
  <c r="E66" i="49" s="1"/>
  <c r="BA177" i="40"/>
  <c r="M5" i="36"/>
  <c r="M19" i="36" s="1"/>
  <c r="M82" i="49" s="1"/>
  <c r="BI193" i="40"/>
  <c r="I5" i="35"/>
  <c r="I19" i="35" s="1"/>
  <c r="I81" i="49" s="1"/>
  <c r="AO193" i="40"/>
  <c r="M5" i="34"/>
  <c r="M19" i="34" s="1"/>
  <c r="M80" i="49" s="1"/>
  <c r="AC193" i="40"/>
  <c r="M5" i="33"/>
  <c r="M193" i="40"/>
  <c r="E197" i="39"/>
  <c r="E5" i="32"/>
  <c r="E16" i="32" s="1"/>
  <c r="E78" i="49" s="1"/>
  <c r="AU172" i="40"/>
  <c r="C13" i="30"/>
  <c r="C31" i="30" s="1"/>
  <c r="AI205" i="40"/>
  <c r="AU168" i="40"/>
  <c r="C9" i="30"/>
  <c r="C27" i="30" s="1"/>
  <c r="AI201" i="40"/>
  <c r="AQ177" i="40"/>
  <c r="K5" i="30"/>
  <c r="AQ197" i="40"/>
  <c r="BK180" i="40"/>
  <c r="AY193" i="40"/>
  <c r="AU187" i="40"/>
  <c r="C12" i="35"/>
  <c r="C30" i="35" s="1"/>
  <c r="AU183" i="40"/>
  <c r="C8" i="35"/>
  <c r="C26" i="35" s="1"/>
  <c r="C16" i="34"/>
  <c r="C34" i="34" s="1"/>
  <c r="AE191" i="40"/>
  <c r="C12" i="34"/>
  <c r="C30" i="34" s="1"/>
  <c r="AE187" i="40"/>
  <c r="AE181" i="40"/>
  <c r="C6" i="34"/>
  <c r="C24" i="34" s="1"/>
  <c r="O145" i="40"/>
  <c r="O113" i="40"/>
  <c r="C11" i="2"/>
  <c r="O178" i="39"/>
  <c r="C10" i="2"/>
  <c r="O177" i="39"/>
  <c r="C6" i="2"/>
  <c r="O173" i="39"/>
  <c r="C14" i="32"/>
  <c r="C29" i="32" s="1"/>
  <c r="O195" i="39"/>
  <c r="C10" i="32"/>
  <c r="C25" i="32" s="1"/>
  <c r="O191" i="39"/>
  <c r="N19" i="43"/>
  <c r="C14" i="2"/>
  <c r="O181" i="39"/>
  <c r="C9" i="2"/>
  <c r="O176" i="39"/>
  <c r="C13" i="2"/>
  <c r="O180" i="39"/>
  <c r="K197" i="39"/>
  <c r="C8" i="32"/>
  <c r="C23" i="32" s="1"/>
  <c r="O189" i="39"/>
  <c r="G16" i="32"/>
  <c r="G78" i="49" s="1"/>
  <c r="O29" i="39"/>
  <c r="J5" i="31"/>
  <c r="BF197" i="40"/>
  <c r="BF177" i="40"/>
  <c r="N5" i="30"/>
  <c r="AT197" i="40"/>
  <c r="AT177" i="40"/>
  <c r="F5" i="30"/>
  <c r="F19" i="30" s="1"/>
  <c r="F73" i="49" s="1"/>
  <c r="AL197" i="40"/>
  <c r="AL177" i="40"/>
  <c r="J5" i="36"/>
  <c r="J19" i="36" s="1"/>
  <c r="J82" i="49" s="1"/>
  <c r="BF193" i="40"/>
  <c r="N5" i="35"/>
  <c r="N19" i="35" s="1"/>
  <c r="N81" i="49" s="1"/>
  <c r="AT193" i="40"/>
  <c r="F5" i="35"/>
  <c r="F19" i="35" s="1"/>
  <c r="F81" i="49" s="1"/>
  <c r="AL193" i="40"/>
  <c r="N5" i="29"/>
  <c r="AD197" i="40"/>
  <c r="AD177" i="40"/>
  <c r="F5" i="29"/>
  <c r="F19" i="29" s="1"/>
  <c r="F72" i="49" s="1"/>
  <c r="F64" i="49" s="1"/>
  <c r="V197" i="40"/>
  <c r="V177" i="40"/>
  <c r="J5" i="34"/>
  <c r="J19" i="34" s="1"/>
  <c r="J80" i="49" s="1"/>
  <c r="Z193" i="40"/>
  <c r="J205" i="40"/>
  <c r="N204" i="40"/>
  <c r="F204" i="40"/>
  <c r="J203" i="40"/>
  <c r="N202" i="40"/>
  <c r="F202" i="40"/>
  <c r="N200" i="40"/>
  <c r="F200" i="40"/>
  <c r="D5" i="33"/>
  <c r="D193" i="40"/>
  <c r="C14" i="33"/>
  <c r="C32" i="33" s="1"/>
  <c r="O189" i="40"/>
  <c r="K208" i="40"/>
  <c r="G211" i="41"/>
  <c r="E19" i="43"/>
  <c r="O184" i="40"/>
  <c r="C9" i="33"/>
  <c r="C27" i="33" s="1"/>
  <c r="D209" i="40"/>
  <c r="D208" i="40"/>
  <c r="L204" i="40"/>
  <c r="L202" i="40"/>
  <c r="H200" i="40"/>
  <c r="H198" i="40"/>
  <c r="H197" i="40"/>
  <c r="H177" i="40"/>
  <c r="G208" i="40"/>
  <c r="G206" i="40"/>
  <c r="G203" i="40"/>
  <c r="G200" i="40"/>
  <c r="I197" i="39"/>
  <c r="I5" i="32"/>
  <c r="I16" i="32" s="1"/>
  <c r="I78" i="49" s="1"/>
  <c r="H5" i="31"/>
  <c r="BD197" i="40"/>
  <c r="BD177" i="40"/>
  <c r="L5" i="30"/>
  <c r="AR197" i="40"/>
  <c r="AR177" i="40"/>
  <c r="D5" i="30"/>
  <c r="D19" i="30" s="1"/>
  <c r="D73" i="49" s="1"/>
  <c r="AJ197" i="40"/>
  <c r="AJ177" i="40"/>
  <c r="H5" i="36"/>
  <c r="H19" i="36" s="1"/>
  <c r="H82" i="49" s="1"/>
  <c r="BD193" i="40"/>
  <c r="L5" i="35"/>
  <c r="L19" i="35" s="1"/>
  <c r="L81" i="49" s="1"/>
  <c r="AR193" i="40"/>
  <c r="D5" i="35"/>
  <c r="D19" i="35" s="1"/>
  <c r="D81" i="49" s="1"/>
  <c r="AJ193" i="40"/>
  <c r="AB197" i="40"/>
  <c r="L5" i="29"/>
  <c r="AB177" i="40"/>
  <c r="T197" i="40"/>
  <c r="D5" i="29"/>
  <c r="D19" i="29" s="1"/>
  <c r="D72" i="49" s="1"/>
  <c r="D64" i="49" s="1"/>
  <c r="T177" i="40"/>
  <c r="H5" i="34"/>
  <c r="H19" i="34" s="1"/>
  <c r="H80" i="49" s="1"/>
  <c r="X193" i="40"/>
  <c r="L19" i="43"/>
  <c r="F5" i="33"/>
  <c r="F193" i="40"/>
  <c r="G207" i="40"/>
  <c r="G204" i="40"/>
  <c r="O168" i="40"/>
  <c r="C201" i="40"/>
  <c r="L197" i="39"/>
  <c r="L5" i="32"/>
  <c r="L16" i="32" s="1"/>
  <c r="L78" i="49" s="1"/>
  <c r="D197" i="39"/>
  <c r="D5" i="32"/>
  <c r="D16" i="32" s="1"/>
  <c r="D78" i="49" s="1"/>
  <c r="BK113" i="40"/>
  <c r="AU113" i="40"/>
  <c r="BK175" i="40"/>
  <c r="C16" i="31"/>
  <c r="AY208" i="40"/>
  <c r="C14" i="31"/>
  <c r="AY206" i="40"/>
  <c r="BK173" i="40"/>
  <c r="BK171" i="40"/>
  <c r="C12" i="31"/>
  <c r="AY204" i="40"/>
  <c r="BK169" i="40"/>
  <c r="C10" i="31"/>
  <c r="AY202" i="40"/>
  <c r="C8" i="31"/>
  <c r="AY200" i="40"/>
  <c r="BK167" i="40"/>
  <c r="BK165" i="40"/>
  <c r="C6" i="31"/>
  <c r="AY198" i="40"/>
  <c r="BC177" i="40"/>
  <c r="G5" i="31"/>
  <c r="G19" i="31" s="1"/>
  <c r="G74" i="49" s="1"/>
  <c r="G66" i="49" s="1"/>
  <c r="BC197" i="40"/>
  <c r="AU33" i="40"/>
  <c r="BK192" i="40"/>
  <c r="C17" i="36"/>
  <c r="C35" i="36" s="1"/>
  <c r="BK190" i="40"/>
  <c r="C15" i="36"/>
  <c r="C33" i="36" s="1"/>
  <c r="BK188" i="40"/>
  <c r="C13" i="36"/>
  <c r="C31" i="36" s="1"/>
  <c r="BK186" i="40"/>
  <c r="C11" i="36"/>
  <c r="C29" i="36" s="1"/>
  <c r="BK184" i="40"/>
  <c r="C9" i="36"/>
  <c r="C27" i="36" s="1"/>
  <c r="BK182" i="40"/>
  <c r="C7" i="36"/>
  <c r="C25" i="36" s="1"/>
  <c r="BG193" i="40"/>
  <c r="K5" i="36"/>
  <c r="K19" i="36" s="1"/>
  <c r="K82" i="49" s="1"/>
  <c r="AU180" i="40"/>
  <c r="AI193" i="40"/>
  <c r="AE176" i="40"/>
  <c r="S209" i="40"/>
  <c r="C17" i="29"/>
  <c r="AE174" i="40"/>
  <c r="S207" i="40"/>
  <c r="C15" i="29"/>
  <c r="AE172" i="40"/>
  <c r="S205" i="40"/>
  <c r="C13" i="29"/>
  <c r="AE170" i="40"/>
  <c r="S203" i="40"/>
  <c r="C11" i="29"/>
  <c r="S201" i="40"/>
  <c r="C9" i="29"/>
  <c r="AE168" i="40"/>
  <c r="AE166" i="40"/>
  <c r="S199" i="40"/>
  <c r="C7" i="29"/>
  <c r="AA177" i="40"/>
  <c r="AA197" i="40"/>
  <c r="K5" i="29"/>
  <c r="S193" i="40"/>
  <c r="AE180" i="40"/>
  <c r="K19" i="43"/>
  <c r="O97" i="40"/>
  <c r="O176" i="40"/>
  <c r="C209" i="40"/>
  <c r="G205" i="40"/>
  <c r="G202" i="40"/>
  <c r="G199" i="40"/>
  <c r="C5" i="32"/>
  <c r="C197" i="39"/>
  <c r="E64" i="49" l="1"/>
  <c r="F65" i="49"/>
  <c r="D66" i="49"/>
  <c r="F66" i="49"/>
  <c r="D65" i="49"/>
  <c r="N65" i="49"/>
  <c r="E83" i="49"/>
  <c r="E65" i="49"/>
  <c r="O205" i="39"/>
  <c r="O211" i="39"/>
  <c r="O207" i="39"/>
  <c r="O202" i="39"/>
  <c r="O210" i="39"/>
  <c r="O203" i="39"/>
  <c r="O209" i="39"/>
  <c r="O206" i="39"/>
  <c r="O208" i="39"/>
  <c r="O204" i="39"/>
  <c r="O185" i="41"/>
  <c r="O187" i="41"/>
  <c r="O186" i="41"/>
  <c r="O182" i="41"/>
  <c r="O184" i="41"/>
  <c r="O161" i="41"/>
  <c r="O192" i="41"/>
  <c r="O190" i="41"/>
  <c r="O183" i="41"/>
  <c r="O188" i="41"/>
  <c r="O189" i="41"/>
  <c r="O191" i="41"/>
  <c r="O181" i="41"/>
  <c r="N19" i="31"/>
  <c r="N74" i="49" s="1"/>
  <c r="N66" i="49" s="1"/>
  <c r="N19" i="29"/>
  <c r="N72" i="49" s="1"/>
  <c r="N64" i="49" s="1"/>
  <c r="N19" i="30"/>
  <c r="N73" i="49" s="1"/>
  <c r="M19" i="29"/>
  <c r="M72" i="49" s="1"/>
  <c r="M64" i="49" s="1"/>
  <c r="M19" i="31"/>
  <c r="M74" i="49" s="1"/>
  <c r="M66" i="49" s="1"/>
  <c r="M19" i="30"/>
  <c r="M73" i="49" s="1"/>
  <c r="M65" i="49" s="1"/>
  <c r="L19" i="29"/>
  <c r="L72" i="49" s="1"/>
  <c r="L64" i="49" s="1"/>
  <c r="L19" i="30"/>
  <c r="L73" i="49" s="1"/>
  <c r="L65" i="49" s="1"/>
  <c r="L19" i="31"/>
  <c r="L74" i="49" s="1"/>
  <c r="L66" i="49" s="1"/>
  <c r="K19" i="29"/>
  <c r="K72" i="49" s="1"/>
  <c r="K64" i="49" s="1"/>
  <c r="K19" i="30"/>
  <c r="K73" i="49" s="1"/>
  <c r="K65" i="49" s="1"/>
  <c r="K19" i="31"/>
  <c r="K74" i="49" s="1"/>
  <c r="K66" i="49" s="1"/>
  <c r="D19" i="33"/>
  <c r="D79" i="49" s="1"/>
  <c r="D83" i="49" s="1"/>
  <c r="J19" i="33"/>
  <c r="J79" i="49" s="1"/>
  <c r="J83" i="49" s="1"/>
  <c r="L19" i="33"/>
  <c r="L79" i="49" s="1"/>
  <c r="L83" i="49" s="1"/>
  <c r="J19" i="30"/>
  <c r="J73" i="49" s="1"/>
  <c r="J65" i="49" s="1"/>
  <c r="J19" i="31"/>
  <c r="J74" i="49" s="1"/>
  <c r="J66" i="49" s="1"/>
  <c r="J19" i="29"/>
  <c r="J72" i="49" s="1"/>
  <c r="J64" i="49" s="1"/>
  <c r="F19" i="33"/>
  <c r="F79" i="49" s="1"/>
  <c r="F83" i="49" s="1"/>
  <c r="E19" i="33"/>
  <c r="E79" i="49" s="1"/>
  <c r="H19" i="33"/>
  <c r="H79" i="49" s="1"/>
  <c r="H83" i="49" s="1"/>
  <c r="K19" i="33"/>
  <c r="K79" i="49" s="1"/>
  <c r="K83" i="49" s="1"/>
  <c r="I19" i="33"/>
  <c r="I79" i="49" s="1"/>
  <c r="I83" i="49" s="1"/>
  <c r="N19" i="33"/>
  <c r="N79" i="49" s="1"/>
  <c r="N83" i="49" s="1"/>
  <c r="M19" i="33"/>
  <c r="M79" i="49" s="1"/>
  <c r="M83" i="49" s="1"/>
  <c r="G19" i="33"/>
  <c r="G79" i="49" s="1"/>
  <c r="G83" i="49" s="1"/>
  <c r="P194" i="41"/>
  <c r="P20" i="43"/>
  <c r="D14" i="47"/>
  <c r="I19" i="30"/>
  <c r="I73" i="49" s="1"/>
  <c r="I65" i="49" s="1"/>
  <c r="P56" i="43"/>
  <c r="D44" i="47" s="1"/>
  <c r="D22" i="47"/>
  <c r="P38" i="43"/>
  <c r="D18" i="47"/>
  <c r="I19" i="29"/>
  <c r="I72" i="49" s="1"/>
  <c r="I64" i="49" s="1"/>
  <c r="P74" i="43"/>
  <c r="D26" i="47"/>
  <c r="O32" i="32"/>
  <c r="I19" i="31"/>
  <c r="I74" i="49" s="1"/>
  <c r="I66" i="49" s="1"/>
  <c r="H19" i="30"/>
  <c r="H73" i="49" s="1"/>
  <c r="H65" i="49" s="1"/>
  <c r="H19" i="29"/>
  <c r="H72" i="49" s="1"/>
  <c r="H64" i="49" s="1"/>
  <c r="H19" i="31"/>
  <c r="H74" i="49" s="1"/>
  <c r="H66" i="49" s="1"/>
  <c r="V210" i="40"/>
  <c r="W210" i="40"/>
  <c r="O65" i="41"/>
  <c r="O145" i="41"/>
  <c r="O113" i="41"/>
  <c r="O97" i="41"/>
  <c r="O81" i="41"/>
  <c r="O33" i="41"/>
  <c r="O129" i="41"/>
  <c r="O49" i="41"/>
  <c r="AE203" i="40"/>
  <c r="O165" i="41"/>
  <c r="C199" i="41"/>
  <c r="O173" i="41"/>
  <c r="C207" i="41"/>
  <c r="O166" i="41"/>
  <c r="C200" i="41"/>
  <c r="O175" i="41"/>
  <c r="C209" i="41"/>
  <c r="O170" i="41"/>
  <c r="C204" i="41"/>
  <c r="O171" i="41"/>
  <c r="C205" i="41"/>
  <c r="BC210" i="40"/>
  <c r="O197" i="39"/>
  <c r="D10" i="47" s="1"/>
  <c r="O201" i="40"/>
  <c r="AU208" i="40"/>
  <c r="O172" i="41"/>
  <c r="C206" i="41"/>
  <c r="O176" i="41"/>
  <c r="C210" i="41"/>
  <c r="AE206" i="40"/>
  <c r="O168" i="41"/>
  <c r="C202" i="41"/>
  <c r="O167" i="41"/>
  <c r="C201" i="41"/>
  <c r="O174" i="41"/>
  <c r="C208" i="41"/>
  <c r="O169" i="41"/>
  <c r="C203" i="41"/>
  <c r="AU201" i="40"/>
  <c r="AQ210" i="40"/>
  <c r="M211" i="41"/>
  <c r="AA210" i="40"/>
  <c r="O208" i="40"/>
  <c r="O198" i="40"/>
  <c r="O205" i="41"/>
  <c r="AU205" i="40"/>
  <c r="AU198" i="40"/>
  <c r="AE201" i="40"/>
  <c r="AE205" i="40"/>
  <c r="AE209" i="40"/>
  <c r="O201" i="41"/>
  <c r="BK202" i="40"/>
  <c r="BK206" i="40"/>
  <c r="AE193" i="40"/>
  <c r="BK198" i="40"/>
  <c r="AB210" i="40"/>
  <c r="E211" i="41"/>
  <c r="O205" i="40"/>
  <c r="O197" i="40"/>
  <c r="O199" i="40"/>
  <c r="AE202" i="40"/>
  <c r="O204" i="41"/>
  <c r="I210" i="40"/>
  <c r="AR210" i="40"/>
  <c r="AT210" i="40"/>
  <c r="AY210" i="40"/>
  <c r="I211" i="41"/>
  <c r="AC210" i="40"/>
  <c r="AS210" i="40"/>
  <c r="G210" i="40"/>
  <c r="AE204" i="40"/>
  <c r="BK203" i="40"/>
  <c r="AZ210" i="40"/>
  <c r="J210" i="40"/>
  <c r="BB210" i="40"/>
  <c r="F210" i="40"/>
  <c r="O206" i="40"/>
  <c r="O199" i="41"/>
  <c r="L211" i="41"/>
  <c r="AE198" i="40"/>
  <c r="BG210" i="40"/>
  <c r="O209" i="41"/>
  <c r="O202" i="40"/>
  <c r="AO210" i="40"/>
  <c r="C166" i="36"/>
  <c r="C147" i="36"/>
  <c r="BD210" i="40"/>
  <c r="BF210" i="40"/>
  <c r="C170" i="30"/>
  <c r="C151" i="30"/>
  <c r="C163" i="30"/>
  <c r="C144" i="30"/>
  <c r="C172" i="30"/>
  <c r="C153" i="30"/>
  <c r="AI210" i="40"/>
  <c r="AU177" i="40"/>
  <c r="O203" i="41"/>
  <c r="BH210" i="40"/>
  <c r="AE177" i="40"/>
  <c r="S210" i="40"/>
  <c r="C174" i="30"/>
  <c r="C155" i="30"/>
  <c r="C20" i="32"/>
  <c r="C16" i="32"/>
  <c r="C78" i="49" s="1"/>
  <c r="BK200" i="40"/>
  <c r="AD210" i="40"/>
  <c r="C162" i="34"/>
  <c r="C143" i="34"/>
  <c r="C169" i="35"/>
  <c r="C150" i="35"/>
  <c r="C66" i="35"/>
  <c r="C169" i="34"/>
  <c r="C150" i="34"/>
  <c r="C170" i="35"/>
  <c r="C151" i="35"/>
  <c r="C67" i="35"/>
  <c r="C174" i="35"/>
  <c r="C155" i="35"/>
  <c r="C71" i="35"/>
  <c r="AU202" i="40"/>
  <c r="AU206" i="40"/>
  <c r="N210" i="40"/>
  <c r="AE208" i="40"/>
  <c r="C165" i="36"/>
  <c r="C146" i="36"/>
  <c r="C169" i="36"/>
  <c r="C150" i="36"/>
  <c r="X210" i="40"/>
  <c r="C164" i="34"/>
  <c r="C145" i="34"/>
  <c r="C164" i="30"/>
  <c r="C145" i="30"/>
  <c r="E210" i="40"/>
  <c r="AE199" i="40"/>
  <c r="AE207" i="40"/>
  <c r="AU193" i="40"/>
  <c r="C164" i="36"/>
  <c r="C145" i="36"/>
  <c r="C168" i="36"/>
  <c r="C149" i="36"/>
  <c r="C172" i="36"/>
  <c r="C153" i="36"/>
  <c r="T210" i="40"/>
  <c r="AJ210" i="40"/>
  <c r="H211" i="41"/>
  <c r="AL210" i="40"/>
  <c r="C172" i="34"/>
  <c r="C153" i="34"/>
  <c r="AM210" i="40"/>
  <c r="AU204" i="40"/>
  <c r="O200" i="40"/>
  <c r="D210" i="40"/>
  <c r="M210" i="40"/>
  <c r="U210" i="40"/>
  <c r="AK210" i="40"/>
  <c r="O206" i="41"/>
  <c r="C166" i="34"/>
  <c r="C147" i="34"/>
  <c r="AU207" i="40"/>
  <c r="C163" i="36"/>
  <c r="C144" i="36"/>
  <c r="C167" i="36"/>
  <c r="C148" i="36"/>
  <c r="C171" i="36"/>
  <c r="C152" i="36"/>
  <c r="AU197" i="40"/>
  <c r="BK201" i="40"/>
  <c r="BK205" i="40"/>
  <c r="BK209" i="40"/>
  <c r="AN210" i="40"/>
  <c r="N211" i="41"/>
  <c r="Z210" i="40"/>
  <c r="C170" i="34"/>
  <c r="C151" i="34"/>
  <c r="AE197" i="40"/>
  <c r="C173" i="35"/>
  <c r="C154" i="35"/>
  <c r="C70" i="35"/>
  <c r="AU199" i="40"/>
  <c r="AU209" i="40"/>
  <c r="O202" i="41"/>
  <c r="C170" i="36"/>
  <c r="C151" i="36"/>
  <c r="C174" i="36"/>
  <c r="C155" i="36"/>
  <c r="C168" i="34"/>
  <c r="C149" i="34"/>
  <c r="AU200" i="40"/>
  <c r="BE210" i="40"/>
  <c r="C177" i="41"/>
  <c r="O164" i="41"/>
  <c r="BK204" i="40"/>
  <c r="C166" i="30"/>
  <c r="C147" i="30"/>
  <c r="BK177" i="40"/>
  <c r="BA210" i="40"/>
  <c r="C165" i="34"/>
  <c r="C146" i="34"/>
  <c r="C173" i="34"/>
  <c r="C154" i="34"/>
  <c r="C166" i="35"/>
  <c r="C147" i="35"/>
  <c r="C63" i="35"/>
  <c r="O200" i="41"/>
  <c r="C171" i="35"/>
  <c r="C152" i="35"/>
  <c r="C68" i="35"/>
  <c r="C173" i="36"/>
  <c r="C154" i="36"/>
  <c r="BJ210" i="40"/>
  <c r="C167" i="35"/>
  <c r="C148" i="35"/>
  <c r="C64" i="35"/>
  <c r="AU203" i="40"/>
  <c r="L210" i="40"/>
  <c r="O209" i="40"/>
  <c r="BK208" i="40"/>
  <c r="H210" i="40"/>
  <c r="J211" i="41"/>
  <c r="C165" i="35"/>
  <c r="C146" i="35"/>
  <c r="C62" i="35"/>
  <c r="BK193" i="40"/>
  <c r="K211" i="41"/>
  <c r="K210" i="40"/>
  <c r="C163" i="34"/>
  <c r="C144" i="34"/>
  <c r="C167" i="34"/>
  <c r="C148" i="34"/>
  <c r="C171" i="34"/>
  <c r="C152" i="34"/>
  <c r="C164" i="35"/>
  <c r="C145" i="35"/>
  <c r="C61" i="35"/>
  <c r="C168" i="35"/>
  <c r="C149" i="35"/>
  <c r="C65" i="35"/>
  <c r="C172" i="35"/>
  <c r="C153" i="35"/>
  <c r="C69" i="35"/>
  <c r="C167" i="30"/>
  <c r="C148" i="30"/>
  <c r="C173" i="30"/>
  <c r="C154" i="30"/>
  <c r="BK197" i="40"/>
  <c r="O208" i="41"/>
  <c r="O177" i="40"/>
  <c r="C210" i="40"/>
  <c r="O193" i="40"/>
  <c r="O204" i="40"/>
  <c r="F211" i="41"/>
  <c r="AE200" i="40"/>
  <c r="BK199" i="40"/>
  <c r="BK207" i="40"/>
  <c r="O203" i="40"/>
  <c r="O207" i="40"/>
  <c r="O210" i="41"/>
  <c r="AP210" i="40"/>
  <c r="C163" i="35"/>
  <c r="C144" i="35"/>
  <c r="C60" i="35"/>
  <c r="Y210" i="40"/>
  <c r="BI210" i="40"/>
  <c r="O207" i="41"/>
  <c r="D211" i="41"/>
  <c r="D16" i="47" l="1"/>
  <c r="D13" i="47"/>
  <c r="D21" i="47"/>
  <c r="D20" i="47"/>
  <c r="D12" i="47"/>
  <c r="D25" i="47"/>
  <c r="D17" i="47"/>
  <c r="D24" i="47"/>
  <c r="O177" i="41"/>
  <c r="P75" i="43"/>
  <c r="D30" i="47"/>
  <c r="D27" i="32"/>
  <c r="D23" i="32"/>
  <c r="E23" i="32" s="1"/>
  <c r="D28" i="32"/>
  <c r="D24" i="32"/>
  <c r="D20" i="32"/>
  <c r="D29" i="32"/>
  <c r="D25" i="32"/>
  <c r="D21" i="32"/>
  <c r="D26" i="32"/>
  <c r="D22" i="32"/>
  <c r="E22" i="32" s="1"/>
  <c r="O194" i="40"/>
  <c r="D15" i="47" s="1"/>
  <c r="O210" i="40"/>
  <c r="BK194" i="40"/>
  <c r="D27" i="47" s="1"/>
  <c r="BK210" i="40"/>
  <c r="C31" i="32"/>
  <c r="AU194" i="40"/>
  <c r="D23" i="47" s="1"/>
  <c r="AU210" i="40"/>
  <c r="AE210" i="40"/>
  <c r="AE194" i="40"/>
  <c r="D19" i="47" s="1"/>
  <c r="D28" i="47" l="1"/>
  <c r="O215" i="41"/>
  <c r="E27" i="32"/>
  <c r="F22" i="32"/>
  <c r="E20" i="32"/>
  <c r="F23" i="32"/>
  <c r="E26" i="32"/>
  <c r="E25" i="32"/>
  <c r="E29" i="32"/>
  <c r="E24" i="32"/>
  <c r="E21" i="32"/>
  <c r="E28" i="32"/>
  <c r="D31" i="32"/>
  <c r="F27" i="32" l="1"/>
  <c r="G27" i="32" s="1"/>
  <c r="F28" i="32"/>
  <c r="F29" i="32"/>
  <c r="F26" i="32"/>
  <c r="F20" i="32"/>
  <c r="F21" i="32"/>
  <c r="F24" i="32"/>
  <c r="F25" i="32"/>
  <c r="G23" i="32"/>
  <c r="G22" i="32"/>
  <c r="CH92" i="28"/>
  <c r="CG92" i="28"/>
  <c r="CF92" i="28"/>
  <c r="CE92" i="28"/>
  <c r="CD92" i="28"/>
  <c r="CC92" i="28"/>
  <c r="CB92" i="28"/>
  <c r="CA92" i="28"/>
  <c r="BZ92" i="28"/>
  <c r="BY92" i="28"/>
  <c r="BX92" i="28"/>
  <c r="BW92" i="28"/>
  <c r="BV92" i="28"/>
  <c r="BU92" i="28"/>
  <c r="BT92" i="28"/>
  <c r="BS92" i="28"/>
  <c r="BR92" i="28"/>
  <c r="BQ92" i="28"/>
  <c r="BP92" i="28"/>
  <c r="BO92" i="28"/>
  <c r="BN92" i="28"/>
  <c r="BM92" i="28"/>
  <c r="BL92" i="28"/>
  <c r="BK92" i="28"/>
  <c r="BJ92" i="28"/>
  <c r="BI92" i="28"/>
  <c r="BH92" i="28"/>
  <c r="BG92" i="28"/>
  <c r="BF92" i="28"/>
  <c r="BE92" i="28"/>
  <c r="BD92" i="28"/>
  <c r="BC92" i="28"/>
  <c r="BB92" i="28"/>
  <c r="BA92" i="28"/>
  <c r="AZ92" i="28"/>
  <c r="AY92" i="28"/>
  <c r="AX92" i="28"/>
  <c r="AW92" i="28"/>
  <c r="AV92" i="28"/>
  <c r="AU92" i="28"/>
  <c r="AT92" i="28"/>
  <c r="AS92" i="28"/>
  <c r="AR92" i="28"/>
  <c r="AQ92" i="28"/>
  <c r="AP92" i="28"/>
  <c r="AO92" i="28"/>
  <c r="AN92" i="28"/>
  <c r="AM92" i="28"/>
  <c r="AL92" i="28"/>
  <c r="AK92" i="28"/>
  <c r="AJ92" i="28"/>
  <c r="AI92" i="28"/>
  <c r="AH92" i="28"/>
  <c r="AG92" i="28"/>
  <c r="AF92" i="28"/>
  <c r="AE92" i="28"/>
  <c r="AD92" i="28"/>
  <c r="AC92" i="28"/>
  <c r="AB92" i="28"/>
  <c r="AA92" i="28"/>
  <c r="Z92" i="28"/>
  <c r="Y92" i="28"/>
  <c r="X92" i="28"/>
  <c r="W92" i="28"/>
  <c r="CH91" i="28"/>
  <c r="CG91" i="28"/>
  <c r="CF91" i="28"/>
  <c r="CE91" i="28"/>
  <c r="CD91" i="28"/>
  <c r="CC91" i="28"/>
  <c r="CB91" i="28"/>
  <c r="CA91" i="28"/>
  <c r="BZ91" i="28"/>
  <c r="BY91" i="28"/>
  <c r="BX91" i="28"/>
  <c r="BW91" i="28"/>
  <c r="BV91" i="28"/>
  <c r="BU91" i="28"/>
  <c r="BT91" i="28"/>
  <c r="BS91" i="28"/>
  <c r="BR91" i="28"/>
  <c r="BQ91" i="28"/>
  <c r="BP91" i="28"/>
  <c r="BO91" i="28"/>
  <c r="BN91" i="28"/>
  <c r="BM91" i="28"/>
  <c r="BL91" i="28"/>
  <c r="BK91" i="28"/>
  <c r="BJ91" i="28"/>
  <c r="BI91" i="28"/>
  <c r="BH91" i="28"/>
  <c r="BG91" i="28"/>
  <c r="BF91" i="28"/>
  <c r="BE91" i="28"/>
  <c r="BD91" i="28"/>
  <c r="BC91" i="28"/>
  <c r="BB91" i="28"/>
  <c r="BA91" i="28"/>
  <c r="AZ91" i="28"/>
  <c r="AY91" i="28"/>
  <c r="AX91" i="28"/>
  <c r="AW91" i="28"/>
  <c r="AV91" i="28"/>
  <c r="AU91" i="28"/>
  <c r="AT91" i="28"/>
  <c r="AS91" i="28"/>
  <c r="AR91" i="28"/>
  <c r="AQ91" i="28"/>
  <c r="AP91" i="28"/>
  <c r="AO91" i="28"/>
  <c r="AN91" i="28"/>
  <c r="AM91" i="28"/>
  <c r="AL91" i="28"/>
  <c r="AK91" i="28"/>
  <c r="AJ91" i="28"/>
  <c r="AI91" i="28"/>
  <c r="AH91" i="28"/>
  <c r="AG91" i="28"/>
  <c r="AF91" i="28"/>
  <c r="AE91" i="28"/>
  <c r="AD91" i="28"/>
  <c r="AC91" i="28"/>
  <c r="AB91" i="28"/>
  <c r="AA91" i="28"/>
  <c r="Z91" i="28"/>
  <c r="Y91" i="28"/>
  <c r="X91" i="28"/>
  <c r="W91" i="28"/>
  <c r="CH90" i="28"/>
  <c r="CG90" i="28"/>
  <c r="CF90" i="28"/>
  <c r="CE90" i="28"/>
  <c r="CD90" i="28"/>
  <c r="CC90" i="28"/>
  <c r="CB90" i="28"/>
  <c r="CA90" i="28"/>
  <c r="BZ90" i="28"/>
  <c r="BY90" i="28"/>
  <c r="BX90" i="28"/>
  <c r="BW90" i="28"/>
  <c r="BV90" i="28"/>
  <c r="BU90" i="28"/>
  <c r="BT90" i="28"/>
  <c r="BS90" i="28"/>
  <c r="BR90" i="28"/>
  <c r="BQ90" i="28"/>
  <c r="BP90" i="28"/>
  <c r="BO90" i="28"/>
  <c r="BN90" i="28"/>
  <c r="BM90" i="28"/>
  <c r="BL90" i="28"/>
  <c r="BK90" i="28"/>
  <c r="BJ90" i="28"/>
  <c r="BI90" i="28"/>
  <c r="BH90" i="28"/>
  <c r="BG90" i="28"/>
  <c r="BF90" i="28"/>
  <c r="BE90" i="28"/>
  <c r="BD90" i="28"/>
  <c r="BC90" i="28"/>
  <c r="BB90" i="28"/>
  <c r="BA90" i="28"/>
  <c r="AZ90" i="28"/>
  <c r="AY90" i="28"/>
  <c r="AX90" i="28"/>
  <c r="AW90" i="28"/>
  <c r="AV90" i="28"/>
  <c r="AU90" i="28"/>
  <c r="AT90" i="28"/>
  <c r="AS90" i="28"/>
  <c r="AR90" i="28"/>
  <c r="AQ90" i="28"/>
  <c r="AP90" i="28"/>
  <c r="AO90" i="28"/>
  <c r="AN90" i="28"/>
  <c r="AM90" i="28"/>
  <c r="AL90" i="28"/>
  <c r="AK90" i="28"/>
  <c r="AJ90" i="28"/>
  <c r="AI90" i="28"/>
  <c r="AH90" i="28"/>
  <c r="AG90" i="28"/>
  <c r="AF90" i="28"/>
  <c r="AE90" i="28"/>
  <c r="AD90" i="28"/>
  <c r="AC90" i="28"/>
  <c r="AB90" i="28"/>
  <c r="AA90" i="28"/>
  <c r="Z90" i="28"/>
  <c r="Y90" i="28"/>
  <c r="X90" i="28"/>
  <c r="W90" i="28"/>
  <c r="CH89" i="28"/>
  <c r="CG89" i="28"/>
  <c r="CF89" i="28"/>
  <c r="CE89" i="28"/>
  <c r="CD89" i="28"/>
  <c r="CC89" i="28"/>
  <c r="CB89" i="28"/>
  <c r="CA89" i="28"/>
  <c r="BZ89" i="28"/>
  <c r="BY89" i="28"/>
  <c r="BX89" i="28"/>
  <c r="BW89" i="28"/>
  <c r="BV89" i="28"/>
  <c r="BU89" i="28"/>
  <c r="BT89" i="28"/>
  <c r="BS89" i="28"/>
  <c r="BR89" i="28"/>
  <c r="BQ89" i="28"/>
  <c r="BP89" i="28"/>
  <c r="BO89" i="28"/>
  <c r="BN89" i="28"/>
  <c r="BM89" i="28"/>
  <c r="BL89" i="28"/>
  <c r="BK89" i="28"/>
  <c r="BJ89" i="28"/>
  <c r="BI89" i="28"/>
  <c r="BH89" i="28"/>
  <c r="BG89" i="28"/>
  <c r="BF89" i="28"/>
  <c r="BE89" i="28"/>
  <c r="BD89" i="28"/>
  <c r="BC89" i="28"/>
  <c r="BB89" i="28"/>
  <c r="BA89" i="28"/>
  <c r="AZ89" i="28"/>
  <c r="AY89" i="28"/>
  <c r="AX89" i="28"/>
  <c r="AW89" i="28"/>
  <c r="AV89" i="28"/>
  <c r="AU89" i="28"/>
  <c r="AT89" i="28"/>
  <c r="AS89" i="28"/>
  <c r="AR89" i="28"/>
  <c r="AQ89" i="28"/>
  <c r="AP89" i="28"/>
  <c r="AO89" i="28"/>
  <c r="AN89" i="28"/>
  <c r="AM89" i="28"/>
  <c r="AL89" i="28"/>
  <c r="AK89" i="28"/>
  <c r="AJ89" i="28"/>
  <c r="AI89" i="28"/>
  <c r="AH89" i="28"/>
  <c r="AG89" i="28"/>
  <c r="AF89" i="28"/>
  <c r="AE89" i="28"/>
  <c r="AD89" i="28"/>
  <c r="AC89" i="28"/>
  <c r="AB89" i="28"/>
  <c r="AA89" i="28"/>
  <c r="Z89" i="28"/>
  <c r="Y89" i="28"/>
  <c r="X89" i="28"/>
  <c r="W89" i="28"/>
  <c r="CH88" i="28"/>
  <c r="CG88" i="28"/>
  <c r="CF88" i="28"/>
  <c r="CE88" i="28"/>
  <c r="CD88" i="28"/>
  <c r="CC88" i="28"/>
  <c r="CB88" i="28"/>
  <c r="CA88" i="28"/>
  <c r="BZ88" i="28"/>
  <c r="BY88" i="28"/>
  <c r="BX88" i="28"/>
  <c r="BW88" i="28"/>
  <c r="BV88" i="28"/>
  <c r="BU88" i="28"/>
  <c r="BT88" i="28"/>
  <c r="BS88" i="28"/>
  <c r="BR88" i="28"/>
  <c r="BQ88" i="28"/>
  <c r="BP88" i="28"/>
  <c r="BO88" i="28"/>
  <c r="BN88" i="28"/>
  <c r="BM88" i="28"/>
  <c r="BL88" i="28"/>
  <c r="BK88" i="28"/>
  <c r="BJ88" i="28"/>
  <c r="BI88" i="28"/>
  <c r="BH88" i="28"/>
  <c r="BG88" i="28"/>
  <c r="BF88" i="28"/>
  <c r="BE88" i="28"/>
  <c r="BD88" i="28"/>
  <c r="BC88" i="28"/>
  <c r="BB88" i="28"/>
  <c r="BA88" i="28"/>
  <c r="AZ88" i="28"/>
  <c r="AY88" i="28"/>
  <c r="AX88" i="28"/>
  <c r="AW88" i="28"/>
  <c r="AV88" i="28"/>
  <c r="AU88" i="28"/>
  <c r="AT88" i="28"/>
  <c r="AS88" i="28"/>
  <c r="AR88" i="28"/>
  <c r="AQ88" i="28"/>
  <c r="AP88" i="28"/>
  <c r="AO88" i="28"/>
  <c r="AN88" i="28"/>
  <c r="AM88" i="28"/>
  <c r="AL88" i="28"/>
  <c r="AK88" i="28"/>
  <c r="AJ88" i="28"/>
  <c r="AI88" i="28"/>
  <c r="AH88" i="28"/>
  <c r="AG88" i="28"/>
  <c r="AF88" i="28"/>
  <c r="AE88" i="28"/>
  <c r="AD88" i="28"/>
  <c r="AC88" i="28"/>
  <c r="AB88" i="28"/>
  <c r="AA88" i="28"/>
  <c r="Z88" i="28"/>
  <c r="Y88" i="28"/>
  <c r="X88" i="28"/>
  <c r="W88" i="28"/>
  <c r="H22" i="32" l="1"/>
  <c r="H23" i="32"/>
  <c r="G24" i="32"/>
  <c r="G20" i="32"/>
  <c r="G29" i="32"/>
  <c r="H27" i="32"/>
  <c r="G25" i="32"/>
  <c r="G21" i="32"/>
  <c r="G26" i="32"/>
  <c r="G28" i="32"/>
  <c r="C17" i="40"/>
  <c r="O17" i="40" l="1"/>
  <c r="H26" i="32"/>
  <c r="H28" i="32"/>
  <c r="I27" i="32"/>
  <c r="H20" i="32"/>
  <c r="I23" i="32"/>
  <c r="H25" i="32"/>
  <c r="H29" i="32"/>
  <c r="H24" i="32"/>
  <c r="I22" i="32"/>
  <c r="H21" i="32"/>
  <c r="I21" i="32" l="1"/>
  <c r="I24" i="32"/>
  <c r="I25" i="32"/>
  <c r="I20" i="32"/>
  <c r="I28" i="32"/>
  <c r="J22" i="32"/>
  <c r="I29" i="32"/>
  <c r="J23" i="32"/>
  <c r="J27" i="32"/>
  <c r="I26" i="32"/>
  <c r="D93" i="33"/>
  <c r="E93" i="33"/>
  <c r="F93" i="33"/>
  <c r="G93" i="33"/>
  <c r="H93" i="33"/>
  <c r="I93" i="33"/>
  <c r="J93" i="33"/>
  <c r="K93" i="33"/>
  <c r="L93" i="33"/>
  <c r="M93" i="33"/>
  <c r="N93" i="33"/>
  <c r="O93" i="33"/>
  <c r="P93" i="33"/>
  <c r="Q93" i="33"/>
  <c r="R93" i="33"/>
  <c r="S93" i="33"/>
  <c r="T93" i="33"/>
  <c r="U93" i="33"/>
  <c r="V93" i="33"/>
  <c r="W93" i="33"/>
  <c r="X93" i="33"/>
  <c r="Y93" i="33"/>
  <c r="Z93" i="33"/>
  <c r="AA93" i="33"/>
  <c r="AB93" i="33"/>
  <c r="AC93" i="33"/>
  <c r="AD93" i="33"/>
  <c r="AE93" i="33"/>
  <c r="AF93" i="33"/>
  <c r="AG93" i="33"/>
  <c r="AH93" i="33"/>
  <c r="AI93" i="33"/>
  <c r="AJ93" i="33"/>
  <c r="AK93" i="33"/>
  <c r="AL93" i="33"/>
  <c r="AM93" i="33"/>
  <c r="C93" i="33"/>
  <c r="D93" i="36"/>
  <c r="E93" i="36"/>
  <c r="F93" i="36"/>
  <c r="G93" i="36"/>
  <c r="H93" i="36"/>
  <c r="I93" i="36"/>
  <c r="J93" i="36"/>
  <c r="K93" i="36"/>
  <c r="L93" i="36"/>
  <c r="M93" i="36"/>
  <c r="N93" i="36"/>
  <c r="O93" i="36"/>
  <c r="P93" i="36"/>
  <c r="Q93" i="36"/>
  <c r="R93" i="36"/>
  <c r="S93" i="36"/>
  <c r="T93" i="36"/>
  <c r="U93" i="36"/>
  <c r="V93" i="36"/>
  <c r="W93" i="36"/>
  <c r="X93" i="36"/>
  <c r="Y93" i="36"/>
  <c r="Z93" i="36"/>
  <c r="AA93" i="36"/>
  <c r="AB93" i="36"/>
  <c r="AC93" i="36"/>
  <c r="AD93" i="36"/>
  <c r="AE93" i="36"/>
  <c r="AF93" i="36"/>
  <c r="AG93" i="36"/>
  <c r="AH93" i="36"/>
  <c r="AI93" i="36"/>
  <c r="AJ93" i="36"/>
  <c r="AK93" i="36"/>
  <c r="AL93" i="36"/>
  <c r="AM93" i="36"/>
  <c r="D94" i="36"/>
  <c r="E94" i="36"/>
  <c r="F94" i="36"/>
  <c r="G94" i="36"/>
  <c r="H94" i="36"/>
  <c r="I94" i="36"/>
  <c r="J94" i="36"/>
  <c r="K94" i="36"/>
  <c r="L94" i="36"/>
  <c r="M94" i="36"/>
  <c r="N94" i="36"/>
  <c r="O94" i="36"/>
  <c r="P94" i="36"/>
  <c r="Q94" i="36"/>
  <c r="R94" i="36"/>
  <c r="S94" i="36"/>
  <c r="T94" i="36"/>
  <c r="U94" i="36"/>
  <c r="V94" i="36"/>
  <c r="W94" i="36"/>
  <c r="X94" i="36"/>
  <c r="Y94" i="36"/>
  <c r="Z94" i="36"/>
  <c r="AA94" i="36"/>
  <c r="AB94" i="36"/>
  <c r="AC94" i="36"/>
  <c r="AD94" i="36"/>
  <c r="AE94" i="36"/>
  <c r="AF94" i="36"/>
  <c r="AG94" i="36"/>
  <c r="AH94" i="36"/>
  <c r="AI94" i="36"/>
  <c r="AJ94" i="36"/>
  <c r="AK94" i="36"/>
  <c r="AL94" i="36"/>
  <c r="AM94" i="36"/>
  <c r="D95" i="36"/>
  <c r="E95" i="36"/>
  <c r="F95" i="36"/>
  <c r="G95" i="36"/>
  <c r="H95" i="36"/>
  <c r="I95" i="36"/>
  <c r="J95" i="36"/>
  <c r="K95" i="36"/>
  <c r="L95" i="36"/>
  <c r="M95" i="36"/>
  <c r="N95" i="36"/>
  <c r="O95" i="36"/>
  <c r="P95" i="36"/>
  <c r="Q95" i="36"/>
  <c r="R95" i="36"/>
  <c r="S95" i="36"/>
  <c r="T95" i="36"/>
  <c r="U95" i="36"/>
  <c r="V95" i="36"/>
  <c r="W95" i="36"/>
  <c r="X95" i="36"/>
  <c r="Y95" i="36"/>
  <c r="Z95" i="36"/>
  <c r="AA95" i="36"/>
  <c r="AB95" i="36"/>
  <c r="AC95" i="36"/>
  <c r="AD95" i="36"/>
  <c r="AE95" i="36"/>
  <c r="AF95" i="36"/>
  <c r="AG95" i="36"/>
  <c r="AH95" i="36"/>
  <c r="AI95" i="36"/>
  <c r="AJ95" i="36"/>
  <c r="AK95" i="36"/>
  <c r="AL95" i="36"/>
  <c r="AM95" i="36"/>
  <c r="D96" i="36"/>
  <c r="E96" i="36"/>
  <c r="F96" i="36"/>
  <c r="G96" i="36"/>
  <c r="H96" i="36"/>
  <c r="I96" i="36"/>
  <c r="J96" i="36"/>
  <c r="K96" i="36"/>
  <c r="L96" i="36"/>
  <c r="M96" i="36"/>
  <c r="N96" i="36"/>
  <c r="O96" i="36"/>
  <c r="P96" i="36"/>
  <c r="Q96" i="36"/>
  <c r="R96" i="36"/>
  <c r="S96" i="36"/>
  <c r="T96" i="36"/>
  <c r="U96" i="36"/>
  <c r="V96" i="36"/>
  <c r="W96" i="36"/>
  <c r="X96" i="36"/>
  <c r="Y96" i="36"/>
  <c r="Z96" i="36"/>
  <c r="AA96" i="36"/>
  <c r="AB96" i="36"/>
  <c r="AC96" i="36"/>
  <c r="AD96" i="36"/>
  <c r="AE96" i="36"/>
  <c r="AF96" i="36"/>
  <c r="AG96" i="36"/>
  <c r="AH96" i="36"/>
  <c r="AI96" i="36"/>
  <c r="AJ96" i="36"/>
  <c r="AK96" i="36"/>
  <c r="AL96" i="36"/>
  <c r="AM96" i="36"/>
  <c r="D97" i="36"/>
  <c r="E97" i="36"/>
  <c r="F97" i="36"/>
  <c r="G97" i="36"/>
  <c r="H97" i="36"/>
  <c r="I97" i="36"/>
  <c r="J97" i="36"/>
  <c r="K97" i="36"/>
  <c r="L97" i="36"/>
  <c r="M97" i="36"/>
  <c r="N97" i="36"/>
  <c r="O97" i="36"/>
  <c r="P97" i="36"/>
  <c r="Q97" i="36"/>
  <c r="R97" i="36"/>
  <c r="S97" i="36"/>
  <c r="T97" i="36"/>
  <c r="U97" i="36"/>
  <c r="V97" i="36"/>
  <c r="W97" i="36"/>
  <c r="X97" i="36"/>
  <c r="Y97" i="36"/>
  <c r="Z97" i="36"/>
  <c r="AA97" i="36"/>
  <c r="AB97" i="36"/>
  <c r="AC97" i="36"/>
  <c r="AD97" i="36"/>
  <c r="AE97" i="36"/>
  <c r="AF97" i="36"/>
  <c r="AG97" i="36"/>
  <c r="AH97" i="36"/>
  <c r="AI97" i="36"/>
  <c r="AJ97" i="36"/>
  <c r="AK97" i="36"/>
  <c r="AL97" i="36"/>
  <c r="AM97" i="36"/>
  <c r="D98" i="36"/>
  <c r="E98" i="36"/>
  <c r="F98" i="36"/>
  <c r="G98" i="36"/>
  <c r="H98" i="36"/>
  <c r="I98" i="36"/>
  <c r="J98" i="36"/>
  <c r="K98" i="36"/>
  <c r="L98" i="36"/>
  <c r="M98" i="36"/>
  <c r="N98" i="36"/>
  <c r="O98" i="36"/>
  <c r="P98" i="36"/>
  <c r="Q98" i="36"/>
  <c r="R98" i="36"/>
  <c r="S98" i="36"/>
  <c r="T98" i="36"/>
  <c r="U98" i="36"/>
  <c r="V98" i="36"/>
  <c r="W98" i="36"/>
  <c r="X98" i="36"/>
  <c r="Y98" i="36"/>
  <c r="Z98" i="36"/>
  <c r="AA98" i="36"/>
  <c r="AB98" i="36"/>
  <c r="AC98" i="36"/>
  <c r="AD98" i="36"/>
  <c r="AE98" i="36"/>
  <c r="AF98" i="36"/>
  <c r="AG98" i="36"/>
  <c r="AH98" i="36"/>
  <c r="AI98" i="36"/>
  <c r="AJ98" i="36"/>
  <c r="AK98" i="36"/>
  <c r="AL98" i="36"/>
  <c r="AM98" i="36"/>
  <c r="D99" i="36"/>
  <c r="E99" i="36"/>
  <c r="F99" i="36"/>
  <c r="G99" i="36"/>
  <c r="H99" i="36"/>
  <c r="I99" i="36"/>
  <c r="J99" i="36"/>
  <c r="K99" i="36"/>
  <c r="L99" i="36"/>
  <c r="M99" i="36"/>
  <c r="N99" i="36"/>
  <c r="O99" i="36"/>
  <c r="P99" i="36"/>
  <c r="Q99" i="36"/>
  <c r="R99" i="36"/>
  <c r="S99" i="36"/>
  <c r="T99" i="36"/>
  <c r="U99" i="36"/>
  <c r="V99" i="36"/>
  <c r="W99" i="36"/>
  <c r="X99" i="36"/>
  <c r="Y99" i="36"/>
  <c r="Z99" i="36"/>
  <c r="AA99" i="36"/>
  <c r="AB99" i="36"/>
  <c r="AC99" i="36"/>
  <c r="AD99" i="36"/>
  <c r="AE99" i="36"/>
  <c r="AF99" i="36"/>
  <c r="AG99" i="36"/>
  <c r="AH99" i="36"/>
  <c r="AI99" i="36"/>
  <c r="AJ99" i="36"/>
  <c r="AK99" i="36"/>
  <c r="AL99" i="36"/>
  <c r="AM99" i="36"/>
  <c r="D100" i="36"/>
  <c r="E100" i="36"/>
  <c r="F100" i="36"/>
  <c r="G100" i="36"/>
  <c r="H100" i="36"/>
  <c r="I100" i="36"/>
  <c r="J100" i="36"/>
  <c r="K100" i="36"/>
  <c r="L100" i="36"/>
  <c r="M100" i="36"/>
  <c r="N100" i="36"/>
  <c r="O100" i="36"/>
  <c r="P100" i="36"/>
  <c r="Q100" i="36"/>
  <c r="R100" i="36"/>
  <c r="S100" i="36"/>
  <c r="T100" i="36"/>
  <c r="U100" i="36"/>
  <c r="V100" i="36"/>
  <c r="W100" i="36"/>
  <c r="X100" i="36"/>
  <c r="Y100" i="36"/>
  <c r="Z100" i="36"/>
  <c r="AA100" i="36"/>
  <c r="AB100" i="36"/>
  <c r="AC100" i="36"/>
  <c r="AD100" i="36"/>
  <c r="AE100" i="36"/>
  <c r="AF100" i="36"/>
  <c r="AG100" i="36"/>
  <c r="AH100" i="36"/>
  <c r="AI100" i="36"/>
  <c r="AJ100" i="36"/>
  <c r="AK100" i="36"/>
  <c r="AL100" i="36"/>
  <c r="AM100" i="36"/>
  <c r="D101" i="36"/>
  <c r="E101" i="36"/>
  <c r="F101" i="36"/>
  <c r="G101" i="36"/>
  <c r="H101" i="36"/>
  <c r="I101" i="36"/>
  <c r="J101" i="36"/>
  <c r="K101" i="36"/>
  <c r="L101" i="36"/>
  <c r="M101" i="36"/>
  <c r="N101" i="36"/>
  <c r="O101" i="36"/>
  <c r="P101" i="36"/>
  <c r="Q101" i="36"/>
  <c r="R101" i="36"/>
  <c r="S101" i="36"/>
  <c r="T101" i="36"/>
  <c r="U101" i="36"/>
  <c r="V101" i="36"/>
  <c r="W101" i="36"/>
  <c r="X101" i="36"/>
  <c r="Y101" i="36"/>
  <c r="Z101" i="36"/>
  <c r="AA101" i="36"/>
  <c r="AB101" i="36"/>
  <c r="AC101" i="36"/>
  <c r="AD101" i="36"/>
  <c r="AE101" i="36"/>
  <c r="AF101" i="36"/>
  <c r="AG101" i="36"/>
  <c r="AH101" i="36"/>
  <c r="AI101" i="36"/>
  <c r="AJ101" i="36"/>
  <c r="AK101" i="36"/>
  <c r="AL101" i="36"/>
  <c r="AM101" i="36"/>
  <c r="D102" i="36"/>
  <c r="E102" i="36"/>
  <c r="F102" i="36"/>
  <c r="G102" i="36"/>
  <c r="H102" i="36"/>
  <c r="I102" i="36"/>
  <c r="J102" i="36"/>
  <c r="K102" i="36"/>
  <c r="L102" i="36"/>
  <c r="M102" i="36"/>
  <c r="N102" i="36"/>
  <c r="O102" i="36"/>
  <c r="P102" i="36"/>
  <c r="Q102" i="36"/>
  <c r="R102" i="36"/>
  <c r="S102" i="36"/>
  <c r="T102" i="36"/>
  <c r="U102" i="36"/>
  <c r="V102" i="36"/>
  <c r="W102" i="36"/>
  <c r="X102" i="36"/>
  <c r="Y102" i="36"/>
  <c r="Z102" i="36"/>
  <c r="AA102" i="36"/>
  <c r="AB102" i="36"/>
  <c r="AC102" i="36"/>
  <c r="AD102" i="36"/>
  <c r="AE102" i="36"/>
  <c r="AF102" i="36"/>
  <c r="AG102" i="36"/>
  <c r="AH102" i="36"/>
  <c r="AI102" i="36"/>
  <c r="AJ102" i="36"/>
  <c r="AK102" i="36"/>
  <c r="AL102" i="36"/>
  <c r="AM102" i="36"/>
  <c r="D103" i="36"/>
  <c r="E103" i="36"/>
  <c r="F103" i="36"/>
  <c r="G103" i="36"/>
  <c r="H103" i="36"/>
  <c r="I103" i="36"/>
  <c r="J103" i="36"/>
  <c r="K103" i="36"/>
  <c r="L103" i="36"/>
  <c r="M103" i="36"/>
  <c r="N103" i="36"/>
  <c r="O103" i="36"/>
  <c r="P103" i="36"/>
  <c r="Q103" i="36"/>
  <c r="R103" i="36"/>
  <c r="S103" i="36"/>
  <c r="T103" i="36"/>
  <c r="U103" i="36"/>
  <c r="V103" i="36"/>
  <c r="W103" i="36"/>
  <c r="X103" i="36"/>
  <c r="Y103" i="36"/>
  <c r="Z103" i="36"/>
  <c r="AA103" i="36"/>
  <c r="AB103" i="36"/>
  <c r="AC103" i="36"/>
  <c r="AD103" i="36"/>
  <c r="AE103" i="36"/>
  <c r="AF103" i="36"/>
  <c r="AG103" i="36"/>
  <c r="AH103" i="36"/>
  <c r="AI103" i="36"/>
  <c r="AJ103" i="36"/>
  <c r="AK103" i="36"/>
  <c r="AL103" i="36"/>
  <c r="AM103" i="36"/>
  <c r="D104" i="36"/>
  <c r="E104" i="36"/>
  <c r="F104" i="36"/>
  <c r="G104" i="36"/>
  <c r="H104" i="36"/>
  <c r="I104" i="36"/>
  <c r="J104" i="36"/>
  <c r="K104" i="36"/>
  <c r="L104" i="36"/>
  <c r="M104" i="36"/>
  <c r="N104" i="36"/>
  <c r="O104" i="36"/>
  <c r="P104" i="36"/>
  <c r="Q104" i="36"/>
  <c r="R104" i="36"/>
  <c r="S104" i="36"/>
  <c r="T104" i="36"/>
  <c r="U104" i="36"/>
  <c r="V104" i="36"/>
  <c r="W104" i="36"/>
  <c r="X104" i="36"/>
  <c r="Y104" i="36"/>
  <c r="Z104" i="36"/>
  <c r="AA104" i="36"/>
  <c r="AB104" i="36"/>
  <c r="AC104" i="36"/>
  <c r="AD104" i="36"/>
  <c r="AE104" i="36"/>
  <c r="AF104" i="36"/>
  <c r="AG104" i="36"/>
  <c r="AH104" i="36"/>
  <c r="AI104" i="36"/>
  <c r="AJ104" i="36"/>
  <c r="AK104" i="36"/>
  <c r="AL104" i="36"/>
  <c r="AM104" i="36"/>
  <c r="D105" i="36"/>
  <c r="E105" i="36"/>
  <c r="F105" i="36"/>
  <c r="G105" i="36"/>
  <c r="H105" i="36"/>
  <c r="I105" i="36"/>
  <c r="J105" i="36"/>
  <c r="K105" i="36"/>
  <c r="L105" i="36"/>
  <c r="M105" i="36"/>
  <c r="N105" i="36"/>
  <c r="O105" i="36"/>
  <c r="P105" i="36"/>
  <c r="Q105" i="36"/>
  <c r="R105" i="36"/>
  <c r="S105" i="36"/>
  <c r="T105" i="36"/>
  <c r="U105" i="36"/>
  <c r="V105" i="36"/>
  <c r="W105" i="36"/>
  <c r="X105" i="36"/>
  <c r="Y105" i="36"/>
  <c r="Z105" i="36"/>
  <c r="AA105" i="36"/>
  <c r="AB105" i="36"/>
  <c r="AC105" i="36"/>
  <c r="AD105" i="36"/>
  <c r="AE105" i="36"/>
  <c r="AF105" i="36"/>
  <c r="AG105" i="36"/>
  <c r="AH105" i="36"/>
  <c r="AI105" i="36"/>
  <c r="AJ105" i="36"/>
  <c r="AK105" i="36"/>
  <c r="AL105" i="36"/>
  <c r="AM105" i="36"/>
  <c r="C94" i="36"/>
  <c r="C95" i="36"/>
  <c r="C96" i="36"/>
  <c r="C97" i="36"/>
  <c r="C98" i="36"/>
  <c r="C99" i="36"/>
  <c r="C100" i="36"/>
  <c r="C101" i="36"/>
  <c r="C102" i="36"/>
  <c r="C103" i="36"/>
  <c r="C104" i="36"/>
  <c r="C105" i="36"/>
  <c r="C93" i="36"/>
  <c r="D93" i="35"/>
  <c r="E93" i="35"/>
  <c r="F93" i="35"/>
  <c r="G93" i="35"/>
  <c r="H93" i="35"/>
  <c r="I93" i="35"/>
  <c r="J93" i="35"/>
  <c r="K93" i="35"/>
  <c r="L93" i="35"/>
  <c r="M93" i="35"/>
  <c r="N93" i="35"/>
  <c r="O93" i="35"/>
  <c r="P93" i="35"/>
  <c r="Q93" i="35"/>
  <c r="R93" i="35"/>
  <c r="S93" i="35"/>
  <c r="T93" i="35"/>
  <c r="U93" i="35"/>
  <c r="V93" i="35"/>
  <c r="W93" i="35"/>
  <c r="X93" i="35"/>
  <c r="Y93" i="35"/>
  <c r="Z93" i="35"/>
  <c r="AA93" i="35"/>
  <c r="AB93" i="35"/>
  <c r="AC93" i="35"/>
  <c r="AD93" i="35"/>
  <c r="AE93" i="35"/>
  <c r="AF93" i="35"/>
  <c r="AG93" i="35"/>
  <c r="AH93" i="35"/>
  <c r="AI93" i="35"/>
  <c r="AJ93" i="35"/>
  <c r="AK93" i="35"/>
  <c r="AL93" i="35"/>
  <c r="AM93" i="35"/>
  <c r="D94" i="35"/>
  <c r="E94" i="35"/>
  <c r="F94" i="35"/>
  <c r="G94" i="35"/>
  <c r="H94" i="35"/>
  <c r="I94" i="35"/>
  <c r="J94" i="35"/>
  <c r="K94" i="35"/>
  <c r="L94" i="35"/>
  <c r="M94" i="35"/>
  <c r="N94" i="35"/>
  <c r="O94" i="35"/>
  <c r="P94" i="35"/>
  <c r="Q94" i="35"/>
  <c r="R94" i="35"/>
  <c r="S94" i="35"/>
  <c r="T94" i="35"/>
  <c r="U94" i="35"/>
  <c r="V94" i="35"/>
  <c r="W94" i="35"/>
  <c r="X94" i="35"/>
  <c r="Y94" i="35"/>
  <c r="Z94" i="35"/>
  <c r="AA94" i="35"/>
  <c r="AB94" i="35"/>
  <c r="AC94" i="35"/>
  <c r="AD94" i="35"/>
  <c r="AE94" i="35"/>
  <c r="AF94" i="35"/>
  <c r="AG94" i="35"/>
  <c r="AH94" i="35"/>
  <c r="AI94" i="35"/>
  <c r="AJ94" i="35"/>
  <c r="AK94" i="35"/>
  <c r="AL94" i="35"/>
  <c r="AM94" i="35"/>
  <c r="D95" i="35"/>
  <c r="E95" i="35"/>
  <c r="F95" i="35"/>
  <c r="G95" i="35"/>
  <c r="H95" i="35"/>
  <c r="I95" i="35"/>
  <c r="J95" i="35"/>
  <c r="K95" i="35"/>
  <c r="L95" i="35"/>
  <c r="M95" i="35"/>
  <c r="N95" i="35"/>
  <c r="O95" i="35"/>
  <c r="P95" i="35"/>
  <c r="Q95" i="35"/>
  <c r="R95" i="35"/>
  <c r="S95" i="35"/>
  <c r="T95" i="35"/>
  <c r="U95" i="35"/>
  <c r="V95" i="35"/>
  <c r="W95" i="35"/>
  <c r="X95" i="35"/>
  <c r="Y95" i="35"/>
  <c r="Z95" i="35"/>
  <c r="AA95" i="35"/>
  <c r="AB95" i="35"/>
  <c r="AC95" i="35"/>
  <c r="AD95" i="35"/>
  <c r="AE95" i="35"/>
  <c r="AF95" i="35"/>
  <c r="AG95" i="35"/>
  <c r="AH95" i="35"/>
  <c r="AI95" i="35"/>
  <c r="AJ95" i="35"/>
  <c r="AK95" i="35"/>
  <c r="AL95" i="35"/>
  <c r="AM95" i="35"/>
  <c r="D96" i="35"/>
  <c r="E96" i="35"/>
  <c r="F96" i="35"/>
  <c r="G96" i="35"/>
  <c r="H96" i="35"/>
  <c r="I96" i="35"/>
  <c r="J96" i="35"/>
  <c r="K96" i="35"/>
  <c r="L96" i="35"/>
  <c r="M96" i="35"/>
  <c r="N96" i="35"/>
  <c r="O96" i="35"/>
  <c r="P96" i="35"/>
  <c r="Q96" i="35"/>
  <c r="R96" i="35"/>
  <c r="S96" i="35"/>
  <c r="T96" i="35"/>
  <c r="U96" i="35"/>
  <c r="V96" i="35"/>
  <c r="W96" i="35"/>
  <c r="X96" i="35"/>
  <c r="Y96" i="35"/>
  <c r="Z96" i="35"/>
  <c r="AA96" i="35"/>
  <c r="AB96" i="35"/>
  <c r="AC96" i="35"/>
  <c r="AD96" i="35"/>
  <c r="AE96" i="35"/>
  <c r="AF96" i="35"/>
  <c r="AG96" i="35"/>
  <c r="AH96" i="35"/>
  <c r="AI96" i="35"/>
  <c r="AJ96" i="35"/>
  <c r="AK96" i="35"/>
  <c r="AL96" i="35"/>
  <c r="AM96" i="35"/>
  <c r="D97" i="35"/>
  <c r="E97" i="35"/>
  <c r="F97" i="35"/>
  <c r="G97" i="35"/>
  <c r="H97" i="35"/>
  <c r="I97" i="35"/>
  <c r="J97" i="35"/>
  <c r="K97" i="35"/>
  <c r="L97" i="35"/>
  <c r="M97" i="35"/>
  <c r="N97" i="35"/>
  <c r="O97" i="35"/>
  <c r="P97" i="35"/>
  <c r="Q97" i="35"/>
  <c r="R97" i="35"/>
  <c r="S97" i="35"/>
  <c r="T97" i="35"/>
  <c r="U97" i="35"/>
  <c r="V97" i="35"/>
  <c r="W97" i="35"/>
  <c r="X97" i="35"/>
  <c r="Y97" i="35"/>
  <c r="Z97" i="35"/>
  <c r="AA97" i="35"/>
  <c r="AB97" i="35"/>
  <c r="AC97" i="35"/>
  <c r="AD97" i="35"/>
  <c r="AE97" i="35"/>
  <c r="AF97" i="35"/>
  <c r="AG97" i="35"/>
  <c r="AH97" i="35"/>
  <c r="AI97" i="35"/>
  <c r="AJ97" i="35"/>
  <c r="AK97" i="35"/>
  <c r="AL97" i="35"/>
  <c r="AM97" i="35"/>
  <c r="D98" i="35"/>
  <c r="E98" i="35"/>
  <c r="F98" i="35"/>
  <c r="G98" i="35"/>
  <c r="H98" i="35"/>
  <c r="I98" i="35"/>
  <c r="J98" i="35"/>
  <c r="K98" i="35"/>
  <c r="L98" i="35"/>
  <c r="M98" i="35"/>
  <c r="N98" i="35"/>
  <c r="O98" i="35"/>
  <c r="P98" i="35"/>
  <c r="Q98" i="35"/>
  <c r="R98" i="35"/>
  <c r="S98" i="35"/>
  <c r="T98" i="35"/>
  <c r="U98" i="35"/>
  <c r="V98" i="35"/>
  <c r="W98" i="35"/>
  <c r="X98" i="35"/>
  <c r="Y98" i="35"/>
  <c r="Z98" i="35"/>
  <c r="AA98" i="35"/>
  <c r="AB98" i="35"/>
  <c r="AC98" i="35"/>
  <c r="AD98" i="35"/>
  <c r="AE98" i="35"/>
  <c r="AF98" i="35"/>
  <c r="AG98" i="35"/>
  <c r="AH98" i="35"/>
  <c r="AI98" i="35"/>
  <c r="AJ98" i="35"/>
  <c r="AK98" i="35"/>
  <c r="AL98" i="35"/>
  <c r="AM98" i="35"/>
  <c r="D99" i="35"/>
  <c r="E99" i="35"/>
  <c r="F99" i="35"/>
  <c r="G99" i="35"/>
  <c r="H99" i="35"/>
  <c r="I99" i="35"/>
  <c r="J99" i="35"/>
  <c r="K99" i="35"/>
  <c r="L99" i="35"/>
  <c r="M99" i="35"/>
  <c r="N99" i="35"/>
  <c r="O99" i="35"/>
  <c r="P99" i="35"/>
  <c r="Q99" i="35"/>
  <c r="R99" i="35"/>
  <c r="S99" i="35"/>
  <c r="T99" i="35"/>
  <c r="U99" i="35"/>
  <c r="V99" i="35"/>
  <c r="W99" i="35"/>
  <c r="X99" i="35"/>
  <c r="Y99" i="35"/>
  <c r="Z99" i="35"/>
  <c r="AA99" i="35"/>
  <c r="AB99" i="35"/>
  <c r="AC99" i="35"/>
  <c r="AD99" i="35"/>
  <c r="AE99" i="35"/>
  <c r="AF99" i="35"/>
  <c r="AG99" i="35"/>
  <c r="AH99" i="35"/>
  <c r="AI99" i="35"/>
  <c r="AJ99" i="35"/>
  <c r="AK99" i="35"/>
  <c r="AL99" i="35"/>
  <c r="AM99" i="35"/>
  <c r="D100" i="35"/>
  <c r="E100" i="35"/>
  <c r="F100" i="35"/>
  <c r="G100" i="35"/>
  <c r="H100" i="35"/>
  <c r="I100" i="35"/>
  <c r="J100" i="35"/>
  <c r="K100" i="35"/>
  <c r="L100" i="35"/>
  <c r="M100" i="35"/>
  <c r="N100" i="35"/>
  <c r="O100" i="35"/>
  <c r="P100" i="35"/>
  <c r="Q100" i="35"/>
  <c r="R100" i="35"/>
  <c r="S100" i="35"/>
  <c r="T100" i="35"/>
  <c r="U100" i="35"/>
  <c r="V100" i="35"/>
  <c r="W100" i="35"/>
  <c r="X100" i="35"/>
  <c r="Y100" i="35"/>
  <c r="Z100" i="35"/>
  <c r="AA100" i="35"/>
  <c r="AB100" i="35"/>
  <c r="AC100" i="35"/>
  <c r="AD100" i="35"/>
  <c r="AE100" i="35"/>
  <c r="AF100" i="35"/>
  <c r="AG100" i="35"/>
  <c r="AH100" i="35"/>
  <c r="AI100" i="35"/>
  <c r="AJ100" i="35"/>
  <c r="AK100" i="35"/>
  <c r="AL100" i="35"/>
  <c r="AM100" i="35"/>
  <c r="D101" i="35"/>
  <c r="E101" i="35"/>
  <c r="F101" i="35"/>
  <c r="G101" i="35"/>
  <c r="H101" i="35"/>
  <c r="I101" i="35"/>
  <c r="J101" i="35"/>
  <c r="K101" i="35"/>
  <c r="L101" i="35"/>
  <c r="M101" i="35"/>
  <c r="N101" i="35"/>
  <c r="O101" i="35"/>
  <c r="P101" i="35"/>
  <c r="Q101" i="35"/>
  <c r="R101" i="35"/>
  <c r="S101" i="35"/>
  <c r="T101" i="35"/>
  <c r="U101" i="35"/>
  <c r="V101" i="35"/>
  <c r="W101" i="35"/>
  <c r="X101" i="35"/>
  <c r="Y101" i="35"/>
  <c r="Z101" i="35"/>
  <c r="AA101" i="35"/>
  <c r="AB101" i="35"/>
  <c r="AC101" i="35"/>
  <c r="AD101" i="35"/>
  <c r="AE101" i="35"/>
  <c r="AF101" i="35"/>
  <c r="AG101" i="35"/>
  <c r="AH101" i="35"/>
  <c r="AI101" i="35"/>
  <c r="AJ101" i="35"/>
  <c r="AK101" i="35"/>
  <c r="AL101" i="35"/>
  <c r="AM101" i="35"/>
  <c r="D102" i="35"/>
  <c r="E102" i="35"/>
  <c r="F102" i="35"/>
  <c r="G102" i="35"/>
  <c r="H102" i="35"/>
  <c r="I102" i="35"/>
  <c r="J102" i="35"/>
  <c r="K102" i="35"/>
  <c r="L102" i="35"/>
  <c r="M102" i="35"/>
  <c r="N102" i="35"/>
  <c r="O102" i="35"/>
  <c r="P102" i="35"/>
  <c r="Q102" i="35"/>
  <c r="R102" i="35"/>
  <c r="S102" i="35"/>
  <c r="T102" i="35"/>
  <c r="U102" i="35"/>
  <c r="V102" i="35"/>
  <c r="W102" i="35"/>
  <c r="X102" i="35"/>
  <c r="Y102" i="35"/>
  <c r="Z102" i="35"/>
  <c r="AA102" i="35"/>
  <c r="AB102" i="35"/>
  <c r="AC102" i="35"/>
  <c r="AD102" i="35"/>
  <c r="AE102" i="35"/>
  <c r="AF102" i="35"/>
  <c r="AG102" i="35"/>
  <c r="AH102" i="35"/>
  <c r="AI102" i="35"/>
  <c r="AJ102" i="35"/>
  <c r="AK102" i="35"/>
  <c r="AL102" i="35"/>
  <c r="AM102" i="35"/>
  <c r="D103" i="35"/>
  <c r="E103" i="35"/>
  <c r="F103" i="35"/>
  <c r="G103" i="35"/>
  <c r="H103" i="35"/>
  <c r="I103" i="35"/>
  <c r="J103" i="35"/>
  <c r="K103" i="35"/>
  <c r="L103" i="35"/>
  <c r="M103" i="35"/>
  <c r="N103" i="35"/>
  <c r="O103" i="35"/>
  <c r="P103" i="35"/>
  <c r="Q103" i="35"/>
  <c r="R103" i="35"/>
  <c r="S103" i="35"/>
  <c r="T103" i="35"/>
  <c r="U103" i="35"/>
  <c r="V103" i="35"/>
  <c r="W103" i="35"/>
  <c r="X103" i="35"/>
  <c r="Y103" i="35"/>
  <c r="Z103" i="35"/>
  <c r="AA103" i="35"/>
  <c r="AB103" i="35"/>
  <c r="AC103" i="35"/>
  <c r="AD103" i="35"/>
  <c r="AE103" i="35"/>
  <c r="AF103" i="35"/>
  <c r="AG103" i="35"/>
  <c r="AH103" i="35"/>
  <c r="AI103" i="35"/>
  <c r="AJ103" i="35"/>
  <c r="AK103" i="35"/>
  <c r="AL103" i="35"/>
  <c r="AM103" i="35"/>
  <c r="D104" i="35"/>
  <c r="E104" i="35"/>
  <c r="F104" i="35"/>
  <c r="G104" i="35"/>
  <c r="H104" i="35"/>
  <c r="I104" i="35"/>
  <c r="J104" i="35"/>
  <c r="K104" i="35"/>
  <c r="L104" i="35"/>
  <c r="M104" i="35"/>
  <c r="N104" i="35"/>
  <c r="O104" i="35"/>
  <c r="P104" i="35"/>
  <c r="Q104" i="35"/>
  <c r="R104" i="35"/>
  <c r="S104" i="35"/>
  <c r="T104" i="35"/>
  <c r="U104" i="35"/>
  <c r="V104" i="35"/>
  <c r="W104" i="35"/>
  <c r="X104" i="35"/>
  <c r="Y104" i="35"/>
  <c r="Z104" i="35"/>
  <c r="AA104" i="35"/>
  <c r="AB104" i="35"/>
  <c r="AC104" i="35"/>
  <c r="AD104" i="35"/>
  <c r="AE104" i="35"/>
  <c r="AF104" i="35"/>
  <c r="AG104" i="35"/>
  <c r="AH104" i="35"/>
  <c r="AI104" i="35"/>
  <c r="AJ104" i="35"/>
  <c r="AK104" i="35"/>
  <c r="AL104" i="35"/>
  <c r="AM104" i="35"/>
  <c r="D105" i="35"/>
  <c r="E105" i="35"/>
  <c r="F105" i="35"/>
  <c r="G105" i="35"/>
  <c r="H105" i="35"/>
  <c r="I105" i="35"/>
  <c r="J105" i="35"/>
  <c r="K105" i="35"/>
  <c r="L105" i="35"/>
  <c r="M105" i="35"/>
  <c r="N105" i="35"/>
  <c r="O105" i="35"/>
  <c r="P105" i="35"/>
  <c r="Q105" i="35"/>
  <c r="R105" i="35"/>
  <c r="S105" i="35"/>
  <c r="T105" i="35"/>
  <c r="U105" i="35"/>
  <c r="V105" i="35"/>
  <c r="W105" i="35"/>
  <c r="X105" i="35"/>
  <c r="Y105" i="35"/>
  <c r="Z105" i="35"/>
  <c r="AA105" i="35"/>
  <c r="AB105" i="35"/>
  <c r="AC105" i="35"/>
  <c r="AD105" i="35"/>
  <c r="AE105" i="35"/>
  <c r="AF105" i="35"/>
  <c r="AG105" i="35"/>
  <c r="AH105" i="35"/>
  <c r="AI105" i="35"/>
  <c r="AJ105" i="35"/>
  <c r="AK105" i="35"/>
  <c r="AL105" i="35"/>
  <c r="AM105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93" i="35"/>
  <c r="D93" i="34"/>
  <c r="E93" i="34"/>
  <c r="F93" i="34"/>
  <c r="G93" i="34"/>
  <c r="H93" i="34"/>
  <c r="I93" i="34"/>
  <c r="J93" i="34"/>
  <c r="K93" i="34"/>
  <c r="L93" i="34"/>
  <c r="M93" i="34"/>
  <c r="N93" i="34"/>
  <c r="O93" i="34"/>
  <c r="P93" i="34"/>
  <c r="Q93" i="34"/>
  <c r="R93" i="34"/>
  <c r="S93" i="34"/>
  <c r="T93" i="34"/>
  <c r="U93" i="34"/>
  <c r="V93" i="34"/>
  <c r="W93" i="34"/>
  <c r="X93" i="34"/>
  <c r="Y93" i="34"/>
  <c r="Z93" i="34"/>
  <c r="AA93" i="34"/>
  <c r="AB93" i="34"/>
  <c r="AC93" i="34"/>
  <c r="AD93" i="34"/>
  <c r="AE93" i="34"/>
  <c r="AF93" i="34"/>
  <c r="AG93" i="34"/>
  <c r="AH93" i="34"/>
  <c r="AI93" i="34"/>
  <c r="AJ93" i="34"/>
  <c r="AK93" i="34"/>
  <c r="AL93" i="34"/>
  <c r="AM93" i="34"/>
  <c r="D94" i="34"/>
  <c r="E94" i="34"/>
  <c r="F94" i="34"/>
  <c r="G94" i="34"/>
  <c r="H94" i="34"/>
  <c r="I94" i="34"/>
  <c r="J94" i="34"/>
  <c r="K94" i="34"/>
  <c r="L94" i="34"/>
  <c r="M94" i="34"/>
  <c r="N94" i="34"/>
  <c r="O94" i="34"/>
  <c r="P94" i="34"/>
  <c r="Q94" i="34"/>
  <c r="R94" i="34"/>
  <c r="S94" i="34"/>
  <c r="T94" i="34"/>
  <c r="U94" i="34"/>
  <c r="V94" i="34"/>
  <c r="W94" i="34"/>
  <c r="X94" i="34"/>
  <c r="Y94" i="34"/>
  <c r="Z94" i="34"/>
  <c r="AA94" i="34"/>
  <c r="AB94" i="34"/>
  <c r="AC94" i="34"/>
  <c r="AD94" i="34"/>
  <c r="AE94" i="34"/>
  <c r="AF94" i="34"/>
  <c r="AG94" i="34"/>
  <c r="AH94" i="34"/>
  <c r="AI94" i="34"/>
  <c r="AJ94" i="34"/>
  <c r="AK94" i="34"/>
  <c r="AL94" i="34"/>
  <c r="AM94" i="34"/>
  <c r="D95" i="34"/>
  <c r="E95" i="34"/>
  <c r="F95" i="34"/>
  <c r="G95" i="34"/>
  <c r="H95" i="34"/>
  <c r="I95" i="34"/>
  <c r="J95" i="34"/>
  <c r="K95" i="34"/>
  <c r="L95" i="34"/>
  <c r="M95" i="34"/>
  <c r="N95" i="34"/>
  <c r="O95" i="34"/>
  <c r="P95" i="34"/>
  <c r="Q95" i="34"/>
  <c r="R95" i="34"/>
  <c r="S95" i="34"/>
  <c r="T95" i="34"/>
  <c r="U95" i="34"/>
  <c r="V95" i="34"/>
  <c r="W95" i="34"/>
  <c r="X95" i="34"/>
  <c r="Y95" i="34"/>
  <c r="Z95" i="34"/>
  <c r="AA95" i="34"/>
  <c r="AB95" i="34"/>
  <c r="AC95" i="34"/>
  <c r="AD95" i="34"/>
  <c r="AE95" i="34"/>
  <c r="AF95" i="34"/>
  <c r="AG95" i="34"/>
  <c r="AH95" i="34"/>
  <c r="AI95" i="34"/>
  <c r="AJ95" i="34"/>
  <c r="AK95" i="34"/>
  <c r="AL95" i="34"/>
  <c r="AM95" i="34"/>
  <c r="D96" i="34"/>
  <c r="E96" i="34"/>
  <c r="F96" i="34"/>
  <c r="G96" i="34"/>
  <c r="H96" i="34"/>
  <c r="I96" i="34"/>
  <c r="J96" i="34"/>
  <c r="K96" i="34"/>
  <c r="L96" i="34"/>
  <c r="M96" i="34"/>
  <c r="N96" i="34"/>
  <c r="O96" i="34"/>
  <c r="P96" i="34"/>
  <c r="Q96" i="34"/>
  <c r="R96" i="34"/>
  <c r="S96" i="34"/>
  <c r="T96" i="34"/>
  <c r="U96" i="34"/>
  <c r="V96" i="34"/>
  <c r="W96" i="34"/>
  <c r="X96" i="34"/>
  <c r="Y96" i="34"/>
  <c r="Z96" i="34"/>
  <c r="AA96" i="34"/>
  <c r="AB96" i="34"/>
  <c r="AC96" i="34"/>
  <c r="AD96" i="34"/>
  <c r="AE96" i="34"/>
  <c r="AF96" i="34"/>
  <c r="AG96" i="34"/>
  <c r="AH96" i="34"/>
  <c r="AI96" i="34"/>
  <c r="AJ96" i="34"/>
  <c r="AK96" i="34"/>
  <c r="AL96" i="34"/>
  <c r="AM96" i="34"/>
  <c r="D97" i="34"/>
  <c r="E97" i="34"/>
  <c r="F97" i="34"/>
  <c r="G97" i="34"/>
  <c r="H97" i="34"/>
  <c r="I97" i="34"/>
  <c r="J97" i="34"/>
  <c r="K97" i="34"/>
  <c r="L97" i="34"/>
  <c r="M97" i="34"/>
  <c r="N97" i="34"/>
  <c r="O97" i="34"/>
  <c r="P97" i="34"/>
  <c r="Q97" i="34"/>
  <c r="R97" i="34"/>
  <c r="S97" i="34"/>
  <c r="T97" i="34"/>
  <c r="U97" i="34"/>
  <c r="V97" i="34"/>
  <c r="W97" i="34"/>
  <c r="X97" i="34"/>
  <c r="Y97" i="34"/>
  <c r="Z97" i="34"/>
  <c r="AA97" i="34"/>
  <c r="AB97" i="34"/>
  <c r="AC97" i="34"/>
  <c r="AD97" i="34"/>
  <c r="AE97" i="34"/>
  <c r="AF97" i="34"/>
  <c r="AG97" i="34"/>
  <c r="AH97" i="34"/>
  <c r="AI97" i="34"/>
  <c r="AJ97" i="34"/>
  <c r="AK97" i="34"/>
  <c r="AL97" i="34"/>
  <c r="AM97" i="34"/>
  <c r="D98" i="34"/>
  <c r="E98" i="34"/>
  <c r="F98" i="34"/>
  <c r="G98" i="34"/>
  <c r="H98" i="34"/>
  <c r="I98" i="34"/>
  <c r="J98" i="34"/>
  <c r="K98" i="34"/>
  <c r="L98" i="34"/>
  <c r="M98" i="34"/>
  <c r="N98" i="34"/>
  <c r="O98" i="34"/>
  <c r="P98" i="34"/>
  <c r="Q98" i="34"/>
  <c r="R98" i="34"/>
  <c r="S98" i="34"/>
  <c r="T98" i="34"/>
  <c r="U98" i="34"/>
  <c r="V98" i="34"/>
  <c r="W98" i="34"/>
  <c r="X98" i="34"/>
  <c r="Y98" i="34"/>
  <c r="Z98" i="34"/>
  <c r="AA98" i="34"/>
  <c r="AB98" i="34"/>
  <c r="AC98" i="34"/>
  <c r="AD98" i="34"/>
  <c r="AE98" i="34"/>
  <c r="AF98" i="34"/>
  <c r="AG98" i="34"/>
  <c r="AH98" i="34"/>
  <c r="AI98" i="34"/>
  <c r="AJ98" i="34"/>
  <c r="AK98" i="34"/>
  <c r="AL98" i="34"/>
  <c r="AM98" i="34"/>
  <c r="D99" i="34"/>
  <c r="E99" i="34"/>
  <c r="F99" i="34"/>
  <c r="G99" i="34"/>
  <c r="H99" i="34"/>
  <c r="I99" i="34"/>
  <c r="J99" i="34"/>
  <c r="K99" i="34"/>
  <c r="L99" i="34"/>
  <c r="M99" i="34"/>
  <c r="N99" i="34"/>
  <c r="O99" i="34"/>
  <c r="P99" i="34"/>
  <c r="Q99" i="34"/>
  <c r="R99" i="34"/>
  <c r="S99" i="34"/>
  <c r="T99" i="34"/>
  <c r="U99" i="34"/>
  <c r="V99" i="34"/>
  <c r="W99" i="34"/>
  <c r="X99" i="34"/>
  <c r="Y99" i="34"/>
  <c r="Z99" i="34"/>
  <c r="AA99" i="34"/>
  <c r="AB99" i="34"/>
  <c r="AC99" i="34"/>
  <c r="AD99" i="34"/>
  <c r="AE99" i="34"/>
  <c r="AF99" i="34"/>
  <c r="AG99" i="34"/>
  <c r="AH99" i="34"/>
  <c r="AI99" i="34"/>
  <c r="AJ99" i="34"/>
  <c r="AK99" i="34"/>
  <c r="AL99" i="34"/>
  <c r="AM99" i="34"/>
  <c r="D100" i="34"/>
  <c r="E100" i="34"/>
  <c r="F100" i="34"/>
  <c r="G100" i="34"/>
  <c r="H100" i="34"/>
  <c r="I100" i="34"/>
  <c r="J100" i="34"/>
  <c r="K100" i="34"/>
  <c r="L100" i="34"/>
  <c r="M100" i="34"/>
  <c r="N100" i="34"/>
  <c r="O100" i="34"/>
  <c r="P100" i="34"/>
  <c r="Q100" i="34"/>
  <c r="R100" i="34"/>
  <c r="S100" i="34"/>
  <c r="T100" i="34"/>
  <c r="U100" i="34"/>
  <c r="V100" i="34"/>
  <c r="W100" i="34"/>
  <c r="X100" i="34"/>
  <c r="Y100" i="34"/>
  <c r="Z100" i="34"/>
  <c r="AA100" i="34"/>
  <c r="AB100" i="34"/>
  <c r="AC100" i="34"/>
  <c r="AD100" i="34"/>
  <c r="AE100" i="34"/>
  <c r="AF100" i="34"/>
  <c r="AG100" i="34"/>
  <c r="AH100" i="34"/>
  <c r="AI100" i="34"/>
  <c r="AJ100" i="34"/>
  <c r="AK100" i="34"/>
  <c r="AL100" i="34"/>
  <c r="AM100" i="34"/>
  <c r="D101" i="34"/>
  <c r="E101" i="34"/>
  <c r="F101" i="34"/>
  <c r="G101" i="34"/>
  <c r="H101" i="34"/>
  <c r="I101" i="34"/>
  <c r="J101" i="34"/>
  <c r="K101" i="34"/>
  <c r="L101" i="34"/>
  <c r="M101" i="34"/>
  <c r="N101" i="34"/>
  <c r="O101" i="34"/>
  <c r="P101" i="34"/>
  <c r="Q101" i="34"/>
  <c r="R101" i="34"/>
  <c r="S101" i="34"/>
  <c r="T101" i="34"/>
  <c r="U101" i="34"/>
  <c r="V101" i="34"/>
  <c r="W101" i="34"/>
  <c r="X101" i="34"/>
  <c r="Y101" i="34"/>
  <c r="Z101" i="34"/>
  <c r="AA101" i="34"/>
  <c r="AB101" i="34"/>
  <c r="AC101" i="34"/>
  <c r="AD101" i="34"/>
  <c r="AE101" i="34"/>
  <c r="AF101" i="34"/>
  <c r="AG101" i="34"/>
  <c r="AH101" i="34"/>
  <c r="AI101" i="34"/>
  <c r="AJ101" i="34"/>
  <c r="AK101" i="34"/>
  <c r="AL101" i="34"/>
  <c r="AM101" i="34"/>
  <c r="D102" i="34"/>
  <c r="E102" i="34"/>
  <c r="F102" i="34"/>
  <c r="G102" i="34"/>
  <c r="H102" i="34"/>
  <c r="I102" i="34"/>
  <c r="J102" i="34"/>
  <c r="K102" i="34"/>
  <c r="L102" i="34"/>
  <c r="M102" i="34"/>
  <c r="N102" i="34"/>
  <c r="O102" i="34"/>
  <c r="P102" i="34"/>
  <c r="Q102" i="34"/>
  <c r="R102" i="34"/>
  <c r="S102" i="34"/>
  <c r="T102" i="34"/>
  <c r="U102" i="34"/>
  <c r="V102" i="34"/>
  <c r="W102" i="34"/>
  <c r="X102" i="34"/>
  <c r="Y102" i="34"/>
  <c r="Z102" i="34"/>
  <c r="AA102" i="34"/>
  <c r="AB102" i="34"/>
  <c r="AC102" i="34"/>
  <c r="AD102" i="34"/>
  <c r="AE102" i="34"/>
  <c r="AF102" i="34"/>
  <c r="AG102" i="34"/>
  <c r="AH102" i="34"/>
  <c r="AI102" i="34"/>
  <c r="AJ102" i="34"/>
  <c r="AK102" i="34"/>
  <c r="AL102" i="34"/>
  <c r="AM102" i="34"/>
  <c r="D103" i="34"/>
  <c r="E103" i="34"/>
  <c r="F103" i="34"/>
  <c r="G103" i="34"/>
  <c r="H103" i="34"/>
  <c r="I103" i="34"/>
  <c r="J103" i="34"/>
  <c r="K103" i="34"/>
  <c r="L103" i="34"/>
  <c r="M103" i="34"/>
  <c r="N103" i="34"/>
  <c r="O103" i="34"/>
  <c r="P103" i="34"/>
  <c r="Q103" i="34"/>
  <c r="R103" i="34"/>
  <c r="S103" i="34"/>
  <c r="T103" i="34"/>
  <c r="U103" i="34"/>
  <c r="V103" i="34"/>
  <c r="W103" i="34"/>
  <c r="X103" i="34"/>
  <c r="Y103" i="34"/>
  <c r="Z103" i="34"/>
  <c r="AA103" i="34"/>
  <c r="AB103" i="34"/>
  <c r="AC103" i="34"/>
  <c r="AD103" i="34"/>
  <c r="AE103" i="34"/>
  <c r="AF103" i="34"/>
  <c r="AG103" i="34"/>
  <c r="AH103" i="34"/>
  <c r="AI103" i="34"/>
  <c r="AJ103" i="34"/>
  <c r="AK103" i="34"/>
  <c r="AL103" i="34"/>
  <c r="AM103" i="34"/>
  <c r="D104" i="34"/>
  <c r="E104" i="34"/>
  <c r="F104" i="34"/>
  <c r="G104" i="34"/>
  <c r="H104" i="34"/>
  <c r="I104" i="34"/>
  <c r="J104" i="34"/>
  <c r="K104" i="34"/>
  <c r="L104" i="34"/>
  <c r="M104" i="34"/>
  <c r="N104" i="34"/>
  <c r="O104" i="34"/>
  <c r="P104" i="34"/>
  <c r="Q104" i="34"/>
  <c r="R104" i="34"/>
  <c r="S104" i="34"/>
  <c r="T104" i="34"/>
  <c r="U104" i="34"/>
  <c r="V104" i="34"/>
  <c r="W104" i="34"/>
  <c r="X104" i="34"/>
  <c r="Y104" i="34"/>
  <c r="Z104" i="34"/>
  <c r="AA104" i="34"/>
  <c r="AB104" i="34"/>
  <c r="AC104" i="34"/>
  <c r="AD104" i="34"/>
  <c r="AE104" i="34"/>
  <c r="AF104" i="34"/>
  <c r="AG104" i="34"/>
  <c r="AH104" i="34"/>
  <c r="AI104" i="34"/>
  <c r="AJ104" i="34"/>
  <c r="AK104" i="34"/>
  <c r="AL104" i="34"/>
  <c r="AM104" i="34"/>
  <c r="D105" i="34"/>
  <c r="E105" i="34"/>
  <c r="F105" i="34"/>
  <c r="G105" i="34"/>
  <c r="H105" i="34"/>
  <c r="I105" i="34"/>
  <c r="J105" i="34"/>
  <c r="K105" i="34"/>
  <c r="L105" i="34"/>
  <c r="M105" i="34"/>
  <c r="N105" i="34"/>
  <c r="O105" i="34"/>
  <c r="P105" i="34"/>
  <c r="Q105" i="34"/>
  <c r="R105" i="34"/>
  <c r="S105" i="34"/>
  <c r="T105" i="34"/>
  <c r="U105" i="34"/>
  <c r="V105" i="34"/>
  <c r="W105" i="34"/>
  <c r="X105" i="34"/>
  <c r="Y105" i="34"/>
  <c r="Z105" i="34"/>
  <c r="AA105" i="34"/>
  <c r="AB105" i="34"/>
  <c r="AC105" i="34"/>
  <c r="AD105" i="34"/>
  <c r="AE105" i="34"/>
  <c r="AF105" i="34"/>
  <c r="AG105" i="34"/>
  <c r="AH105" i="34"/>
  <c r="AI105" i="34"/>
  <c r="AJ105" i="34"/>
  <c r="AK105" i="34"/>
  <c r="AL105" i="34"/>
  <c r="AM105" i="34"/>
  <c r="C94" i="34"/>
  <c r="C95" i="34"/>
  <c r="C96" i="34"/>
  <c r="C97" i="34"/>
  <c r="C98" i="34"/>
  <c r="C99" i="34"/>
  <c r="C100" i="34"/>
  <c r="C101" i="34"/>
  <c r="C102" i="34"/>
  <c r="C103" i="34"/>
  <c r="C104" i="34"/>
  <c r="C105" i="34"/>
  <c r="C93" i="34"/>
  <c r="D78" i="32"/>
  <c r="E78" i="32"/>
  <c r="F78" i="32"/>
  <c r="G78" i="32"/>
  <c r="H78" i="32"/>
  <c r="I78" i="32"/>
  <c r="J78" i="32"/>
  <c r="K78" i="32"/>
  <c r="L78" i="32"/>
  <c r="M78" i="32"/>
  <c r="N78" i="32"/>
  <c r="O78" i="32"/>
  <c r="P78" i="32"/>
  <c r="Q78" i="32"/>
  <c r="R78" i="32"/>
  <c r="S78" i="32"/>
  <c r="T78" i="32"/>
  <c r="U78" i="32"/>
  <c r="V78" i="32"/>
  <c r="W78" i="32"/>
  <c r="X78" i="32"/>
  <c r="Y78" i="32"/>
  <c r="Z78" i="32"/>
  <c r="AA78" i="32"/>
  <c r="AB78" i="32"/>
  <c r="AC78" i="32"/>
  <c r="AD78" i="32"/>
  <c r="AE78" i="32"/>
  <c r="AF78" i="32"/>
  <c r="AG78" i="32"/>
  <c r="AH78" i="32"/>
  <c r="AI78" i="32"/>
  <c r="AJ78" i="32"/>
  <c r="AK78" i="32"/>
  <c r="AL78" i="32"/>
  <c r="AM78" i="32"/>
  <c r="C78" i="32"/>
  <c r="J20" i="32" l="1"/>
  <c r="J24" i="32"/>
  <c r="K27" i="32"/>
  <c r="J29" i="32"/>
  <c r="J28" i="32"/>
  <c r="J25" i="32"/>
  <c r="J21" i="32"/>
  <c r="J26" i="32"/>
  <c r="K23" i="32"/>
  <c r="K22" i="32"/>
  <c r="D90" i="43"/>
  <c r="E90" i="43"/>
  <c r="F90" i="43"/>
  <c r="G90" i="43"/>
  <c r="H90" i="43"/>
  <c r="I90" i="43"/>
  <c r="J90" i="43"/>
  <c r="K90" i="43"/>
  <c r="L90" i="43"/>
  <c r="M90" i="43"/>
  <c r="N90" i="43"/>
  <c r="O90" i="43"/>
  <c r="P90" i="43"/>
  <c r="Q90" i="43"/>
  <c r="R90" i="43"/>
  <c r="S90" i="43"/>
  <c r="T90" i="43"/>
  <c r="U90" i="43"/>
  <c r="V90" i="43"/>
  <c r="W90" i="43"/>
  <c r="X90" i="43"/>
  <c r="Y90" i="43"/>
  <c r="Z90" i="43"/>
  <c r="AA90" i="43"/>
  <c r="AB90" i="43"/>
  <c r="AC90" i="43"/>
  <c r="AD90" i="43"/>
  <c r="AE90" i="43"/>
  <c r="AF90" i="43"/>
  <c r="AG90" i="43"/>
  <c r="AH90" i="43"/>
  <c r="AI90" i="43"/>
  <c r="AJ90" i="43"/>
  <c r="AK90" i="43"/>
  <c r="AL90" i="43"/>
  <c r="AM90" i="43"/>
  <c r="D91" i="43"/>
  <c r="E91" i="43"/>
  <c r="F91" i="43"/>
  <c r="G91" i="43"/>
  <c r="H91" i="43"/>
  <c r="I91" i="43"/>
  <c r="J91" i="43"/>
  <c r="K91" i="43"/>
  <c r="L91" i="43"/>
  <c r="M91" i="43"/>
  <c r="N91" i="43"/>
  <c r="O91" i="43"/>
  <c r="P91" i="43"/>
  <c r="Q91" i="43"/>
  <c r="R91" i="43"/>
  <c r="S91" i="43"/>
  <c r="T91" i="43"/>
  <c r="U91" i="43"/>
  <c r="V91" i="43"/>
  <c r="W91" i="43"/>
  <c r="X91" i="43"/>
  <c r="Y91" i="43"/>
  <c r="Z91" i="43"/>
  <c r="AA91" i="43"/>
  <c r="AB91" i="43"/>
  <c r="AC91" i="43"/>
  <c r="AD91" i="43"/>
  <c r="AE91" i="43"/>
  <c r="AF91" i="43"/>
  <c r="AG91" i="43"/>
  <c r="AH91" i="43"/>
  <c r="AI91" i="43"/>
  <c r="AJ91" i="43"/>
  <c r="AK91" i="43"/>
  <c r="AL91" i="43"/>
  <c r="AM91" i="43"/>
  <c r="D92" i="43"/>
  <c r="E92" i="43"/>
  <c r="F92" i="43"/>
  <c r="G92" i="43"/>
  <c r="H92" i="43"/>
  <c r="I92" i="43"/>
  <c r="J92" i="43"/>
  <c r="K92" i="43"/>
  <c r="L92" i="43"/>
  <c r="M92" i="43"/>
  <c r="N92" i="43"/>
  <c r="O92" i="43"/>
  <c r="P92" i="43"/>
  <c r="Q92" i="43"/>
  <c r="R92" i="43"/>
  <c r="S92" i="43"/>
  <c r="T92" i="43"/>
  <c r="U92" i="43"/>
  <c r="V92" i="43"/>
  <c r="W92" i="43"/>
  <c r="X92" i="43"/>
  <c r="Y92" i="43"/>
  <c r="Z92" i="43"/>
  <c r="AA92" i="43"/>
  <c r="AB92" i="43"/>
  <c r="AC92" i="43"/>
  <c r="AD92" i="43"/>
  <c r="AE92" i="43"/>
  <c r="AF92" i="43"/>
  <c r="AG92" i="43"/>
  <c r="AH92" i="43"/>
  <c r="AI92" i="43"/>
  <c r="AJ92" i="43"/>
  <c r="AK92" i="43"/>
  <c r="AL92" i="43"/>
  <c r="AM92" i="43"/>
  <c r="D93" i="43"/>
  <c r="E93" i="43"/>
  <c r="F93" i="43"/>
  <c r="G93" i="43"/>
  <c r="H93" i="43"/>
  <c r="I93" i="43"/>
  <c r="J93" i="43"/>
  <c r="K93" i="43"/>
  <c r="L93" i="43"/>
  <c r="M93" i="43"/>
  <c r="N93" i="43"/>
  <c r="O93" i="43"/>
  <c r="P93" i="43"/>
  <c r="Q93" i="43"/>
  <c r="R93" i="43"/>
  <c r="S93" i="43"/>
  <c r="T93" i="43"/>
  <c r="U93" i="43"/>
  <c r="V93" i="43"/>
  <c r="W93" i="43"/>
  <c r="X93" i="43"/>
  <c r="Y93" i="43"/>
  <c r="Z93" i="43"/>
  <c r="AA93" i="43"/>
  <c r="AB93" i="43"/>
  <c r="AC93" i="43"/>
  <c r="AD93" i="43"/>
  <c r="AE93" i="43"/>
  <c r="AF93" i="43"/>
  <c r="AG93" i="43"/>
  <c r="AH93" i="43"/>
  <c r="AI93" i="43"/>
  <c r="AJ93" i="43"/>
  <c r="AK93" i="43"/>
  <c r="AL93" i="43"/>
  <c r="AM93" i="43"/>
  <c r="C93" i="43"/>
  <c r="C92" i="43"/>
  <c r="C91" i="43"/>
  <c r="C90" i="43"/>
  <c r="L22" i="32" l="1"/>
  <c r="K26" i="32"/>
  <c r="K25" i="32"/>
  <c r="K29" i="32"/>
  <c r="K24" i="32"/>
  <c r="L23" i="32"/>
  <c r="K21" i="32"/>
  <c r="K28" i="32"/>
  <c r="L27" i="32"/>
  <c r="K20" i="32"/>
  <c r="C59" i="43"/>
  <c r="C73" i="43" s="1"/>
  <c r="N74" i="43" s="1"/>
  <c r="D45" i="47" s="1"/>
  <c r="C23" i="43"/>
  <c r="C37" i="43" s="1"/>
  <c r="N38" i="43" s="1"/>
  <c r="D43" i="47" s="1"/>
  <c r="C5" i="43"/>
  <c r="C19" i="43" s="1"/>
  <c r="N20" i="43" s="1"/>
  <c r="D42" i="47" s="1"/>
  <c r="B37" i="43"/>
  <c r="B55" i="43" s="1"/>
  <c r="B73" i="43" s="1"/>
  <c r="B22" i="43"/>
  <c r="B40" i="43" s="1"/>
  <c r="B58" i="43" s="1"/>
  <c r="B23" i="43"/>
  <c r="B41" i="43" s="1"/>
  <c r="B59" i="43" s="1"/>
  <c r="B24" i="43"/>
  <c r="B25" i="43"/>
  <c r="B26" i="43"/>
  <c r="B44" i="43" s="1"/>
  <c r="B62" i="43" s="1"/>
  <c r="B27" i="43"/>
  <c r="B45" i="43" s="1"/>
  <c r="B63" i="43" s="1"/>
  <c r="B28" i="43"/>
  <c r="B46" i="43" s="1"/>
  <c r="B64" i="43" s="1"/>
  <c r="B29" i="43"/>
  <c r="B47" i="43" s="1"/>
  <c r="B65" i="43" s="1"/>
  <c r="B30" i="43"/>
  <c r="B48" i="43" s="1"/>
  <c r="B66" i="43" s="1"/>
  <c r="B31" i="43"/>
  <c r="B49" i="43" s="1"/>
  <c r="B67" i="43" s="1"/>
  <c r="B32" i="43"/>
  <c r="B50" i="43" s="1"/>
  <c r="B68" i="43" s="1"/>
  <c r="B33" i="43"/>
  <c r="B51" i="43" s="1"/>
  <c r="B69" i="43" s="1"/>
  <c r="B34" i="43"/>
  <c r="B35" i="43"/>
  <c r="B53" i="43" s="1"/>
  <c r="B71" i="43" s="1"/>
  <c r="B36" i="43"/>
  <c r="B54" i="43" s="1"/>
  <c r="B42" i="43"/>
  <c r="B60" i="43" s="1"/>
  <c r="B43" i="43"/>
  <c r="B61" i="43" s="1"/>
  <c r="B52" i="43"/>
  <c r="B70" i="43" s="1"/>
  <c r="L20" i="32" l="1"/>
  <c r="L28" i="32"/>
  <c r="M23" i="32"/>
  <c r="L29" i="32"/>
  <c r="L26" i="32"/>
  <c r="M27" i="32"/>
  <c r="L21" i="32"/>
  <c r="L24" i="32"/>
  <c r="L25" i="32"/>
  <c r="M22" i="32"/>
  <c r="B72" i="43"/>
  <c r="B81" i="43"/>
  <c r="N22" i="32" l="1"/>
  <c r="M24" i="32"/>
  <c r="N27" i="32"/>
  <c r="M29" i="32"/>
  <c r="M28" i="32"/>
  <c r="M25" i="32"/>
  <c r="M21" i="32"/>
  <c r="M26" i="32"/>
  <c r="N23" i="32"/>
  <c r="M20" i="32"/>
  <c r="O4" i="40"/>
  <c r="D5" i="10"/>
  <c r="E5" i="10"/>
  <c r="I5" i="10"/>
  <c r="L5" i="10"/>
  <c r="M5" i="10"/>
  <c r="C5" i="29"/>
  <c r="O38" i="29" s="1"/>
  <c r="C5" i="30"/>
  <c r="O38" i="30" s="1"/>
  <c r="C6" i="10"/>
  <c r="D6" i="10"/>
  <c r="E6" i="10"/>
  <c r="F6" i="10"/>
  <c r="G6" i="10"/>
  <c r="H6" i="10"/>
  <c r="L6" i="10"/>
  <c r="N6" i="10"/>
  <c r="C24" i="29"/>
  <c r="C7" i="10"/>
  <c r="D7" i="10"/>
  <c r="E7" i="10"/>
  <c r="G7" i="10"/>
  <c r="H7" i="10"/>
  <c r="I7" i="10"/>
  <c r="L7" i="10"/>
  <c r="M7" i="10"/>
  <c r="N7" i="10"/>
  <c r="C25" i="29"/>
  <c r="C8" i="10"/>
  <c r="D8" i="10"/>
  <c r="E8" i="10"/>
  <c r="F8" i="10"/>
  <c r="G8" i="10"/>
  <c r="H8" i="10"/>
  <c r="N8" i="10"/>
  <c r="C26" i="29"/>
  <c r="C9" i="10"/>
  <c r="D9" i="10"/>
  <c r="E9" i="10"/>
  <c r="L9" i="10"/>
  <c r="N9" i="10"/>
  <c r="C27" i="29"/>
  <c r="C10" i="10"/>
  <c r="D10" i="10"/>
  <c r="E10" i="10"/>
  <c r="F10" i="10"/>
  <c r="G10" i="10"/>
  <c r="H10" i="10"/>
  <c r="L10" i="10"/>
  <c r="C11" i="10"/>
  <c r="D11" i="10"/>
  <c r="E11" i="10"/>
  <c r="G11" i="10"/>
  <c r="M11" i="10"/>
  <c r="N11" i="10"/>
  <c r="C29" i="29"/>
  <c r="C12" i="10"/>
  <c r="D12" i="10"/>
  <c r="E12" i="10"/>
  <c r="F12" i="10"/>
  <c r="G12" i="10"/>
  <c r="J12" i="10"/>
  <c r="N12" i="10"/>
  <c r="C30" i="29"/>
  <c r="C13" i="10"/>
  <c r="D13" i="10"/>
  <c r="E13" i="10"/>
  <c r="G13" i="10"/>
  <c r="I13" i="10"/>
  <c r="K13" i="10"/>
  <c r="M13" i="10"/>
  <c r="N13" i="10"/>
  <c r="C31" i="29"/>
  <c r="C14" i="10"/>
  <c r="D14" i="10"/>
  <c r="E14" i="10"/>
  <c r="F14" i="10"/>
  <c r="G14" i="10"/>
  <c r="I14" i="10"/>
  <c r="K14" i="10"/>
  <c r="N14" i="10"/>
  <c r="C32" i="29"/>
  <c r="C15" i="10"/>
  <c r="D15" i="10"/>
  <c r="E15" i="10"/>
  <c r="G15" i="10"/>
  <c r="I15" i="10"/>
  <c r="K15" i="10"/>
  <c r="M15" i="10"/>
  <c r="N15" i="10"/>
  <c r="C33" i="29"/>
  <c r="C16" i="10"/>
  <c r="D16" i="10"/>
  <c r="E16" i="10"/>
  <c r="F16" i="10"/>
  <c r="G16" i="10"/>
  <c r="I16" i="10"/>
  <c r="K16" i="10"/>
  <c r="M16" i="10"/>
  <c r="C34" i="29"/>
  <c r="C17" i="10"/>
  <c r="D17" i="10"/>
  <c r="E17" i="10"/>
  <c r="G17" i="10"/>
  <c r="I17" i="10"/>
  <c r="K17" i="10"/>
  <c r="L17" i="10"/>
  <c r="N17" i="10"/>
  <c r="C35" i="29"/>
  <c r="C5" i="35"/>
  <c r="O38" i="35" s="1"/>
  <c r="C5" i="36"/>
  <c r="O38" i="36" s="1"/>
  <c r="C27" i="2"/>
  <c r="C28" i="2"/>
  <c r="C29" i="2"/>
  <c r="C28" i="29"/>
  <c r="I6" i="10"/>
  <c r="M6" i="10"/>
  <c r="I8" i="10"/>
  <c r="M8" i="10"/>
  <c r="M9" i="10"/>
  <c r="M10" i="10"/>
  <c r="N10" i="10"/>
  <c r="H11" i="10"/>
  <c r="L11" i="10"/>
  <c r="H12" i="10"/>
  <c r="L12" i="10"/>
  <c r="M12" i="10"/>
  <c r="H13" i="10"/>
  <c r="L13" i="10"/>
  <c r="H14" i="10"/>
  <c r="L14" i="10"/>
  <c r="M14" i="10"/>
  <c r="H15" i="10"/>
  <c r="L15" i="10"/>
  <c r="H16" i="10"/>
  <c r="L16" i="10"/>
  <c r="N16" i="10"/>
  <c r="H17" i="10"/>
  <c r="M17" i="10"/>
  <c r="C21" i="2"/>
  <c r="C24" i="2"/>
  <c r="C25" i="2"/>
  <c r="C26" i="2"/>
  <c r="C30" i="2"/>
  <c r="N20" i="32" l="1"/>
  <c r="N26" i="32"/>
  <c r="N25" i="32"/>
  <c r="N29" i="32"/>
  <c r="N24" i="32"/>
  <c r="O23" i="32"/>
  <c r="N21" i="32"/>
  <c r="N28" i="32"/>
  <c r="O27" i="32"/>
  <c r="O22" i="32"/>
  <c r="C168" i="29"/>
  <c r="C149" i="29"/>
  <c r="C164" i="29"/>
  <c r="C145" i="29"/>
  <c r="C23" i="29"/>
  <c r="C19" i="29"/>
  <c r="C72" i="49" s="1"/>
  <c r="E19" i="10"/>
  <c r="E71" i="49" s="1"/>
  <c r="E63" i="49" s="1"/>
  <c r="C167" i="29"/>
  <c r="C148" i="29"/>
  <c r="C19" i="36"/>
  <c r="C82" i="49" s="1"/>
  <c r="C23" i="36"/>
  <c r="C172" i="29"/>
  <c r="C153" i="29"/>
  <c r="M19" i="10"/>
  <c r="M71" i="49" s="1"/>
  <c r="M63" i="49" s="1"/>
  <c r="D19" i="10"/>
  <c r="D71" i="49" s="1"/>
  <c r="D63" i="49" s="1"/>
  <c r="C23" i="35"/>
  <c r="C19" i="35"/>
  <c r="C81" i="49" s="1"/>
  <c r="C171" i="29"/>
  <c r="C152" i="29"/>
  <c r="C166" i="29"/>
  <c r="C147" i="29"/>
  <c r="C163" i="29"/>
  <c r="C144" i="29"/>
  <c r="C174" i="29"/>
  <c r="C155" i="29"/>
  <c r="C170" i="29"/>
  <c r="C151" i="29"/>
  <c r="C23" i="30"/>
  <c r="C19" i="30"/>
  <c r="C73" i="49" s="1"/>
  <c r="C65" i="49" s="1"/>
  <c r="C22" i="2"/>
  <c r="C180" i="41"/>
  <c r="C23" i="2"/>
  <c r="C5" i="31"/>
  <c r="C5" i="34"/>
  <c r="O38" i="34" s="1"/>
  <c r="C5" i="33"/>
  <c r="O38" i="33" s="1"/>
  <c r="C5" i="10"/>
  <c r="G5" i="10"/>
  <c r="G9" i="10"/>
  <c r="L8" i="10"/>
  <c r="L19" i="10" s="1"/>
  <c r="L71" i="49" s="1"/>
  <c r="L63" i="49" s="1"/>
  <c r="O4" i="41"/>
  <c r="C17" i="41"/>
  <c r="N5" i="10"/>
  <c r="F17" i="10"/>
  <c r="F13" i="10"/>
  <c r="F5" i="10"/>
  <c r="F9" i="10"/>
  <c r="F15" i="10"/>
  <c r="F11" i="10"/>
  <c r="F7" i="10"/>
  <c r="O198" i="41" l="1"/>
  <c r="C198" i="41"/>
  <c r="N19" i="10"/>
  <c r="N71" i="49" s="1"/>
  <c r="N63" i="49" s="1"/>
  <c r="C19" i="31"/>
  <c r="C74" i="49" s="1"/>
  <c r="C66" i="49" s="1"/>
  <c r="O38" i="31"/>
  <c r="C19" i="10"/>
  <c r="C71" i="49" s="1"/>
  <c r="O17" i="41"/>
  <c r="C37" i="29"/>
  <c r="C162" i="29"/>
  <c r="G19" i="10"/>
  <c r="G71" i="49" s="1"/>
  <c r="G63" i="49" s="1"/>
  <c r="C143" i="29"/>
  <c r="P22" i="32"/>
  <c r="O28" i="32"/>
  <c r="P23" i="32"/>
  <c r="O29" i="32"/>
  <c r="O26" i="32"/>
  <c r="P27" i="32"/>
  <c r="O21" i="32"/>
  <c r="O24" i="32"/>
  <c r="O25" i="32"/>
  <c r="O20" i="32"/>
  <c r="C143" i="35"/>
  <c r="C157" i="35" s="1"/>
  <c r="C59" i="35"/>
  <c r="C73" i="35" s="1"/>
  <c r="C37" i="35"/>
  <c r="D34" i="30"/>
  <c r="D24" i="30"/>
  <c r="E24" i="30" s="1"/>
  <c r="D33" i="30"/>
  <c r="E33" i="30" s="1"/>
  <c r="D28" i="30"/>
  <c r="E28" i="30" s="1"/>
  <c r="F28" i="30" s="1"/>
  <c r="D27" i="30"/>
  <c r="E27" i="30" s="1"/>
  <c r="F27" i="30" s="1"/>
  <c r="D23" i="30"/>
  <c r="D35" i="30"/>
  <c r="D31" i="30"/>
  <c r="D30" i="30"/>
  <c r="D26" i="30"/>
  <c r="D25" i="30"/>
  <c r="D32" i="30"/>
  <c r="D29" i="30"/>
  <c r="D35" i="29"/>
  <c r="E35" i="29" s="1"/>
  <c r="D33" i="29"/>
  <c r="E33" i="29" s="1"/>
  <c r="D25" i="29"/>
  <c r="D34" i="29"/>
  <c r="D30" i="29"/>
  <c r="D24" i="29"/>
  <c r="E24" i="29" s="1"/>
  <c r="D29" i="29"/>
  <c r="D26" i="29"/>
  <c r="E26" i="29" s="1"/>
  <c r="D32" i="29"/>
  <c r="D31" i="29"/>
  <c r="D28" i="29"/>
  <c r="D27" i="29"/>
  <c r="E27" i="29" s="1"/>
  <c r="D23" i="29"/>
  <c r="C23" i="33"/>
  <c r="C19" i="33"/>
  <c r="C79" i="49" s="1"/>
  <c r="C83" i="49" s="1"/>
  <c r="C37" i="30"/>
  <c r="C37" i="36"/>
  <c r="F19" i="10"/>
  <c r="F71" i="49" s="1"/>
  <c r="F63" i="49" s="1"/>
  <c r="C211" i="41"/>
  <c r="C23" i="34"/>
  <c r="C19" i="34"/>
  <c r="C80" i="49" s="1"/>
  <c r="C64" i="49" s="1"/>
  <c r="D33" i="35"/>
  <c r="E33" i="35" s="1"/>
  <c r="F33" i="35" s="1"/>
  <c r="G33" i="35" s="1"/>
  <c r="H33" i="35" s="1"/>
  <c r="I33" i="35" s="1"/>
  <c r="J33" i="35" s="1"/>
  <c r="K33" i="35" s="1"/>
  <c r="L33" i="35" s="1"/>
  <c r="M33" i="35" s="1"/>
  <c r="N33" i="35" s="1"/>
  <c r="O33" i="35" s="1"/>
  <c r="P33" i="35" s="1"/>
  <c r="Q33" i="35" s="1"/>
  <c r="R33" i="35" s="1"/>
  <c r="S33" i="35" s="1"/>
  <c r="T33" i="35" s="1"/>
  <c r="U33" i="35" s="1"/>
  <c r="V33" i="35" s="1"/>
  <c r="W33" i="35" s="1"/>
  <c r="X33" i="35" s="1"/>
  <c r="Y33" i="35" s="1"/>
  <c r="Z33" i="35" s="1"/>
  <c r="AA33" i="35" s="1"/>
  <c r="AB33" i="35" s="1"/>
  <c r="AC33" i="35" s="1"/>
  <c r="AD33" i="35" s="1"/>
  <c r="AE33" i="35" s="1"/>
  <c r="AF33" i="35" s="1"/>
  <c r="AG33" i="35" s="1"/>
  <c r="AH33" i="35" s="1"/>
  <c r="AI33" i="35" s="1"/>
  <c r="AJ33" i="35" s="1"/>
  <c r="AK33" i="35" s="1"/>
  <c r="AL33" i="35" s="1"/>
  <c r="AM33" i="35" s="1"/>
  <c r="D29" i="35"/>
  <c r="E29" i="35" s="1"/>
  <c r="F29" i="35" s="1"/>
  <c r="G29" i="35" s="1"/>
  <c r="H29" i="35" s="1"/>
  <c r="I29" i="35" s="1"/>
  <c r="J29" i="35" s="1"/>
  <c r="K29" i="35" s="1"/>
  <c r="L29" i="35" s="1"/>
  <c r="M29" i="35" s="1"/>
  <c r="N29" i="35" s="1"/>
  <c r="O29" i="35" s="1"/>
  <c r="P29" i="35" s="1"/>
  <c r="Q29" i="35" s="1"/>
  <c r="R29" i="35" s="1"/>
  <c r="S29" i="35" s="1"/>
  <c r="T29" i="35" s="1"/>
  <c r="U29" i="35" s="1"/>
  <c r="V29" i="35" s="1"/>
  <c r="W29" i="35" s="1"/>
  <c r="X29" i="35" s="1"/>
  <c r="Y29" i="35" s="1"/>
  <c r="Z29" i="35" s="1"/>
  <c r="AA29" i="35" s="1"/>
  <c r="AB29" i="35" s="1"/>
  <c r="AC29" i="35" s="1"/>
  <c r="AD29" i="35" s="1"/>
  <c r="AE29" i="35" s="1"/>
  <c r="AF29" i="35" s="1"/>
  <c r="AG29" i="35" s="1"/>
  <c r="AH29" i="35" s="1"/>
  <c r="AI29" i="35" s="1"/>
  <c r="AJ29" i="35" s="1"/>
  <c r="AK29" i="35" s="1"/>
  <c r="AL29" i="35" s="1"/>
  <c r="AM29" i="35" s="1"/>
  <c r="D25" i="35"/>
  <c r="E25" i="35" s="1"/>
  <c r="F25" i="35" s="1"/>
  <c r="G25" i="35" s="1"/>
  <c r="H25" i="35" s="1"/>
  <c r="I25" i="35" s="1"/>
  <c r="J25" i="35" s="1"/>
  <c r="K25" i="35" s="1"/>
  <c r="L25" i="35" s="1"/>
  <c r="M25" i="35" s="1"/>
  <c r="N25" i="35" s="1"/>
  <c r="O25" i="35" s="1"/>
  <c r="P25" i="35" s="1"/>
  <c r="Q25" i="35" s="1"/>
  <c r="R25" i="35" s="1"/>
  <c r="S25" i="35" s="1"/>
  <c r="T25" i="35" s="1"/>
  <c r="U25" i="35" s="1"/>
  <c r="V25" i="35" s="1"/>
  <c r="W25" i="35" s="1"/>
  <c r="X25" i="35" s="1"/>
  <c r="Y25" i="35" s="1"/>
  <c r="Z25" i="35" s="1"/>
  <c r="AA25" i="35" s="1"/>
  <c r="AB25" i="35" s="1"/>
  <c r="AC25" i="35" s="1"/>
  <c r="AD25" i="35" s="1"/>
  <c r="AE25" i="35" s="1"/>
  <c r="AF25" i="35" s="1"/>
  <c r="AG25" i="35" s="1"/>
  <c r="AH25" i="35" s="1"/>
  <c r="AI25" i="35" s="1"/>
  <c r="AJ25" i="35" s="1"/>
  <c r="AK25" i="35" s="1"/>
  <c r="AL25" i="35" s="1"/>
  <c r="AM25" i="35" s="1"/>
  <c r="D34" i="35"/>
  <c r="E34" i="35" s="1"/>
  <c r="F34" i="35" s="1"/>
  <c r="G34" i="35" s="1"/>
  <c r="H34" i="35" s="1"/>
  <c r="I34" i="35" s="1"/>
  <c r="J34" i="35" s="1"/>
  <c r="K34" i="35" s="1"/>
  <c r="L34" i="35" s="1"/>
  <c r="M34" i="35" s="1"/>
  <c r="N34" i="35" s="1"/>
  <c r="O34" i="35" s="1"/>
  <c r="P34" i="35" s="1"/>
  <c r="Q34" i="35" s="1"/>
  <c r="R34" i="35" s="1"/>
  <c r="S34" i="35" s="1"/>
  <c r="T34" i="35" s="1"/>
  <c r="U34" i="35" s="1"/>
  <c r="V34" i="35" s="1"/>
  <c r="W34" i="35" s="1"/>
  <c r="X34" i="35" s="1"/>
  <c r="Y34" i="35" s="1"/>
  <c r="Z34" i="35" s="1"/>
  <c r="AA34" i="35" s="1"/>
  <c r="AB34" i="35" s="1"/>
  <c r="AC34" i="35" s="1"/>
  <c r="AD34" i="35" s="1"/>
  <c r="AE34" i="35" s="1"/>
  <c r="AF34" i="35" s="1"/>
  <c r="AG34" i="35" s="1"/>
  <c r="AH34" i="35" s="1"/>
  <c r="AI34" i="35" s="1"/>
  <c r="AJ34" i="35" s="1"/>
  <c r="AK34" i="35" s="1"/>
  <c r="AL34" i="35" s="1"/>
  <c r="AM34" i="35" s="1"/>
  <c r="D30" i="35"/>
  <c r="E30" i="35" s="1"/>
  <c r="F30" i="35" s="1"/>
  <c r="G30" i="35" s="1"/>
  <c r="H30" i="35" s="1"/>
  <c r="I30" i="35" s="1"/>
  <c r="J30" i="35" s="1"/>
  <c r="K30" i="35" s="1"/>
  <c r="L30" i="35" s="1"/>
  <c r="M30" i="35" s="1"/>
  <c r="N30" i="35" s="1"/>
  <c r="O30" i="35" s="1"/>
  <c r="P30" i="35" s="1"/>
  <c r="Q30" i="35" s="1"/>
  <c r="R30" i="35" s="1"/>
  <c r="S30" i="35" s="1"/>
  <c r="T30" i="35" s="1"/>
  <c r="U30" i="35" s="1"/>
  <c r="V30" i="35" s="1"/>
  <c r="W30" i="35" s="1"/>
  <c r="X30" i="35" s="1"/>
  <c r="Y30" i="35" s="1"/>
  <c r="Z30" i="35" s="1"/>
  <c r="AA30" i="35" s="1"/>
  <c r="AB30" i="35" s="1"/>
  <c r="AC30" i="35" s="1"/>
  <c r="AD30" i="35" s="1"/>
  <c r="AE30" i="35" s="1"/>
  <c r="AF30" i="35" s="1"/>
  <c r="AG30" i="35" s="1"/>
  <c r="AH30" i="35" s="1"/>
  <c r="AI30" i="35" s="1"/>
  <c r="AJ30" i="35" s="1"/>
  <c r="AK30" i="35" s="1"/>
  <c r="AL30" i="35" s="1"/>
  <c r="AM30" i="35" s="1"/>
  <c r="D26" i="35"/>
  <c r="E26" i="35" s="1"/>
  <c r="F26" i="35" s="1"/>
  <c r="G26" i="35" s="1"/>
  <c r="H26" i="35" s="1"/>
  <c r="I26" i="35" s="1"/>
  <c r="J26" i="35" s="1"/>
  <c r="K26" i="35" s="1"/>
  <c r="L26" i="35" s="1"/>
  <c r="M26" i="35" s="1"/>
  <c r="N26" i="35" s="1"/>
  <c r="O26" i="35" s="1"/>
  <c r="P26" i="35" s="1"/>
  <c r="Q26" i="35" s="1"/>
  <c r="R26" i="35" s="1"/>
  <c r="S26" i="35" s="1"/>
  <c r="T26" i="35" s="1"/>
  <c r="U26" i="35" s="1"/>
  <c r="V26" i="35" s="1"/>
  <c r="W26" i="35" s="1"/>
  <c r="X26" i="35" s="1"/>
  <c r="Y26" i="35" s="1"/>
  <c r="Z26" i="35" s="1"/>
  <c r="AA26" i="35" s="1"/>
  <c r="AB26" i="35" s="1"/>
  <c r="AC26" i="35" s="1"/>
  <c r="AD26" i="35" s="1"/>
  <c r="AE26" i="35" s="1"/>
  <c r="AF26" i="35" s="1"/>
  <c r="AG26" i="35" s="1"/>
  <c r="AH26" i="35" s="1"/>
  <c r="AI26" i="35" s="1"/>
  <c r="AJ26" i="35" s="1"/>
  <c r="AK26" i="35" s="1"/>
  <c r="AL26" i="35" s="1"/>
  <c r="AM26" i="35" s="1"/>
  <c r="D35" i="35"/>
  <c r="E35" i="35" s="1"/>
  <c r="F35" i="35" s="1"/>
  <c r="G35" i="35" s="1"/>
  <c r="H35" i="35" s="1"/>
  <c r="I35" i="35" s="1"/>
  <c r="J35" i="35" s="1"/>
  <c r="K35" i="35" s="1"/>
  <c r="L35" i="35" s="1"/>
  <c r="M35" i="35" s="1"/>
  <c r="N35" i="35" s="1"/>
  <c r="O35" i="35" s="1"/>
  <c r="P35" i="35" s="1"/>
  <c r="Q35" i="35" s="1"/>
  <c r="R35" i="35" s="1"/>
  <c r="S35" i="35" s="1"/>
  <c r="T35" i="35" s="1"/>
  <c r="U35" i="35" s="1"/>
  <c r="V35" i="35" s="1"/>
  <c r="W35" i="35" s="1"/>
  <c r="X35" i="35" s="1"/>
  <c r="Y35" i="35" s="1"/>
  <c r="Z35" i="35" s="1"/>
  <c r="AA35" i="35" s="1"/>
  <c r="AB35" i="35" s="1"/>
  <c r="AC35" i="35" s="1"/>
  <c r="AD35" i="35" s="1"/>
  <c r="AE35" i="35" s="1"/>
  <c r="AF35" i="35" s="1"/>
  <c r="AG35" i="35" s="1"/>
  <c r="AH35" i="35" s="1"/>
  <c r="AI35" i="35" s="1"/>
  <c r="AJ35" i="35" s="1"/>
  <c r="AK35" i="35" s="1"/>
  <c r="AL35" i="35" s="1"/>
  <c r="AM35" i="35" s="1"/>
  <c r="D31" i="35"/>
  <c r="E31" i="35" s="1"/>
  <c r="F31" i="35" s="1"/>
  <c r="G31" i="35" s="1"/>
  <c r="H31" i="35" s="1"/>
  <c r="I31" i="35" s="1"/>
  <c r="J31" i="35" s="1"/>
  <c r="K31" i="35" s="1"/>
  <c r="L31" i="35" s="1"/>
  <c r="M31" i="35" s="1"/>
  <c r="N31" i="35" s="1"/>
  <c r="O31" i="35" s="1"/>
  <c r="P31" i="35" s="1"/>
  <c r="Q31" i="35" s="1"/>
  <c r="R31" i="35" s="1"/>
  <c r="S31" i="35" s="1"/>
  <c r="T31" i="35" s="1"/>
  <c r="U31" i="35" s="1"/>
  <c r="V31" i="35" s="1"/>
  <c r="W31" i="35" s="1"/>
  <c r="X31" i="35" s="1"/>
  <c r="Y31" i="35" s="1"/>
  <c r="Z31" i="35" s="1"/>
  <c r="AA31" i="35" s="1"/>
  <c r="AB31" i="35" s="1"/>
  <c r="AC31" i="35" s="1"/>
  <c r="AD31" i="35" s="1"/>
  <c r="AE31" i="35" s="1"/>
  <c r="AF31" i="35" s="1"/>
  <c r="AG31" i="35" s="1"/>
  <c r="AH31" i="35" s="1"/>
  <c r="AI31" i="35" s="1"/>
  <c r="AJ31" i="35" s="1"/>
  <c r="AK31" i="35" s="1"/>
  <c r="AL31" i="35" s="1"/>
  <c r="AM31" i="35" s="1"/>
  <c r="D27" i="35"/>
  <c r="E27" i="35" s="1"/>
  <c r="F27" i="35" s="1"/>
  <c r="G27" i="35" s="1"/>
  <c r="H27" i="35" s="1"/>
  <c r="I27" i="35" s="1"/>
  <c r="J27" i="35" s="1"/>
  <c r="K27" i="35" s="1"/>
  <c r="L27" i="35" s="1"/>
  <c r="M27" i="35" s="1"/>
  <c r="N27" i="35" s="1"/>
  <c r="O27" i="35" s="1"/>
  <c r="P27" i="35" s="1"/>
  <c r="Q27" i="35" s="1"/>
  <c r="R27" i="35" s="1"/>
  <c r="S27" i="35" s="1"/>
  <c r="T27" i="35" s="1"/>
  <c r="U27" i="35" s="1"/>
  <c r="V27" i="35" s="1"/>
  <c r="W27" i="35" s="1"/>
  <c r="X27" i="35" s="1"/>
  <c r="Y27" i="35" s="1"/>
  <c r="Z27" i="35" s="1"/>
  <c r="AA27" i="35" s="1"/>
  <c r="AB27" i="35" s="1"/>
  <c r="AC27" i="35" s="1"/>
  <c r="AD27" i="35" s="1"/>
  <c r="AE27" i="35" s="1"/>
  <c r="AF27" i="35" s="1"/>
  <c r="AG27" i="35" s="1"/>
  <c r="AH27" i="35" s="1"/>
  <c r="AI27" i="35" s="1"/>
  <c r="AJ27" i="35" s="1"/>
  <c r="AK27" i="35" s="1"/>
  <c r="AL27" i="35" s="1"/>
  <c r="AM27" i="35" s="1"/>
  <c r="D23" i="35"/>
  <c r="E23" i="35" s="1"/>
  <c r="F23" i="35" s="1"/>
  <c r="G23" i="35" s="1"/>
  <c r="H23" i="35" s="1"/>
  <c r="I23" i="35" s="1"/>
  <c r="J23" i="35" s="1"/>
  <c r="K23" i="35" s="1"/>
  <c r="L23" i="35" s="1"/>
  <c r="M23" i="35" s="1"/>
  <c r="N23" i="35" s="1"/>
  <c r="O23" i="35" s="1"/>
  <c r="P23" i="35" s="1"/>
  <c r="Q23" i="35" s="1"/>
  <c r="R23" i="35" s="1"/>
  <c r="S23" i="35" s="1"/>
  <c r="T23" i="35" s="1"/>
  <c r="U23" i="35" s="1"/>
  <c r="V23" i="35" s="1"/>
  <c r="W23" i="35" s="1"/>
  <c r="X23" i="35" s="1"/>
  <c r="Y23" i="35" s="1"/>
  <c r="Z23" i="35" s="1"/>
  <c r="AA23" i="35" s="1"/>
  <c r="AB23" i="35" s="1"/>
  <c r="AC23" i="35" s="1"/>
  <c r="AD23" i="35" s="1"/>
  <c r="AE23" i="35" s="1"/>
  <c r="AF23" i="35" s="1"/>
  <c r="AG23" i="35" s="1"/>
  <c r="AH23" i="35" s="1"/>
  <c r="AI23" i="35" s="1"/>
  <c r="AJ23" i="35" s="1"/>
  <c r="AK23" i="35" s="1"/>
  <c r="AL23" i="35" s="1"/>
  <c r="AM23" i="35" s="1"/>
  <c r="D32" i="35"/>
  <c r="E32" i="35" s="1"/>
  <c r="F32" i="35" s="1"/>
  <c r="G32" i="35" s="1"/>
  <c r="H32" i="35" s="1"/>
  <c r="I32" i="35" s="1"/>
  <c r="J32" i="35" s="1"/>
  <c r="K32" i="35" s="1"/>
  <c r="L32" i="35" s="1"/>
  <c r="M32" i="35" s="1"/>
  <c r="N32" i="35" s="1"/>
  <c r="O32" i="35" s="1"/>
  <c r="P32" i="35" s="1"/>
  <c r="Q32" i="35" s="1"/>
  <c r="R32" i="35" s="1"/>
  <c r="S32" i="35" s="1"/>
  <c r="T32" i="35" s="1"/>
  <c r="U32" i="35" s="1"/>
  <c r="V32" i="35" s="1"/>
  <c r="W32" i="35" s="1"/>
  <c r="X32" i="35" s="1"/>
  <c r="Y32" i="35" s="1"/>
  <c r="Z32" i="35" s="1"/>
  <c r="AA32" i="35" s="1"/>
  <c r="AB32" i="35" s="1"/>
  <c r="AC32" i="35" s="1"/>
  <c r="AD32" i="35" s="1"/>
  <c r="AE32" i="35" s="1"/>
  <c r="AF32" i="35" s="1"/>
  <c r="AG32" i="35" s="1"/>
  <c r="AH32" i="35" s="1"/>
  <c r="AI32" i="35" s="1"/>
  <c r="AJ32" i="35" s="1"/>
  <c r="AK32" i="35" s="1"/>
  <c r="AL32" i="35" s="1"/>
  <c r="AM32" i="35" s="1"/>
  <c r="D28" i="35"/>
  <c r="E28" i="35" s="1"/>
  <c r="F28" i="35" s="1"/>
  <c r="G28" i="35" s="1"/>
  <c r="H28" i="35" s="1"/>
  <c r="I28" i="35" s="1"/>
  <c r="J28" i="35" s="1"/>
  <c r="K28" i="35" s="1"/>
  <c r="L28" i="35" s="1"/>
  <c r="M28" i="35" s="1"/>
  <c r="N28" i="35" s="1"/>
  <c r="O28" i="35" s="1"/>
  <c r="P28" i="35" s="1"/>
  <c r="Q28" i="35" s="1"/>
  <c r="R28" i="35" s="1"/>
  <c r="S28" i="35" s="1"/>
  <c r="T28" i="35" s="1"/>
  <c r="U28" i="35" s="1"/>
  <c r="V28" i="35" s="1"/>
  <c r="W28" i="35" s="1"/>
  <c r="X28" i="35" s="1"/>
  <c r="Y28" i="35" s="1"/>
  <c r="Z28" i="35" s="1"/>
  <c r="AA28" i="35" s="1"/>
  <c r="AB28" i="35" s="1"/>
  <c r="AC28" i="35" s="1"/>
  <c r="AD28" i="35" s="1"/>
  <c r="AE28" i="35" s="1"/>
  <c r="AF28" i="35" s="1"/>
  <c r="AG28" i="35" s="1"/>
  <c r="AH28" i="35" s="1"/>
  <c r="AI28" i="35" s="1"/>
  <c r="AJ28" i="35" s="1"/>
  <c r="AK28" i="35" s="1"/>
  <c r="AL28" i="35" s="1"/>
  <c r="AM28" i="35" s="1"/>
  <c r="D24" i="35"/>
  <c r="E24" i="35" s="1"/>
  <c r="F24" i="35" s="1"/>
  <c r="G24" i="35" s="1"/>
  <c r="H24" i="35" s="1"/>
  <c r="I24" i="35" s="1"/>
  <c r="J24" i="35" s="1"/>
  <c r="K24" i="35" s="1"/>
  <c r="L24" i="35" s="1"/>
  <c r="M24" i="35" s="1"/>
  <c r="N24" i="35" s="1"/>
  <c r="O24" i="35" s="1"/>
  <c r="P24" i="35" s="1"/>
  <c r="Q24" i="35" s="1"/>
  <c r="R24" i="35" s="1"/>
  <c r="S24" i="35" s="1"/>
  <c r="T24" i="35" s="1"/>
  <c r="U24" i="35" s="1"/>
  <c r="V24" i="35" s="1"/>
  <c r="W24" i="35" s="1"/>
  <c r="X24" i="35" s="1"/>
  <c r="Y24" i="35" s="1"/>
  <c r="Z24" i="35" s="1"/>
  <c r="AA24" i="35" s="1"/>
  <c r="AB24" i="35" s="1"/>
  <c r="AC24" i="35" s="1"/>
  <c r="AD24" i="35" s="1"/>
  <c r="AE24" i="35" s="1"/>
  <c r="AF24" i="35" s="1"/>
  <c r="AG24" i="35" s="1"/>
  <c r="AH24" i="35" s="1"/>
  <c r="AI24" i="35" s="1"/>
  <c r="AJ24" i="35" s="1"/>
  <c r="AK24" i="35" s="1"/>
  <c r="AL24" i="35" s="1"/>
  <c r="AM24" i="35" s="1"/>
  <c r="D33" i="36"/>
  <c r="E33" i="36" s="1"/>
  <c r="F33" i="36" s="1"/>
  <c r="G33" i="36" s="1"/>
  <c r="H33" i="36" s="1"/>
  <c r="I33" i="36" s="1"/>
  <c r="J33" i="36" s="1"/>
  <c r="K33" i="36" s="1"/>
  <c r="L33" i="36" s="1"/>
  <c r="M33" i="36" s="1"/>
  <c r="N33" i="36" s="1"/>
  <c r="O33" i="36" s="1"/>
  <c r="P33" i="36" s="1"/>
  <c r="Q33" i="36" s="1"/>
  <c r="R33" i="36" s="1"/>
  <c r="S33" i="36" s="1"/>
  <c r="T33" i="36" s="1"/>
  <c r="U33" i="36" s="1"/>
  <c r="V33" i="36" s="1"/>
  <c r="W33" i="36" s="1"/>
  <c r="X33" i="36" s="1"/>
  <c r="Y33" i="36" s="1"/>
  <c r="Z33" i="36" s="1"/>
  <c r="AA33" i="36" s="1"/>
  <c r="AB33" i="36" s="1"/>
  <c r="AC33" i="36" s="1"/>
  <c r="AD33" i="36" s="1"/>
  <c r="AE33" i="36" s="1"/>
  <c r="AF33" i="36" s="1"/>
  <c r="AG33" i="36" s="1"/>
  <c r="AH33" i="36" s="1"/>
  <c r="AI33" i="36" s="1"/>
  <c r="AJ33" i="36" s="1"/>
  <c r="AK33" i="36" s="1"/>
  <c r="AL33" i="36" s="1"/>
  <c r="AM33" i="36" s="1"/>
  <c r="D34" i="36"/>
  <c r="E34" i="36" s="1"/>
  <c r="F34" i="36" s="1"/>
  <c r="G34" i="36" s="1"/>
  <c r="H34" i="36" s="1"/>
  <c r="I34" i="36" s="1"/>
  <c r="J34" i="36" s="1"/>
  <c r="K34" i="36" s="1"/>
  <c r="L34" i="36" s="1"/>
  <c r="M34" i="36" s="1"/>
  <c r="N34" i="36" s="1"/>
  <c r="O34" i="36" s="1"/>
  <c r="P34" i="36" s="1"/>
  <c r="Q34" i="36" s="1"/>
  <c r="R34" i="36" s="1"/>
  <c r="S34" i="36" s="1"/>
  <c r="T34" i="36" s="1"/>
  <c r="U34" i="36" s="1"/>
  <c r="V34" i="36" s="1"/>
  <c r="W34" i="36" s="1"/>
  <c r="X34" i="36" s="1"/>
  <c r="Y34" i="36" s="1"/>
  <c r="Z34" i="36" s="1"/>
  <c r="AA34" i="36" s="1"/>
  <c r="AB34" i="36" s="1"/>
  <c r="AC34" i="36" s="1"/>
  <c r="AD34" i="36" s="1"/>
  <c r="AE34" i="36" s="1"/>
  <c r="AF34" i="36" s="1"/>
  <c r="AG34" i="36" s="1"/>
  <c r="AH34" i="36" s="1"/>
  <c r="AI34" i="36" s="1"/>
  <c r="AJ34" i="36" s="1"/>
  <c r="AK34" i="36" s="1"/>
  <c r="AL34" i="36" s="1"/>
  <c r="AM34" i="36" s="1"/>
  <c r="D35" i="36"/>
  <c r="E35" i="36" s="1"/>
  <c r="F35" i="36" s="1"/>
  <c r="G35" i="36" s="1"/>
  <c r="H35" i="36" s="1"/>
  <c r="I35" i="36" s="1"/>
  <c r="J35" i="36" s="1"/>
  <c r="K35" i="36" s="1"/>
  <c r="L35" i="36" s="1"/>
  <c r="M35" i="36" s="1"/>
  <c r="N35" i="36" s="1"/>
  <c r="O35" i="36" s="1"/>
  <c r="P35" i="36" s="1"/>
  <c r="Q35" i="36" s="1"/>
  <c r="R35" i="36" s="1"/>
  <c r="S35" i="36" s="1"/>
  <c r="T35" i="36" s="1"/>
  <c r="U35" i="36" s="1"/>
  <c r="V35" i="36" s="1"/>
  <c r="W35" i="36" s="1"/>
  <c r="X35" i="36" s="1"/>
  <c r="Y35" i="36" s="1"/>
  <c r="Z35" i="36" s="1"/>
  <c r="AA35" i="36" s="1"/>
  <c r="AB35" i="36" s="1"/>
  <c r="AC35" i="36" s="1"/>
  <c r="AD35" i="36" s="1"/>
  <c r="AE35" i="36" s="1"/>
  <c r="AF35" i="36" s="1"/>
  <c r="AG35" i="36" s="1"/>
  <c r="AH35" i="36" s="1"/>
  <c r="AI35" i="36" s="1"/>
  <c r="AJ35" i="36" s="1"/>
  <c r="AK35" i="36" s="1"/>
  <c r="AL35" i="36" s="1"/>
  <c r="AM35" i="36" s="1"/>
  <c r="D31" i="36"/>
  <c r="D27" i="36"/>
  <c r="D23" i="36"/>
  <c r="E23" i="36" s="1"/>
  <c r="F23" i="36" s="1"/>
  <c r="G23" i="36" s="1"/>
  <c r="H23" i="36" s="1"/>
  <c r="I23" i="36" s="1"/>
  <c r="J23" i="36" s="1"/>
  <c r="K23" i="36" s="1"/>
  <c r="L23" i="36" s="1"/>
  <c r="M23" i="36" s="1"/>
  <c r="N23" i="36" s="1"/>
  <c r="O23" i="36" s="1"/>
  <c r="P23" i="36" s="1"/>
  <c r="Q23" i="36" s="1"/>
  <c r="R23" i="36" s="1"/>
  <c r="S23" i="36" s="1"/>
  <c r="T23" i="36" s="1"/>
  <c r="U23" i="36" s="1"/>
  <c r="V23" i="36" s="1"/>
  <c r="W23" i="36" s="1"/>
  <c r="X23" i="36" s="1"/>
  <c r="Y23" i="36" s="1"/>
  <c r="Z23" i="36" s="1"/>
  <c r="AA23" i="36" s="1"/>
  <c r="AB23" i="36" s="1"/>
  <c r="AC23" i="36" s="1"/>
  <c r="AD23" i="36" s="1"/>
  <c r="AE23" i="36" s="1"/>
  <c r="AF23" i="36" s="1"/>
  <c r="AG23" i="36" s="1"/>
  <c r="AH23" i="36" s="1"/>
  <c r="AI23" i="36" s="1"/>
  <c r="AJ23" i="36" s="1"/>
  <c r="AK23" i="36" s="1"/>
  <c r="AL23" i="36" s="1"/>
  <c r="AM23" i="36" s="1"/>
  <c r="D28" i="36"/>
  <c r="E28" i="36" s="1"/>
  <c r="F28" i="36" s="1"/>
  <c r="G28" i="36" s="1"/>
  <c r="H28" i="36" s="1"/>
  <c r="I28" i="36" s="1"/>
  <c r="J28" i="36" s="1"/>
  <c r="K28" i="36" s="1"/>
  <c r="L28" i="36" s="1"/>
  <c r="M28" i="36" s="1"/>
  <c r="N28" i="36" s="1"/>
  <c r="O28" i="36" s="1"/>
  <c r="P28" i="36" s="1"/>
  <c r="Q28" i="36" s="1"/>
  <c r="R28" i="36" s="1"/>
  <c r="S28" i="36" s="1"/>
  <c r="T28" i="36" s="1"/>
  <c r="U28" i="36" s="1"/>
  <c r="V28" i="36" s="1"/>
  <c r="W28" i="36" s="1"/>
  <c r="X28" i="36" s="1"/>
  <c r="Y28" i="36" s="1"/>
  <c r="Z28" i="36" s="1"/>
  <c r="AA28" i="36" s="1"/>
  <c r="AB28" i="36" s="1"/>
  <c r="AC28" i="36" s="1"/>
  <c r="AD28" i="36" s="1"/>
  <c r="AE28" i="36" s="1"/>
  <c r="AF28" i="36" s="1"/>
  <c r="AG28" i="36" s="1"/>
  <c r="AH28" i="36" s="1"/>
  <c r="AI28" i="36" s="1"/>
  <c r="AJ28" i="36" s="1"/>
  <c r="AK28" i="36" s="1"/>
  <c r="AL28" i="36" s="1"/>
  <c r="AM28" i="36" s="1"/>
  <c r="D24" i="36"/>
  <c r="E24" i="36" s="1"/>
  <c r="D32" i="36"/>
  <c r="E32" i="36" s="1"/>
  <c r="F32" i="36" s="1"/>
  <c r="G32" i="36" s="1"/>
  <c r="H32" i="36" s="1"/>
  <c r="I32" i="36" s="1"/>
  <c r="J32" i="36" s="1"/>
  <c r="K32" i="36" s="1"/>
  <c r="L32" i="36" s="1"/>
  <c r="M32" i="36" s="1"/>
  <c r="N32" i="36" s="1"/>
  <c r="O32" i="36" s="1"/>
  <c r="P32" i="36" s="1"/>
  <c r="Q32" i="36" s="1"/>
  <c r="R32" i="36" s="1"/>
  <c r="S32" i="36" s="1"/>
  <c r="T32" i="36" s="1"/>
  <c r="U32" i="36" s="1"/>
  <c r="V32" i="36" s="1"/>
  <c r="W32" i="36" s="1"/>
  <c r="X32" i="36" s="1"/>
  <c r="Y32" i="36" s="1"/>
  <c r="Z32" i="36" s="1"/>
  <c r="AA32" i="36" s="1"/>
  <c r="AB32" i="36" s="1"/>
  <c r="AC32" i="36" s="1"/>
  <c r="AD32" i="36" s="1"/>
  <c r="AE32" i="36" s="1"/>
  <c r="AF32" i="36" s="1"/>
  <c r="AG32" i="36" s="1"/>
  <c r="AH32" i="36" s="1"/>
  <c r="AI32" i="36" s="1"/>
  <c r="AJ32" i="36" s="1"/>
  <c r="AK32" i="36" s="1"/>
  <c r="AL32" i="36" s="1"/>
  <c r="AM32" i="36" s="1"/>
  <c r="D29" i="36"/>
  <c r="E29" i="36" s="1"/>
  <c r="F29" i="36" s="1"/>
  <c r="G29" i="36" s="1"/>
  <c r="H29" i="36" s="1"/>
  <c r="I29" i="36" s="1"/>
  <c r="J29" i="36" s="1"/>
  <c r="K29" i="36" s="1"/>
  <c r="L29" i="36" s="1"/>
  <c r="M29" i="36" s="1"/>
  <c r="N29" i="36" s="1"/>
  <c r="O29" i="36" s="1"/>
  <c r="P29" i="36" s="1"/>
  <c r="Q29" i="36" s="1"/>
  <c r="R29" i="36" s="1"/>
  <c r="S29" i="36" s="1"/>
  <c r="T29" i="36" s="1"/>
  <c r="U29" i="36" s="1"/>
  <c r="V29" i="36" s="1"/>
  <c r="W29" i="36" s="1"/>
  <c r="X29" i="36" s="1"/>
  <c r="Y29" i="36" s="1"/>
  <c r="Z29" i="36" s="1"/>
  <c r="AA29" i="36" s="1"/>
  <c r="AB29" i="36" s="1"/>
  <c r="AC29" i="36" s="1"/>
  <c r="AD29" i="36" s="1"/>
  <c r="AE29" i="36" s="1"/>
  <c r="AF29" i="36" s="1"/>
  <c r="AG29" i="36" s="1"/>
  <c r="AH29" i="36" s="1"/>
  <c r="AI29" i="36" s="1"/>
  <c r="AJ29" i="36" s="1"/>
  <c r="AK29" i="36" s="1"/>
  <c r="AL29" i="36" s="1"/>
  <c r="AM29" i="36" s="1"/>
  <c r="D25" i="36"/>
  <c r="E25" i="36" s="1"/>
  <c r="F25" i="36" s="1"/>
  <c r="G25" i="36" s="1"/>
  <c r="H25" i="36" s="1"/>
  <c r="I25" i="36" s="1"/>
  <c r="J25" i="36" s="1"/>
  <c r="K25" i="36" s="1"/>
  <c r="L25" i="36" s="1"/>
  <c r="M25" i="36" s="1"/>
  <c r="N25" i="36" s="1"/>
  <c r="O25" i="36" s="1"/>
  <c r="P25" i="36" s="1"/>
  <c r="Q25" i="36" s="1"/>
  <c r="R25" i="36" s="1"/>
  <c r="S25" i="36" s="1"/>
  <c r="T25" i="36" s="1"/>
  <c r="U25" i="36" s="1"/>
  <c r="V25" i="36" s="1"/>
  <c r="W25" i="36" s="1"/>
  <c r="X25" i="36" s="1"/>
  <c r="Y25" i="36" s="1"/>
  <c r="Z25" i="36" s="1"/>
  <c r="AA25" i="36" s="1"/>
  <c r="AB25" i="36" s="1"/>
  <c r="AC25" i="36" s="1"/>
  <c r="AD25" i="36" s="1"/>
  <c r="AE25" i="36" s="1"/>
  <c r="AF25" i="36" s="1"/>
  <c r="AG25" i="36" s="1"/>
  <c r="AH25" i="36" s="1"/>
  <c r="AI25" i="36" s="1"/>
  <c r="AJ25" i="36" s="1"/>
  <c r="AK25" i="36" s="1"/>
  <c r="AL25" i="36" s="1"/>
  <c r="AM25" i="36" s="1"/>
  <c r="E31" i="36"/>
  <c r="F31" i="36" s="1"/>
  <c r="G31" i="36" s="1"/>
  <c r="H31" i="36" s="1"/>
  <c r="I31" i="36" s="1"/>
  <c r="J31" i="36" s="1"/>
  <c r="K31" i="36" s="1"/>
  <c r="L31" i="36" s="1"/>
  <c r="M31" i="36" s="1"/>
  <c r="N31" i="36" s="1"/>
  <c r="O31" i="36" s="1"/>
  <c r="P31" i="36" s="1"/>
  <c r="Q31" i="36" s="1"/>
  <c r="R31" i="36" s="1"/>
  <c r="S31" i="36" s="1"/>
  <c r="T31" i="36" s="1"/>
  <c r="U31" i="36" s="1"/>
  <c r="V31" i="36" s="1"/>
  <c r="W31" i="36" s="1"/>
  <c r="X31" i="36" s="1"/>
  <c r="Y31" i="36" s="1"/>
  <c r="Z31" i="36" s="1"/>
  <c r="AA31" i="36" s="1"/>
  <c r="AB31" i="36" s="1"/>
  <c r="AC31" i="36" s="1"/>
  <c r="AD31" i="36" s="1"/>
  <c r="AE31" i="36" s="1"/>
  <c r="AF31" i="36" s="1"/>
  <c r="AG31" i="36" s="1"/>
  <c r="AH31" i="36" s="1"/>
  <c r="AI31" i="36" s="1"/>
  <c r="AJ31" i="36" s="1"/>
  <c r="AK31" i="36" s="1"/>
  <c r="AL31" i="36" s="1"/>
  <c r="AM31" i="36" s="1"/>
  <c r="D30" i="36"/>
  <c r="E30" i="36" s="1"/>
  <c r="F30" i="36" s="1"/>
  <c r="G30" i="36" s="1"/>
  <c r="H30" i="36" s="1"/>
  <c r="I30" i="36" s="1"/>
  <c r="J30" i="36" s="1"/>
  <c r="K30" i="36" s="1"/>
  <c r="L30" i="36" s="1"/>
  <c r="M30" i="36" s="1"/>
  <c r="N30" i="36" s="1"/>
  <c r="O30" i="36" s="1"/>
  <c r="P30" i="36" s="1"/>
  <c r="Q30" i="36" s="1"/>
  <c r="R30" i="36" s="1"/>
  <c r="S30" i="36" s="1"/>
  <c r="T30" i="36" s="1"/>
  <c r="U30" i="36" s="1"/>
  <c r="V30" i="36" s="1"/>
  <c r="W30" i="36" s="1"/>
  <c r="X30" i="36" s="1"/>
  <c r="Y30" i="36" s="1"/>
  <c r="Z30" i="36" s="1"/>
  <c r="AA30" i="36" s="1"/>
  <c r="AB30" i="36" s="1"/>
  <c r="AC30" i="36" s="1"/>
  <c r="AD30" i="36" s="1"/>
  <c r="AE30" i="36" s="1"/>
  <c r="AF30" i="36" s="1"/>
  <c r="AG30" i="36" s="1"/>
  <c r="AH30" i="36" s="1"/>
  <c r="AI30" i="36" s="1"/>
  <c r="AJ30" i="36" s="1"/>
  <c r="AK30" i="36" s="1"/>
  <c r="AL30" i="36" s="1"/>
  <c r="AM30" i="36" s="1"/>
  <c r="E27" i="36"/>
  <c r="F27" i="36" s="1"/>
  <c r="G27" i="36" s="1"/>
  <c r="H27" i="36" s="1"/>
  <c r="I27" i="36" s="1"/>
  <c r="J27" i="36" s="1"/>
  <c r="K27" i="36" s="1"/>
  <c r="L27" i="36" s="1"/>
  <c r="M27" i="36" s="1"/>
  <c r="N27" i="36" s="1"/>
  <c r="O27" i="36" s="1"/>
  <c r="P27" i="36" s="1"/>
  <c r="Q27" i="36" s="1"/>
  <c r="R27" i="36" s="1"/>
  <c r="S27" i="36" s="1"/>
  <c r="T27" i="36" s="1"/>
  <c r="U27" i="36" s="1"/>
  <c r="V27" i="36" s="1"/>
  <c r="W27" i="36" s="1"/>
  <c r="X27" i="36" s="1"/>
  <c r="Y27" i="36" s="1"/>
  <c r="Z27" i="36" s="1"/>
  <c r="AA27" i="36" s="1"/>
  <c r="AB27" i="36" s="1"/>
  <c r="AC27" i="36" s="1"/>
  <c r="AD27" i="36" s="1"/>
  <c r="AE27" i="36" s="1"/>
  <c r="AF27" i="36" s="1"/>
  <c r="AG27" i="36" s="1"/>
  <c r="AH27" i="36" s="1"/>
  <c r="AI27" i="36" s="1"/>
  <c r="AJ27" i="36" s="1"/>
  <c r="AK27" i="36" s="1"/>
  <c r="AL27" i="36" s="1"/>
  <c r="AM27" i="36" s="1"/>
  <c r="D26" i="36"/>
  <c r="E26" i="36" s="1"/>
  <c r="F26" i="36" s="1"/>
  <c r="G26" i="36" s="1"/>
  <c r="H26" i="36" s="1"/>
  <c r="I26" i="36" s="1"/>
  <c r="J26" i="36" s="1"/>
  <c r="K26" i="36" s="1"/>
  <c r="L26" i="36" s="1"/>
  <c r="M26" i="36" s="1"/>
  <c r="N26" i="36" s="1"/>
  <c r="O26" i="36" s="1"/>
  <c r="P26" i="36" s="1"/>
  <c r="Q26" i="36" s="1"/>
  <c r="R26" i="36" s="1"/>
  <c r="S26" i="36" s="1"/>
  <c r="T26" i="36" s="1"/>
  <c r="U26" i="36" s="1"/>
  <c r="V26" i="36" s="1"/>
  <c r="W26" i="36" s="1"/>
  <c r="X26" i="36" s="1"/>
  <c r="Y26" i="36" s="1"/>
  <c r="Z26" i="36" s="1"/>
  <c r="AA26" i="36" s="1"/>
  <c r="AB26" i="36" s="1"/>
  <c r="AC26" i="36" s="1"/>
  <c r="AD26" i="36" s="1"/>
  <c r="AE26" i="36" s="1"/>
  <c r="AF26" i="36" s="1"/>
  <c r="AG26" i="36" s="1"/>
  <c r="AH26" i="36" s="1"/>
  <c r="AI26" i="36" s="1"/>
  <c r="AJ26" i="36" s="1"/>
  <c r="AK26" i="36" s="1"/>
  <c r="AL26" i="36" s="1"/>
  <c r="AM26" i="36" s="1"/>
  <c r="F24" i="36"/>
  <c r="G24" i="36" s="1"/>
  <c r="H24" i="36" s="1"/>
  <c r="I24" i="36" s="1"/>
  <c r="J24" i="36" s="1"/>
  <c r="K24" i="36" s="1"/>
  <c r="L24" i="36" s="1"/>
  <c r="M24" i="36" s="1"/>
  <c r="N24" i="36" s="1"/>
  <c r="O24" i="36" s="1"/>
  <c r="P24" i="36" s="1"/>
  <c r="Q24" i="36" s="1"/>
  <c r="R24" i="36" s="1"/>
  <c r="S24" i="36" s="1"/>
  <c r="T24" i="36" s="1"/>
  <c r="U24" i="36" s="1"/>
  <c r="V24" i="36" s="1"/>
  <c r="W24" i="36" s="1"/>
  <c r="X24" i="36" s="1"/>
  <c r="Y24" i="36" s="1"/>
  <c r="Z24" i="36" s="1"/>
  <c r="AA24" i="36" s="1"/>
  <c r="AB24" i="36" s="1"/>
  <c r="AC24" i="36" s="1"/>
  <c r="AD24" i="36" s="1"/>
  <c r="AE24" i="36" s="1"/>
  <c r="AF24" i="36" s="1"/>
  <c r="AG24" i="36" s="1"/>
  <c r="AH24" i="36" s="1"/>
  <c r="AI24" i="36" s="1"/>
  <c r="AJ24" i="36" s="1"/>
  <c r="AK24" i="36" s="1"/>
  <c r="AL24" i="36" s="1"/>
  <c r="AM24" i="36" s="1"/>
  <c r="O180" i="41"/>
  <c r="C193" i="41"/>
  <c r="C63" i="49" l="1"/>
  <c r="C74" i="35"/>
  <c r="C109" i="49"/>
  <c r="O211" i="41"/>
  <c r="E23" i="29"/>
  <c r="D59" i="30"/>
  <c r="O193" i="41"/>
  <c r="D29" i="47" s="1"/>
  <c r="E23" i="30"/>
  <c r="P20" i="32"/>
  <c r="P24" i="32"/>
  <c r="Q27" i="32"/>
  <c r="P29" i="32"/>
  <c r="P28" i="32"/>
  <c r="P25" i="32"/>
  <c r="P21" i="32"/>
  <c r="P26" i="32"/>
  <c r="Q23" i="32"/>
  <c r="Q22" i="32"/>
  <c r="F167" i="30"/>
  <c r="F148" i="30"/>
  <c r="F64" i="30"/>
  <c r="G28" i="30"/>
  <c r="F27" i="29"/>
  <c r="E166" i="29"/>
  <c r="E147" i="29"/>
  <c r="E63" i="29"/>
  <c r="G27" i="30"/>
  <c r="F166" i="30"/>
  <c r="F147" i="30"/>
  <c r="F63" i="30"/>
  <c r="Q143" i="36"/>
  <c r="Q162" i="36"/>
  <c r="Q59" i="36"/>
  <c r="AG143" i="36"/>
  <c r="AG162" i="36"/>
  <c r="AG59" i="36"/>
  <c r="N144" i="36"/>
  <c r="N163" i="36"/>
  <c r="N60" i="36"/>
  <c r="AD144" i="36"/>
  <c r="AD163" i="36"/>
  <c r="AD60" i="36"/>
  <c r="K164" i="36"/>
  <c r="K145" i="36"/>
  <c r="K61" i="36"/>
  <c r="AA164" i="36"/>
  <c r="AA145" i="36"/>
  <c r="AA61" i="36"/>
  <c r="H165" i="36"/>
  <c r="H146" i="36"/>
  <c r="H62" i="36"/>
  <c r="X165" i="36"/>
  <c r="X146" i="36"/>
  <c r="X62" i="36"/>
  <c r="E166" i="36"/>
  <c r="E147" i="36"/>
  <c r="E63" i="36"/>
  <c r="U166" i="36"/>
  <c r="U147" i="36"/>
  <c r="U63" i="36"/>
  <c r="AK166" i="36"/>
  <c r="AK147" i="36"/>
  <c r="AK63" i="36"/>
  <c r="R167" i="36"/>
  <c r="R148" i="36"/>
  <c r="R64" i="36"/>
  <c r="AH167" i="36"/>
  <c r="AH148" i="36"/>
  <c r="AH64" i="36"/>
  <c r="L169" i="36"/>
  <c r="L150" i="36"/>
  <c r="L66" i="36"/>
  <c r="AF171" i="36"/>
  <c r="AF152" i="36"/>
  <c r="AF68" i="36"/>
  <c r="AM174" i="36"/>
  <c r="AM155" i="36"/>
  <c r="AM71" i="36"/>
  <c r="W144" i="36"/>
  <c r="W163" i="36"/>
  <c r="W60" i="36"/>
  <c r="D164" i="36"/>
  <c r="D145" i="36"/>
  <c r="D61" i="36"/>
  <c r="AJ145" i="36"/>
  <c r="AJ164" i="36"/>
  <c r="AJ61" i="36"/>
  <c r="Q165" i="36"/>
  <c r="Q146" i="36"/>
  <c r="Q62" i="36"/>
  <c r="AD166" i="36"/>
  <c r="AD147" i="36"/>
  <c r="AD63" i="36"/>
  <c r="K167" i="36"/>
  <c r="K148" i="36"/>
  <c r="K64" i="36"/>
  <c r="X168" i="36"/>
  <c r="X149" i="36"/>
  <c r="X65" i="36"/>
  <c r="E169" i="36"/>
  <c r="E150" i="36"/>
  <c r="E66" i="36"/>
  <c r="K174" i="36"/>
  <c r="K155" i="36"/>
  <c r="K71" i="36"/>
  <c r="AI162" i="36"/>
  <c r="AI143" i="36"/>
  <c r="AI59" i="36"/>
  <c r="AF163" i="36"/>
  <c r="AF144" i="36"/>
  <c r="AF60" i="36"/>
  <c r="M145" i="36"/>
  <c r="M164" i="36"/>
  <c r="M61" i="36"/>
  <c r="Z165" i="36"/>
  <c r="Z146" i="36"/>
  <c r="Z62" i="36"/>
  <c r="AM166" i="36"/>
  <c r="AM147" i="36"/>
  <c r="AM63" i="36"/>
  <c r="AJ167" i="36"/>
  <c r="AJ148" i="36"/>
  <c r="AJ64" i="36"/>
  <c r="Q168" i="36"/>
  <c r="Q149" i="36"/>
  <c r="Q65" i="36"/>
  <c r="AD169" i="36"/>
  <c r="AD150" i="36"/>
  <c r="AD66" i="36"/>
  <c r="U172" i="36"/>
  <c r="U153" i="36"/>
  <c r="U69" i="36"/>
  <c r="H143" i="36"/>
  <c r="H162" i="36"/>
  <c r="H59" i="36"/>
  <c r="E163" i="36"/>
  <c r="E144" i="36"/>
  <c r="E60" i="36"/>
  <c r="AK163" i="36"/>
  <c r="AK144" i="36"/>
  <c r="AK60" i="36"/>
  <c r="AB166" i="36"/>
  <c r="AB147" i="36"/>
  <c r="AB63" i="36"/>
  <c r="E143" i="36"/>
  <c r="E162" i="36"/>
  <c r="E59" i="36"/>
  <c r="AK143" i="36"/>
  <c r="AK162" i="36"/>
  <c r="AK59" i="36"/>
  <c r="R144" i="36"/>
  <c r="R163" i="36"/>
  <c r="R60" i="36"/>
  <c r="AE164" i="36"/>
  <c r="AE145" i="36"/>
  <c r="AE61" i="36"/>
  <c r="L165" i="36"/>
  <c r="L146" i="36"/>
  <c r="L62" i="36"/>
  <c r="Y166" i="36"/>
  <c r="Y147" i="36"/>
  <c r="Y63" i="36"/>
  <c r="F167" i="36"/>
  <c r="F148" i="36"/>
  <c r="F64" i="36"/>
  <c r="AL167" i="36"/>
  <c r="AL148" i="36"/>
  <c r="AL64" i="36"/>
  <c r="S168" i="36"/>
  <c r="S149" i="36"/>
  <c r="S65" i="36"/>
  <c r="AF169" i="36"/>
  <c r="AF150" i="36"/>
  <c r="AF66" i="36"/>
  <c r="M170" i="36"/>
  <c r="M151" i="36"/>
  <c r="M67" i="36"/>
  <c r="J173" i="36"/>
  <c r="J154" i="36"/>
  <c r="J70" i="36"/>
  <c r="AD162" i="36"/>
  <c r="AD143" i="36"/>
  <c r="AD59" i="36"/>
  <c r="K144" i="36"/>
  <c r="K163" i="36"/>
  <c r="K60" i="36"/>
  <c r="X145" i="36"/>
  <c r="X164" i="36"/>
  <c r="X61" i="36"/>
  <c r="E146" i="36"/>
  <c r="E165" i="36"/>
  <c r="E62" i="36"/>
  <c r="AK165" i="36"/>
  <c r="AK146" i="36"/>
  <c r="AK62" i="36"/>
  <c r="R166" i="36"/>
  <c r="R147" i="36"/>
  <c r="R63" i="36"/>
  <c r="AE167" i="36"/>
  <c r="AE148" i="36"/>
  <c r="AE64" i="36"/>
  <c r="L168" i="36"/>
  <c r="L149" i="36"/>
  <c r="L65" i="36"/>
  <c r="I169" i="36"/>
  <c r="I150" i="36"/>
  <c r="I66" i="36"/>
  <c r="F170" i="36"/>
  <c r="F151" i="36"/>
  <c r="F67" i="36"/>
  <c r="AM170" i="36"/>
  <c r="AM151" i="36"/>
  <c r="AM67" i="36"/>
  <c r="G162" i="36"/>
  <c r="G143" i="36"/>
  <c r="G59" i="36"/>
  <c r="AM162" i="36"/>
  <c r="AM143" i="36"/>
  <c r="AM59" i="36"/>
  <c r="T163" i="36"/>
  <c r="T144" i="36"/>
  <c r="T60" i="36"/>
  <c r="AG145" i="36"/>
  <c r="AG164" i="36"/>
  <c r="AG61" i="36"/>
  <c r="N165" i="36"/>
  <c r="N146" i="36"/>
  <c r="N62" i="36"/>
  <c r="AA166" i="36"/>
  <c r="AA147" i="36"/>
  <c r="AA63" i="36"/>
  <c r="H167" i="36"/>
  <c r="H148" i="36"/>
  <c r="H64" i="36"/>
  <c r="U168" i="36"/>
  <c r="U149" i="36"/>
  <c r="U65" i="36"/>
  <c r="AK168" i="36"/>
  <c r="AK149" i="36"/>
  <c r="AK65" i="36"/>
  <c r="R169" i="36"/>
  <c r="R150" i="36"/>
  <c r="R66" i="36"/>
  <c r="AK172" i="36"/>
  <c r="AK153" i="36"/>
  <c r="AK69" i="36"/>
  <c r="AB143" i="36"/>
  <c r="AB162" i="36"/>
  <c r="AB59" i="36"/>
  <c r="I163" i="36"/>
  <c r="I144" i="36"/>
  <c r="I60" i="36"/>
  <c r="V164" i="36"/>
  <c r="V145" i="36"/>
  <c r="V61" i="36"/>
  <c r="AF166" i="36"/>
  <c r="AF147" i="36"/>
  <c r="AF63" i="36"/>
  <c r="M167" i="36"/>
  <c r="M148" i="36"/>
  <c r="M64" i="36"/>
  <c r="Z168" i="36"/>
  <c r="Z149" i="36"/>
  <c r="Z65" i="36"/>
  <c r="G169" i="36"/>
  <c r="G150" i="36"/>
  <c r="G66" i="36"/>
  <c r="AM169" i="36"/>
  <c r="AM150" i="36"/>
  <c r="AM66" i="36"/>
  <c r="D170" i="36"/>
  <c r="D151" i="36"/>
  <c r="D67" i="36"/>
  <c r="L171" i="36"/>
  <c r="L152" i="36"/>
  <c r="L68" i="36"/>
  <c r="S174" i="36"/>
  <c r="S155" i="36"/>
  <c r="S71" i="36"/>
  <c r="AB170" i="36"/>
  <c r="AB151" i="36"/>
  <c r="AB67" i="36"/>
  <c r="Y171" i="36"/>
  <c r="Y152" i="36"/>
  <c r="Y68" i="36"/>
  <c r="F172" i="36"/>
  <c r="F153" i="36"/>
  <c r="F69" i="36"/>
  <c r="AL172" i="36"/>
  <c r="AL153" i="36"/>
  <c r="AL69" i="36"/>
  <c r="S173" i="36"/>
  <c r="S154" i="36"/>
  <c r="S70" i="36"/>
  <c r="AF174" i="36"/>
  <c r="AF155" i="36"/>
  <c r="AF71" i="36"/>
  <c r="AC170" i="36"/>
  <c r="AC151" i="36"/>
  <c r="AC67" i="36"/>
  <c r="J171" i="36"/>
  <c r="J152" i="36"/>
  <c r="J68" i="36"/>
  <c r="W172" i="36"/>
  <c r="W153" i="36"/>
  <c r="W69" i="36"/>
  <c r="T173" i="36"/>
  <c r="T154" i="36"/>
  <c r="T70" i="36"/>
  <c r="Q174" i="36"/>
  <c r="Q155" i="36"/>
  <c r="Q71" i="36"/>
  <c r="W171" i="36"/>
  <c r="W152" i="36"/>
  <c r="W68" i="36"/>
  <c r="D172" i="36"/>
  <c r="D153" i="36"/>
  <c r="D69" i="36"/>
  <c r="AJ172" i="36"/>
  <c r="AJ153" i="36"/>
  <c r="AJ69" i="36"/>
  <c r="Q173" i="36"/>
  <c r="Q154" i="36"/>
  <c r="Q70" i="36"/>
  <c r="AD174" i="36"/>
  <c r="AD155" i="36"/>
  <c r="AD71" i="36"/>
  <c r="K162" i="35"/>
  <c r="K143" i="35"/>
  <c r="K59" i="35"/>
  <c r="X163" i="35"/>
  <c r="X144" i="35"/>
  <c r="X60" i="35"/>
  <c r="E164" i="35"/>
  <c r="E145" i="35"/>
  <c r="E61" i="35"/>
  <c r="AK164" i="35"/>
  <c r="AK145" i="35"/>
  <c r="AK61" i="35"/>
  <c r="R165" i="35"/>
  <c r="R146" i="35"/>
  <c r="R62" i="35"/>
  <c r="AE166" i="35"/>
  <c r="AE147" i="35"/>
  <c r="AE63" i="35"/>
  <c r="L167" i="35"/>
  <c r="L148" i="35"/>
  <c r="L64" i="35"/>
  <c r="Y168" i="35"/>
  <c r="Y149" i="35"/>
  <c r="Y65" i="35"/>
  <c r="F169" i="35"/>
  <c r="F150" i="35"/>
  <c r="F66" i="35"/>
  <c r="S170" i="35"/>
  <c r="S151" i="35"/>
  <c r="S67" i="35"/>
  <c r="AF171" i="35"/>
  <c r="AF152" i="35"/>
  <c r="AF68" i="35"/>
  <c r="M172" i="35"/>
  <c r="M153" i="35"/>
  <c r="M69" i="35"/>
  <c r="Z154" i="35"/>
  <c r="Z173" i="35"/>
  <c r="Z70" i="35"/>
  <c r="G174" i="35"/>
  <c r="G155" i="35"/>
  <c r="G71" i="35"/>
  <c r="AM174" i="35"/>
  <c r="AM155" i="35"/>
  <c r="AM71" i="35"/>
  <c r="T162" i="35"/>
  <c r="T143" i="35"/>
  <c r="T59" i="35"/>
  <c r="AG163" i="35"/>
  <c r="AG144" i="35"/>
  <c r="AG60" i="35"/>
  <c r="AD164" i="35"/>
  <c r="AD145" i="35"/>
  <c r="AD61" i="35"/>
  <c r="K165" i="35"/>
  <c r="K146" i="35"/>
  <c r="K62" i="35"/>
  <c r="X166" i="35"/>
  <c r="X147" i="35"/>
  <c r="X63" i="35"/>
  <c r="E167" i="35"/>
  <c r="E148" i="35"/>
  <c r="E64" i="35"/>
  <c r="AK167" i="35"/>
  <c r="AK148" i="35"/>
  <c r="AK64" i="35"/>
  <c r="R168" i="35"/>
  <c r="R149" i="35"/>
  <c r="R65" i="35"/>
  <c r="L170" i="35"/>
  <c r="L151" i="35"/>
  <c r="L67" i="35"/>
  <c r="Y171" i="35"/>
  <c r="Y152" i="35"/>
  <c r="Y68" i="35"/>
  <c r="F172" i="35"/>
  <c r="F153" i="35"/>
  <c r="F69" i="35"/>
  <c r="AL172" i="35"/>
  <c r="AL153" i="35"/>
  <c r="AL69" i="35"/>
  <c r="S154" i="35"/>
  <c r="S173" i="35"/>
  <c r="S70" i="35"/>
  <c r="AF155" i="35"/>
  <c r="AF174" i="35"/>
  <c r="AF71" i="35"/>
  <c r="M162" i="35"/>
  <c r="M143" i="35"/>
  <c r="M59" i="35"/>
  <c r="Z163" i="35"/>
  <c r="Z144" i="35"/>
  <c r="Z60" i="35"/>
  <c r="G164" i="35"/>
  <c r="G145" i="35"/>
  <c r="G61" i="35"/>
  <c r="AM164" i="35"/>
  <c r="AM145" i="35"/>
  <c r="AM61" i="35"/>
  <c r="T165" i="35"/>
  <c r="T146" i="35"/>
  <c r="T62" i="35"/>
  <c r="Q166" i="35"/>
  <c r="Q147" i="35"/>
  <c r="Q63" i="35"/>
  <c r="AD167" i="35"/>
  <c r="AD148" i="35"/>
  <c r="AD64" i="35"/>
  <c r="K168" i="35"/>
  <c r="K149" i="35"/>
  <c r="K65" i="35"/>
  <c r="E170" i="35"/>
  <c r="E151" i="35"/>
  <c r="E67" i="35"/>
  <c r="AK170" i="35"/>
  <c r="AK151" i="35"/>
  <c r="AK67" i="35"/>
  <c r="R171" i="35"/>
  <c r="R152" i="35"/>
  <c r="R68" i="35"/>
  <c r="AE172" i="35"/>
  <c r="AE153" i="35"/>
  <c r="AE69" i="35"/>
  <c r="L173" i="35"/>
  <c r="L154" i="35"/>
  <c r="L70" i="35"/>
  <c r="Y155" i="35"/>
  <c r="Y174" i="35"/>
  <c r="Y71" i="35"/>
  <c r="F162" i="35"/>
  <c r="F143" i="35"/>
  <c r="F59" i="35"/>
  <c r="AL162" i="35"/>
  <c r="AL143" i="35"/>
  <c r="AL59" i="35"/>
  <c r="S163" i="35"/>
  <c r="S144" i="35"/>
  <c r="S60" i="35"/>
  <c r="AF164" i="35"/>
  <c r="AF145" i="35"/>
  <c r="AF61" i="35"/>
  <c r="M165" i="35"/>
  <c r="M146" i="35"/>
  <c r="M62" i="35"/>
  <c r="W167" i="35"/>
  <c r="W148" i="35"/>
  <c r="W64" i="35"/>
  <c r="D168" i="35"/>
  <c r="D149" i="35"/>
  <c r="D65" i="35"/>
  <c r="AJ168" i="35"/>
  <c r="AJ149" i="35"/>
  <c r="AJ65" i="35"/>
  <c r="AD170" i="35"/>
  <c r="AD151" i="35"/>
  <c r="AD67" i="35"/>
  <c r="K171" i="35"/>
  <c r="K152" i="35"/>
  <c r="K68" i="35"/>
  <c r="X172" i="35"/>
  <c r="X153" i="35"/>
  <c r="X69" i="35"/>
  <c r="E173" i="35"/>
  <c r="E154" i="35"/>
  <c r="E70" i="35"/>
  <c r="AK173" i="35"/>
  <c r="AK154" i="35"/>
  <c r="AK70" i="35"/>
  <c r="R174" i="35"/>
  <c r="R155" i="35"/>
  <c r="R71" i="35"/>
  <c r="D170" i="29"/>
  <c r="D151" i="29"/>
  <c r="D67" i="29"/>
  <c r="F35" i="29"/>
  <c r="E174" i="29"/>
  <c r="E155" i="29"/>
  <c r="E71" i="29"/>
  <c r="E32" i="30"/>
  <c r="E26" i="30"/>
  <c r="E34" i="30"/>
  <c r="D173" i="30"/>
  <c r="D154" i="30"/>
  <c r="D70" i="30"/>
  <c r="I143" i="36"/>
  <c r="I162" i="36"/>
  <c r="I59" i="36"/>
  <c r="AL144" i="36"/>
  <c r="AL163" i="36"/>
  <c r="AL60" i="36"/>
  <c r="S164" i="36"/>
  <c r="S145" i="36"/>
  <c r="S61" i="36"/>
  <c r="P165" i="36"/>
  <c r="P146" i="36"/>
  <c r="P62" i="36"/>
  <c r="AC166" i="36"/>
  <c r="AC147" i="36"/>
  <c r="AC63" i="36"/>
  <c r="J167" i="36"/>
  <c r="J148" i="36"/>
  <c r="J64" i="36"/>
  <c r="G168" i="36"/>
  <c r="G149" i="36"/>
  <c r="G65" i="36"/>
  <c r="W168" i="36"/>
  <c r="W149" i="36"/>
  <c r="W65" i="36"/>
  <c r="AM168" i="36"/>
  <c r="AM149" i="36"/>
  <c r="AM65" i="36"/>
  <c r="D169" i="36"/>
  <c r="D150" i="36"/>
  <c r="D66" i="36"/>
  <c r="T169" i="36"/>
  <c r="T150" i="36"/>
  <c r="T66" i="36"/>
  <c r="AJ169" i="36"/>
  <c r="AJ150" i="36"/>
  <c r="AJ66" i="36"/>
  <c r="S170" i="36"/>
  <c r="S151" i="36"/>
  <c r="S67" i="36"/>
  <c r="Z173" i="36"/>
  <c r="Z154" i="36"/>
  <c r="Z70" i="36"/>
  <c r="G174" i="36"/>
  <c r="G155" i="36"/>
  <c r="G71" i="36"/>
  <c r="R162" i="36"/>
  <c r="R143" i="36"/>
  <c r="R59" i="36"/>
  <c r="AH162" i="36"/>
  <c r="AH143" i="36"/>
  <c r="AH59" i="36"/>
  <c r="O144" i="36"/>
  <c r="O163" i="36"/>
  <c r="O60" i="36"/>
  <c r="AE144" i="36"/>
  <c r="AE163" i="36"/>
  <c r="AE60" i="36"/>
  <c r="L145" i="36"/>
  <c r="L164" i="36"/>
  <c r="L61" i="36"/>
  <c r="AB145" i="36"/>
  <c r="AB164" i="36"/>
  <c r="AB61" i="36"/>
  <c r="I165" i="36"/>
  <c r="I146" i="36"/>
  <c r="I62" i="36"/>
  <c r="Y165" i="36"/>
  <c r="Y146" i="36"/>
  <c r="Y62" i="36"/>
  <c r="F166" i="36"/>
  <c r="F147" i="36"/>
  <c r="F63" i="36"/>
  <c r="V166" i="36"/>
  <c r="V147" i="36"/>
  <c r="V63" i="36"/>
  <c r="AL166" i="36"/>
  <c r="AL147" i="36"/>
  <c r="AL63" i="36"/>
  <c r="S167" i="36"/>
  <c r="S148" i="36"/>
  <c r="S64" i="36"/>
  <c r="AI167" i="36"/>
  <c r="AI148" i="36"/>
  <c r="AI64" i="36"/>
  <c r="P168" i="36"/>
  <c r="P149" i="36"/>
  <c r="P65" i="36"/>
  <c r="AF168" i="36"/>
  <c r="AF149" i="36"/>
  <c r="AF65" i="36"/>
  <c r="M169" i="36"/>
  <c r="M150" i="36"/>
  <c r="M66" i="36"/>
  <c r="AC169" i="36"/>
  <c r="AC150" i="36"/>
  <c r="AC66" i="36"/>
  <c r="J170" i="36"/>
  <c r="J151" i="36"/>
  <c r="J67" i="36"/>
  <c r="AJ171" i="36"/>
  <c r="AJ152" i="36"/>
  <c r="AJ68" i="36"/>
  <c r="Q172" i="36"/>
  <c r="Q153" i="36"/>
  <c r="Q69" i="36"/>
  <c r="K162" i="36"/>
  <c r="K143" i="36"/>
  <c r="K59" i="36"/>
  <c r="AA162" i="36"/>
  <c r="AA143" i="36"/>
  <c r="AA59" i="36"/>
  <c r="H163" i="36"/>
  <c r="H144" i="36"/>
  <c r="H60" i="36"/>
  <c r="X163" i="36"/>
  <c r="X144" i="36"/>
  <c r="X60" i="36"/>
  <c r="E145" i="36"/>
  <c r="E164" i="36"/>
  <c r="E61" i="36"/>
  <c r="U145" i="36"/>
  <c r="U164" i="36"/>
  <c r="U61" i="36"/>
  <c r="AK145" i="36"/>
  <c r="AK164" i="36"/>
  <c r="AK61" i="36"/>
  <c r="R165" i="36"/>
  <c r="R146" i="36"/>
  <c r="R62" i="36"/>
  <c r="AH165" i="36"/>
  <c r="AH146" i="36"/>
  <c r="AH62" i="36"/>
  <c r="O166" i="36"/>
  <c r="O147" i="36"/>
  <c r="O63" i="36"/>
  <c r="AE166" i="36"/>
  <c r="AE147" i="36"/>
  <c r="AE63" i="36"/>
  <c r="L167" i="36"/>
  <c r="L148" i="36"/>
  <c r="L64" i="36"/>
  <c r="AB167" i="36"/>
  <c r="AB148" i="36"/>
  <c r="AB64" i="36"/>
  <c r="I168" i="36"/>
  <c r="I149" i="36"/>
  <c r="I65" i="36"/>
  <c r="Y168" i="36"/>
  <c r="Y149" i="36"/>
  <c r="Y65" i="36"/>
  <c r="F169" i="36"/>
  <c r="F150" i="36"/>
  <c r="F66" i="36"/>
  <c r="V169" i="36"/>
  <c r="V150" i="36"/>
  <c r="V66" i="36"/>
  <c r="AL169" i="36"/>
  <c r="AL150" i="36"/>
  <c r="AL66" i="36"/>
  <c r="AA170" i="36"/>
  <c r="AA151" i="36"/>
  <c r="AA67" i="36"/>
  <c r="H171" i="36"/>
  <c r="H152" i="36"/>
  <c r="H68" i="36"/>
  <c r="AH173" i="36"/>
  <c r="AH154" i="36"/>
  <c r="AH70" i="36"/>
  <c r="O174" i="36"/>
  <c r="O155" i="36"/>
  <c r="O71" i="36"/>
  <c r="P143" i="36"/>
  <c r="P162" i="36"/>
  <c r="P59" i="36"/>
  <c r="AF143" i="36"/>
  <c r="AF162" i="36"/>
  <c r="AF59" i="36"/>
  <c r="M163" i="36"/>
  <c r="M144" i="36"/>
  <c r="M60" i="36"/>
  <c r="AC163" i="36"/>
  <c r="AC144" i="36"/>
  <c r="AC60" i="36"/>
  <c r="J164" i="36"/>
  <c r="J145" i="36"/>
  <c r="J61" i="36"/>
  <c r="Z164" i="36"/>
  <c r="Z145" i="36"/>
  <c r="Z61" i="36"/>
  <c r="G165" i="36"/>
  <c r="G146" i="36"/>
  <c r="G62" i="36"/>
  <c r="W165" i="36"/>
  <c r="W146" i="36"/>
  <c r="W62" i="36"/>
  <c r="AM165" i="36"/>
  <c r="AM146" i="36"/>
  <c r="AM62" i="36"/>
  <c r="D166" i="36"/>
  <c r="D147" i="36"/>
  <c r="D63" i="36"/>
  <c r="T166" i="36"/>
  <c r="T147" i="36"/>
  <c r="T63" i="36"/>
  <c r="AJ166" i="36"/>
  <c r="AJ147" i="36"/>
  <c r="AJ63" i="36"/>
  <c r="Q167" i="36"/>
  <c r="Q148" i="36"/>
  <c r="Q64" i="36"/>
  <c r="AG167" i="36"/>
  <c r="AG148" i="36"/>
  <c r="AG64" i="36"/>
  <c r="N168" i="36"/>
  <c r="N149" i="36"/>
  <c r="N65" i="36"/>
  <c r="AD168" i="36"/>
  <c r="AD149" i="36"/>
  <c r="AD65" i="36"/>
  <c r="K169" i="36"/>
  <c r="K150" i="36"/>
  <c r="K66" i="36"/>
  <c r="AA169" i="36"/>
  <c r="AA150" i="36"/>
  <c r="AA66" i="36"/>
  <c r="H170" i="36"/>
  <c r="H151" i="36"/>
  <c r="H67" i="36"/>
  <c r="AB171" i="36"/>
  <c r="AB152" i="36"/>
  <c r="AB68" i="36"/>
  <c r="I172" i="36"/>
  <c r="I153" i="36"/>
  <c r="I69" i="36"/>
  <c r="AI174" i="36"/>
  <c r="AI155" i="36"/>
  <c r="AI71" i="36"/>
  <c r="P170" i="36"/>
  <c r="P151" i="36"/>
  <c r="P67" i="36"/>
  <c r="AF170" i="36"/>
  <c r="AF151" i="36"/>
  <c r="AF67" i="36"/>
  <c r="M171" i="36"/>
  <c r="M152" i="36"/>
  <c r="M68" i="36"/>
  <c r="AC171" i="36"/>
  <c r="AC152" i="36"/>
  <c r="AC68" i="36"/>
  <c r="J172" i="36"/>
  <c r="J153" i="36"/>
  <c r="J69" i="36"/>
  <c r="Z172" i="36"/>
  <c r="Z153" i="36"/>
  <c r="Z69" i="36"/>
  <c r="G173" i="36"/>
  <c r="G154" i="36"/>
  <c r="G70" i="36"/>
  <c r="W173" i="36"/>
  <c r="W154" i="36"/>
  <c r="W70" i="36"/>
  <c r="AM173" i="36"/>
  <c r="AM154" i="36"/>
  <c r="AM70" i="36"/>
  <c r="D174" i="36"/>
  <c r="D155" i="36"/>
  <c r="D71" i="36"/>
  <c r="T174" i="36"/>
  <c r="T155" i="36"/>
  <c r="T71" i="36"/>
  <c r="AJ174" i="36"/>
  <c r="AJ155" i="36"/>
  <c r="AJ71" i="36"/>
  <c r="AG170" i="36"/>
  <c r="AG151" i="36"/>
  <c r="AG67" i="36"/>
  <c r="N171" i="36"/>
  <c r="N152" i="36"/>
  <c r="N68" i="36"/>
  <c r="AD171" i="36"/>
  <c r="AD152" i="36"/>
  <c r="AD68" i="36"/>
  <c r="K172" i="36"/>
  <c r="K153" i="36"/>
  <c r="K69" i="36"/>
  <c r="AA172" i="36"/>
  <c r="AA153" i="36"/>
  <c r="AA69" i="36"/>
  <c r="H173" i="36"/>
  <c r="H154" i="36"/>
  <c r="H70" i="36"/>
  <c r="X173" i="36"/>
  <c r="X154" i="36"/>
  <c r="X70" i="36"/>
  <c r="E174" i="36"/>
  <c r="E155" i="36"/>
  <c r="E71" i="36"/>
  <c r="U174" i="36"/>
  <c r="U155" i="36"/>
  <c r="U71" i="36"/>
  <c r="AK174" i="36"/>
  <c r="AK155" i="36"/>
  <c r="AK71" i="36"/>
  <c r="AD170" i="36"/>
  <c r="AD151" i="36"/>
  <c r="AD67" i="36"/>
  <c r="K171" i="36"/>
  <c r="K152" i="36"/>
  <c r="K68" i="36"/>
  <c r="AA171" i="36"/>
  <c r="AA152" i="36"/>
  <c r="AA68" i="36"/>
  <c r="H172" i="36"/>
  <c r="H153" i="36"/>
  <c r="H69" i="36"/>
  <c r="X172" i="36"/>
  <c r="X153" i="36"/>
  <c r="X69" i="36"/>
  <c r="E173" i="36"/>
  <c r="E154" i="36"/>
  <c r="E70" i="36"/>
  <c r="U173" i="36"/>
  <c r="U154" i="36"/>
  <c r="U70" i="36"/>
  <c r="AK173" i="36"/>
  <c r="AK154" i="36"/>
  <c r="AK70" i="36"/>
  <c r="R174" i="36"/>
  <c r="R155" i="36"/>
  <c r="R71" i="36"/>
  <c r="AH174" i="36"/>
  <c r="AH155" i="36"/>
  <c r="AH71" i="36"/>
  <c r="O162" i="35"/>
  <c r="O143" i="35"/>
  <c r="O59" i="35"/>
  <c r="AE162" i="35"/>
  <c r="AE143" i="35"/>
  <c r="AE59" i="35"/>
  <c r="L163" i="35"/>
  <c r="L144" i="35"/>
  <c r="L60" i="35"/>
  <c r="AB163" i="35"/>
  <c r="AB144" i="35"/>
  <c r="AB60" i="35"/>
  <c r="I164" i="35"/>
  <c r="I145" i="35"/>
  <c r="I61" i="35"/>
  <c r="Y164" i="35"/>
  <c r="Y145" i="35"/>
  <c r="Y61" i="35"/>
  <c r="F165" i="35"/>
  <c r="F146" i="35"/>
  <c r="F62" i="35"/>
  <c r="V165" i="35"/>
  <c r="V146" i="35"/>
  <c r="V62" i="35"/>
  <c r="AL165" i="35"/>
  <c r="AL146" i="35"/>
  <c r="AL62" i="35"/>
  <c r="S166" i="35"/>
  <c r="S147" i="35"/>
  <c r="S63" i="35"/>
  <c r="AI166" i="35"/>
  <c r="AI147" i="35"/>
  <c r="AI63" i="35"/>
  <c r="P167" i="35"/>
  <c r="P148" i="35"/>
  <c r="P64" i="35"/>
  <c r="AF167" i="35"/>
  <c r="AF148" i="35"/>
  <c r="AF64" i="35"/>
  <c r="M168" i="35"/>
  <c r="M149" i="35"/>
  <c r="M65" i="35"/>
  <c r="AC168" i="35"/>
  <c r="AC149" i="35"/>
  <c r="AC65" i="35"/>
  <c r="J169" i="35"/>
  <c r="J150" i="35"/>
  <c r="J66" i="35"/>
  <c r="G170" i="35"/>
  <c r="G151" i="35"/>
  <c r="G67" i="35"/>
  <c r="W170" i="35"/>
  <c r="W151" i="35"/>
  <c r="W67" i="35"/>
  <c r="AM170" i="35"/>
  <c r="AM151" i="35"/>
  <c r="AM67" i="35"/>
  <c r="D171" i="35"/>
  <c r="D152" i="35"/>
  <c r="D68" i="35"/>
  <c r="T171" i="35"/>
  <c r="T152" i="35"/>
  <c r="T68" i="35"/>
  <c r="AJ171" i="35"/>
  <c r="AJ152" i="35"/>
  <c r="AJ68" i="35"/>
  <c r="Q172" i="35"/>
  <c r="Q153" i="35"/>
  <c r="Q69" i="35"/>
  <c r="AG172" i="35"/>
  <c r="AG153" i="35"/>
  <c r="AG69" i="35"/>
  <c r="N154" i="35"/>
  <c r="N173" i="35"/>
  <c r="N70" i="35"/>
  <c r="AD154" i="35"/>
  <c r="AD173" i="35"/>
  <c r="AD70" i="35"/>
  <c r="K174" i="35"/>
  <c r="K155" i="35"/>
  <c r="K71" i="35"/>
  <c r="AA174" i="35"/>
  <c r="AA155" i="35"/>
  <c r="AA71" i="35"/>
  <c r="H162" i="35"/>
  <c r="H143" i="35"/>
  <c r="H59" i="35"/>
  <c r="X162" i="35"/>
  <c r="X143" i="35"/>
  <c r="X59" i="35"/>
  <c r="E163" i="35"/>
  <c r="E144" i="35"/>
  <c r="E60" i="35"/>
  <c r="U163" i="35"/>
  <c r="U144" i="35"/>
  <c r="U60" i="35"/>
  <c r="AK163" i="35"/>
  <c r="AK144" i="35"/>
  <c r="AK60" i="35"/>
  <c r="R164" i="35"/>
  <c r="R145" i="35"/>
  <c r="R61" i="35"/>
  <c r="AH164" i="35"/>
  <c r="AH145" i="35"/>
  <c r="AH61" i="35"/>
  <c r="O165" i="35"/>
  <c r="O146" i="35"/>
  <c r="O62" i="35"/>
  <c r="AE165" i="35"/>
  <c r="AE146" i="35"/>
  <c r="AE62" i="35"/>
  <c r="L166" i="35"/>
  <c r="L147" i="35"/>
  <c r="L63" i="35"/>
  <c r="AB166" i="35"/>
  <c r="AB147" i="35"/>
  <c r="AB63" i="35"/>
  <c r="I167" i="35"/>
  <c r="I148" i="35"/>
  <c r="I64" i="35"/>
  <c r="Y167" i="35"/>
  <c r="Y148" i="35"/>
  <c r="Y64" i="35"/>
  <c r="F168" i="35"/>
  <c r="F149" i="35"/>
  <c r="F65" i="35"/>
  <c r="V168" i="35"/>
  <c r="V149" i="35"/>
  <c r="V65" i="35"/>
  <c r="AL168" i="35"/>
  <c r="AL149" i="35"/>
  <c r="AL65" i="35"/>
  <c r="P170" i="35"/>
  <c r="P151" i="35"/>
  <c r="P67" i="35"/>
  <c r="AF170" i="35"/>
  <c r="AF151" i="35"/>
  <c r="AF67" i="35"/>
  <c r="M171" i="35"/>
  <c r="M152" i="35"/>
  <c r="M68" i="35"/>
  <c r="AC171" i="35"/>
  <c r="AC152" i="35"/>
  <c r="AC68" i="35"/>
  <c r="J172" i="35"/>
  <c r="J153" i="35"/>
  <c r="J69" i="35"/>
  <c r="Z172" i="35"/>
  <c r="Z153" i="35"/>
  <c r="Z69" i="35"/>
  <c r="G154" i="35"/>
  <c r="G173" i="35"/>
  <c r="G70" i="35"/>
  <c r="W154" i="35"/>
  <c r="W173" i="35"/>
  <c r="W70" i="35"/>
  <c r="AM154" i="35"/>
  <c r="AM173" i="35"/>
  <c r="AM70" i="35"/>
  <c r="D174" i="35"/>
  <c r="D155" i="35"/>
  <c r="D71" i="35"/>
  <c r="T155" i="35"/>
  <c r="T174" i="35"/>
  <c r="T71" i="35"/>
  <c r="AJ155" i="35"/>
  <c r="AJ174" i="35"/>
  <c r="AJ71" i="35"/>
  <c r="Q162" i="35"/>
  <c r="Q143" i="35"/>
  <c r="Q59" i="35"/>
  <c r="AG162" i="35"/>
  <c r="AG143" i="35"/>
  <c r="AG59" i="35"/>
  <c r="N163" i="35"/>
  <c r="N144" i="35"/>
  <c r="N60" i="35"/>
  <c r="AD163" i="35"/>
  <c r="AD144" i="35"/>
  <c r="AD60" i="35"/>
  <c r="K164" i="35"/>
  <c r="K145" i="35"/>
  <c r="K61" i="35"/>
  <c r="AA164" i="35"/>
  <c r="AA145" i="35"/>
  <c r="AA61" i="35"/>
  <c r="H165" i="35"/>
  <c r="H146" i="35"/>
  <c r="H62" i="35"/>
  <c r="X165" i="35"/>
  <c r="X146" i="35"/>
  <c r="X62" i="35"/>
  <c r="E166" i="35"/>
  <c r="E147" i="35"/>
  <c r="E63" i="35"/>
  <c r="U166" i="35"/>
  <c r="U147" i="35"/>
  <c r="U63" i="35"/>
  <c r="AK166" i="35"/>
  <c r="AK147" i="35"/>
  <c r="AK63" i="35"/>
  <c r="R167" i="35"/>
  <c r="R148" i="35"/>
  <c r="R64" i="35"/>
  <c r="AH167" i="35"/>
  <c r="AH148" i="35"/>
  <c r="AH64" i="35"/>
  <c r="O168" i="35"/>
  <c r="O149" i="35"/>
  <c r="O65" i="35"/>
  <c r="AE168" i="35"/>
  <c r="AE149" i="35"/>
  <c r="AE65" i="35"/>
  <c r="L169" i="35"/>
  <c r="L150" i="35"/>
  <c r="L66" i="35"/>
  <c r="I170" i="35"/>
  <c r="I151" i="35"/>
  <c r="I67" i="35"/>
  <c r="Y170" i="35"/>
  <c r="Y151" i="35"/>
  <c r="Y67" i="35"/>
  <c r="F171" i="35"/>
  <c r="F152" i="35"/>
  <c r="F68" i="35"/>
  <c r="V171" i="35"/>
  <c r="V152" i="35"/>
  <c r="V68" i="35"/>
  <c r="AL171" i="35"/>
  <c r="AL152" i="35"/>
  <c r="AL68" i="35"/>
  <c r="S172" i="35"/>
  <c r="S153" i="35"/>
  <c r="S69" i="35"/>
  <c r="AI172" i="35"/>
  <c r="AI153" i="35"/>
  <c r="AI69" i="35"/>
  <c r="P173" i="35"/>
  <c r="P154" i="35"/>
  <c r="P70" i="35"/>
  <c r="AF173" i="35"/>
  <c r="AF154" i="35"/>
  <c r="AF70" i="35"/>
  <c r="M155" i="35"/>
  <c r="M174" i="35"/>
  <c r="M71" i="35"/>
  <c r="AC155" i="35"/>
  <c r="AC174" i="35"/>
  <c r="AC71" i="35"/>
  <c r="J162" i="35"/>
  <c r="J143" i="35"/>
  <c r="J59" i="35"/>
  <c r="Z162" i="35"/>
  <c r="Z143" i="35"/>
  <c r="Z59" i="35"/>
  <c r="G163" i="35"/>
  <c r="G144" i="35"/>
  <c r="G60" i="35"/>
  <c r="W163" i="35"/>
  <c r="W144" i="35"/>
  <c r="W60" i="35"/>
  <c r="AM163" i="35"/>
  <c r="AM144" i="35"/>
  <c r="AM60" i="35"/>
  <c r="D164" i="35"/>
  <c r="D145" i="35"/>
  <c r="D61" i="35"/>
  <c r="T164" i="35"/>
  <c r="T145" i="35"/>
  <c r="T61" i="35"/>
  <c r="AJ164" i="35"/>
  <c r="AJ145" i="35"/>
  <c r="AJ61" i="35"/>
  <c r="Q165" i="35"/>
  <c r="Q146" i="35"/>
  <c r="Q62" i="35"/>
  <c r="AG165" i="35"/>
  <c r="AG146" i="35"/>
  <c r="AG62" i="35"/>
  <c r="N166" i="35"/>
  <c r="N147" i="35"/>
  <c r="N63" i="35"/>
  <c r="AD166" i="35"/>
  <c r="AD147" i="35"/>
  <c r="AD63" i="35"/>
  <c r="K167" i="35"/>
  <c r="K148" i="35"/>
  <c r="K64" i="35"/>
  <c r="AA167" i="35"/>
  <c r="AA148" i="35"/>
  <c r="AA64" i="35"/>
  <c r="H168" i="35"/>
  <c r="H149" i="35"/>
  <c r="H65" i="35"/>
  <c r="X168" i="35"/>
  <c r="X149" i="35"/>
  <c r="X65" i="35"/>
  <c r="E169" i="35"/>
  <c r="E150" i="35"/>
  <c r="E66" i="35"/>
  <c r="R170" i="35"/>
  <c r="R151" i="35"/>
  <c r="R67" i="35"/>
  <c r="AH170" i="35"/>
  <c r="AH151" i="35"/>
  <c r="AH67" i="35"/>
  <c r="O171" i="35"/>
  <c r="O152" i="35"/>
  <c r="O68" i="35"/>
  <c r="AE171" i="35"/>
  <c r="AE152" i="35"/>
  <c r="AE68" i="35"/>
  <c r="L172" i="35"/>
  <c r="L153" i="35"/>
  <c r="L69" i="35"/>
  <c r="AB172" i="35"/>
  <c r="AB153" i="35"/>
  <c r="AB69" i="35"/>
  <c r="I173" i="35"/>
  <c r="I154" i="35"/>
  <c r="I70" i="35"/>
  <c r="Y173" i="35"/>
  <c r="Y154" i="35"/>
  <c r="Y70" i="35"/>
  <c r="F174" i="35"/>
  <c r="F155" i="35"/>
  <c r="F71" i="35"/>
  <c r="V174" i="35"/>
  <c r="V155" i="35"/>
  <c r="V71" i="35"/>
  <c r="AL174" i="35"/>
  <c r="AL155" i="35"/>
  <c r="AL71" i="35"/>
  <c r="C37" i="33"/>
  <c r="D163" i="29"/>
  <c r="D144" i="29"/>
  <c r="D60" i="29"/>
  <c r="E31" i="29"/>
  <c r="E25" i="29"/>
  <c r="D164" i="29"/>
  <c r="D145" i="29"/>
  <c r="D61" i="29"/>
  <c r="D172" i="29"/>
  <c r="D153" i="29"/>
  <c r="D69" i="29"/>
  <c r="E25" i="30"/>
  <c r="D164" i="30"/>
  <c r="D145" i="30"/>
  <c r="D61" i="30"/>
  <c r="E31" i="30"/>
  <c r="D170" i="30"/>
  <c r="D151" i="30"/>
  <c r="D67" i="30"/>
  <c r="D174" i="30"/>
  <c r="D155" i="30"/>
  <c r="D71" i="30"/>
  <c r="D167" i="30"/>
  <c r="D148" i="30"/>
  <c r="D64" i="30"/>
  <c r="E35" i="30"/>
  <c r="C158" i="35"/>
  <c r="O168" i="36"/>
  <c r="O149" i="36"/>
  <c r="O65" i="36"/>
  <c r="AE168" i="36"/>
  <c r="AE149" i="36"/>
  <c r="AE65" i="36"/>
  <c r="AB169" i="36"/>
  <c r="AB150" i="36"/>
  <c r="AB66" i="36"/>
  <c r="I170" i="36"/>
  <c r="I151" i="36"/>
  <c r="I67" i="36"/>
  <c r="M172" i="36"/>
  <c r="M153" i="36"/>
  <c r="M69" i="36"/>
  <c r="J162" i="36"/>
  <c r="J143" i="36"/>
  <c r="J59" i="36"/>
  <c r="Z162" i="36"/>
  <c r="Z143" i="36"/>
  <c r="Z59" i="36"/>
  <c r="G144" i="36"/>
  <c r="G163" i="36"/>
  <c r="G60" i="36"/>
  <c r="AM144" i="36"/>
  <c r="AM163" i="36"/>
  <c r="AM60" i="36"/>
  <c r="T145" i="36"/>
  <c r="T164" i="36"/>
  <c r="T61" i="36"/>
  <c r="AG165" i="36"/>
  <c r="AG146" i="36"/>
  <c r="AG62" i="36"/>
  <c r="N166" i="36"/>
  <c r="N147" i="36"/>
  <c r="N63" i="36"/>
  <c r="AA167" i="36"/>
  <c r="AA148" i="36"/>
  <c r="AA64" i="36"/>
  <c r="H168" i="36"/>
  <c r="H149" i="36"/>
  <c r="H65" i="36"/>
  <c r="U169" i="36"/>
  <c r="U150" i="36"/>
  <c r="U66" i="36"/>
  <c r="W170" i="36"/>
  <c r="W151" i="36"/>
  <c r="W67" i="36"/>
  <c r="AD173" i="36"/>
  <c r="AD154" i="36"/>
  <c r="AD70" i="36"/>
  <c r="S162" i="36"/>
  <c r="S143" i="36"/>
  <c r="S59" i="36"/>
  <c r="P163" i="36"/>
  <c r="P144" i="36"/>
  <c r="P60" i="36"/>
  <c r="AC145" i="36"/>
  <c r="AC164" i="36"/>
  <c r="AC61" i="36"/>
  <c r="J165" i="36"/>
  <c r="J146" i="36"/>
  <c r="J62" i="36"/>
  <c r="W166" i="36"/>
  <c r="W147" i="36"/>
  <c r="W63" i="36"/>
  <c r="D167" i="36"/>
  <c r="D148" i="36"/>
  <c r="D64" i="36"/>
  <c r="K170" i="36"/>
  <c r="K151" i="36"/>
  <c r="K67" i="36"/>
  <c r="U143" i="36"/>
  <c r="U162" i="36"/>
  <c r="U59" i="36"/>
  <c r="AH144" i="36"/>
  <c r="AH163" i="36"/>
  <c r="AH60" i="36"/>
  <c r="O164" i="36"/>
  <c r="O145" i="36"/>
  <c r="O61" i="36"/>
  <c r="AB165" i="36"/>
  <c r="AB146" i="36"/>
  <c r="AB62" i="36"/>
  <c r="I166" i="36"/>
  <c r="I147" i="36"/>
  <c r="I63" i="36"/>
  <c r="V167" i="36"/>
  <c r="V148" i="36"/>
  <c r="V64" i="36"/>
  <c r="AI168" i="36"/>
  <c r="AI149" i="36"/>
  <c r="AI65" i="36"/>
  <c r="P169" i="36"/>
  <c r="P150" i="36"/>
  <c r="P66" i="36"/>
  <c r="AC172" i="36"/>
  <c r="AC153" i="36"/>
  <c r="AC69" i="36"/>
  <c r="N162" i="36"/>
  <c r="N143" i="36"/>
  <c r="N59" i="36"/>
  <c r="AA144" i="36"/>
  <c r="AA163" i="36"/>
  <c r="AA60" i="36"/>
  <c r="H145" i="36"/>
  <c r="H164" i="36"/>
  <c r="H61" i="36"/>
  <c r="U165" i="36"/>
  <c r="U146" i="36"/>
  <c r="U62" i="36"/>
  <c r="AH166" i="36"/>
  <c r="AH147" i="36"/>
  <c r="AH63" i="36"/>
  <c r="O167" i="36"/>
  <c r="O148" i="36"/>
  <c r="O64" i="36"/>
  <c r="AB168" i="36"/>
  <c r="AB149" i="36"/>
  <c r="AB65" i="36"/>
  <c r="Y169" i="36"/>
  <c r="Y150" i="36"/>
  <c r="Y66" i="36"/>
  <c r="T171" i="36"/>
  <c r="T152" i="36"/>
  <c r="T68" i="36"/>
  <c r="AA174" i="36"/>
  <c r="AA155" i="36"/>
  <c r="AA71" i="36"/>
  <c r="W162" i="36"/>
  <c r="W143" i="36"/>
  <c r="W59" i="36"/>
  <c r="D163" i="36"/>
  <c r="D144" i="36"/>
  <c r="D60" i="36"/>
  <c r="AJ163" i="36"/>
  <c r="AJ144" i="36"/>
  <c r="AJ60" i="36"/>
  <c r="Q145" i="36"/>
  <c r="Q164" i="36"/>
  <c r="Q61" i="36"/>
  <c r="AD165" i="36"/>
  <c r="AD146" i="36"/>
  <c r="AD62" i="36"/>
  <c r="K166" i="36"/>
  <c r="K147" i="36"/>
  <c r="K63" i="36"/>
  <c r="X167" i="36"/>
  <c r="X148" i="36"/>
  <c r="X64" i="36"/>
  <c r="E168" i="36"/>
  <c r="E149" i="36"/>
  <c r="E65" i="36"/>
  <c r="AH169" i="36"/>
  <c r="AH150" i="36"/>
  <c r="AH66" i="36"/>
  <c r="O170" i="36"/>
  <c r="O151" i="36"/>
  <c r="O67" i="36"/>
  <c r="R173" i="36"/>
  <c r="R154" i="36"/>
  <c r="R70" i="36"/>
  <c r="L143" i="36"/>
  <c r="L162" i="36"/>
  <c r="L59" i="36"/>
  <c r="Y163" i="36"/>
  <c r="Y144" i="36"/>
  <c r="Y60" i="36"/>
  <c r="F164" i="36"/>
  <c r="F145" i="36"/>
  <c r="F61" i="36"/>
  <c r="AL164" i="36"/>
  <c r="AL145" i="36"/>
  <c r="AL61" i="36"/>
  <c r="S165" i="36"/>
  <c r="S146" i="36"/>
  <c r="S62" i="36"/>
  <c r="AI165" i="36"/>
  <c r="AI146" i="36"/>
  <c r="AI62" i="36"/>
  <c r="P166" i="36"/>
  <c r="P147" i="36"/>
  <c r="P63" i="36"/>
  <c r="AC167" i="36"/>
  <c r="AC148" i="36"/>
  <c r="AC64" i="36"/>
  <c r="J168" i="36"/>
  <c r="J149" i="36"/>
  <c r="J65" i="36"/>
  <c r="W169" i="36"/>
  <c r="W150" i="36"/>
  <c r="W66" i="36"/>
  <c r="AE170" i="36"/>
  <c r="AE151" i="36"/>
  <c r="AE67" i="36"/>
  <c r="AL173" i="36"/>
  <c r="AL154" i="36"/>
  <c r="AL70" i="36"/>
  <c r="I171" i="36"/>
  <c r="I152" i="36"/>
  <c r="I68" i="36"/>
  <c r="V172" i="36"/>
  <c r="V153" i="36"/>
  <c r="V69" i="36"/>
  <c r="AI173" i="36"/>
  <c r="AI154" i="36"/>
  <c r="AI70" i="36"/>
  <c r="P174" i="36"/>
  <c r="P155" i="36"/>
  <c r="P71" i="36"/>
  <c r="Z171" i="36"/>
  <c r="Z152" i="36"/>
  <c r="Z68" i="36"/>
  <c r="G172" i="36"/>
  <c r="G153" i="36"/>
  <c r="G69" i="36"/>
  <c r="AM172" i="36"/>
  <c r="AM153" i="36"/>
  <c r="AM69" i="36"/>
  <c r="D173" i="36"/>
  <c r="D154" i="36"/>
  <c r="D70" i="36"/>
  <c r="AJ173" i="36"/>
  <c r="AJ154" i="36"/>
  <c r="AJ70" i="36"/>
  <c r="AG174" i="36"/>
  <c r="AG155" i="36"/>
  <c r="AG71" i="36"/>
  <c r="Z170" i="36"/>
  <c r="Z151" i="36"/>
  <c r="Z67" i="36"/>
  <c r="G171" i="36"/>
  <c r="G152" i="36"/>
  <c r="G68" i="36"/>
  <c r="AM171" i="36"/>
  <c r="AM152" i="36"/>
  <c r="AM68" i="36"/>
  <c r="T172" i="36"/>
  <c r="T153" i="36"/>
  <c r="T69" i="36"/>
  <c r="AG173" i="36"/>
  <c r="AG154" i="36"/>
  <c r="AG70" i="36"/>
  <c r="N174" i="36"/>
  <c r="N155" i="36"/>
  <c r="N71" i="36"/>
  <c r="AA162" i="35"/>
  <c r="AA143" i="35"/>
  <c r="AA59" i="35"/>
  <c r="H163" i="35"/>
  <c r="H144" i="35"/>
  <c r="H60" i="35"/>
  <c r="U164" i="35"/>
  <c r="U145" i="35"/>
  <c r="U61" i="35"/>
  <c r="AH165" i="35"/>
  <c r="AH146" i="35"/>
  <c r="AH62" i="35"/>
  <c r="O166" i="35"/>
  <c r="O147" i="35"/>
  <c r="O63" i="35"/>
  <c r="AB167" i="35"/>
  <c r="AB148" i="35"/>
  <c r="AB64" i="35"/>
  <c r="I168" i="35"/>
  <c r="I149" i="35"/>
  <c r="I65" i="35"/>
  <c r="AI170" i="35"/>
  <c r="AI151" i="35"/>
  <c r="AI67" i="35"/>
  <c r="P171" i="35"/>
  <c r="P152" i="35"/>
  <c r="P68" i="35"/>
  <c r="AC172" i="35"/>
  <c r="AC153" i="35"/>
  <c r="AC69" i="35"/>
  <c r="J154" i="35"/>
  <c r="J173" i="35"/>
  <c r="J70" i="35"/>
  <c r="W174" i="35"/>
  <c r="W155" i="35"/>
  <c r="W71" i="35"/>
  <c r="D143" i="35"/>
  <c r="D59" i="35"/>
  <c r="D37" i="35"/>
  <c r="AJ162" i="35"/>
  <c r="AJ143" i="35"/>
  <c r="AJ59" i="35"/>
  <c r="Q163" i="35"/>
  <c r="Q144" i="35"/>
  <c r="Q60" i="35"/>
  <c r="N164" i="35"/>
  <c r="N145" i="35"/>
  <c r="N61" i="35"/>
  <c r="AA165" i="35"/>
  <c r="AA146" i="35"/>
  <c r="AA62" i="35"/>
  <c r="H166" i="35"/>
  <c r="H147" i="35"/>
  <c r="H63" i="35"/>
  <c r="U167" i="35"/>
  <c r="U148" i="35"/>
  <c r="U64" i="35"/>
  <c r="AH168" i="35"/>
  <c r="AH149" i="35"/>
  <c r="AH65" i="35"/>
  <c r="AB170" i="35"/>
  <c r="AB151" i="35"/>
  <c r="AB67" i="35"/>
  <c r="I171" i="35"/>
  <c r="I152" i="35"/>
  <c r="I68" i="35"/>
  <c r="V172" i="35"/>
  <c r="V153" i="35"/>
  <c r="V69" i="35"/>
  <c r="AI154" i="35"/>
  <c r="AI173" i="35"/>
  <c r="AI70" i="35"/>
  <c r="P155" i="35"/>
  <c r="P174" i="35"/>
  <c r="P71" i="35"/>
  <c r="AC162" i="35"/>
  <c r="AC143" i="35"/>
  <c r="AC59" i="35"/>
  <c r="J163" i="35"/>
  <c r="J144" i="35"/>
  <c r="J60" i="35"/>
  <c r="W164" i="35"/>
  <c r="W145" i="35"/>
  <c r="W61" i="35"/>
  <c r="D165" i="35"/>
  <c r="D146" i="35"/>
  <c r="D62" i="35"/>
  <c r="AJ165" i="35"/>
  <c r="AJ146" i="35"/>
  <c r="AJ62" i="35"/>
  <c r="AG166" i="35"/>
  <c r="AG147" i="35"/>
  <c r="AG63" i="35"/>
  <c r="N167" i="35"/>
  <c r="N148" i="35"/>
  <c r="N64" i="35"/>
  <c r="AA168" i="35"/>
  <c r="AA149" i="35"/>
  <c r="AA65" i="35"/>
  <c r="H169" i="35"/>
  <c r="H150" i="35"/>
  <c r="H66" i="35"/>
  <c r="U170" i="35"/>
  <c r="U151" i="35"/>
  <c r="U67" i="35"/>
  <c r="AH171" i="35"/>
  <c r="AH152" i="35"/>
  <c r="AH68" i="35"/>
  <c r="O172" i="35"/>
  <c r="O153" i="35"/>
  <c r="O69" i="35"/>
  <c r="AB173" i="35"/>
  <c r="AB154" i="35"/>
  <c r="AB70" i="35"/>
  <c r="I155" i="35"/>
  <c r="I174" i="35"/>
  <c r="I71" i="35"/>
  <c r="V162" i="35"/>
  <c r="V143" i="35"/>
  <c r="V59" i="35"/>
  <c r="AI163" i="35"/>
  <c r="AI144" i="35"/>
  <c r="AI60" i="35"/>
  <c r="P164" i="35"/>
  <c r="P145" i="35"/>
  <c r="P61" i="35"/>
  <c r="AC165" i="35"/>
  <c r="AC146" i="35"/>
  <c r="AC62" i="35"/>
  <c r="J166" i="35"/>
  <c r="J147" i="35"/>
  <c r="J63" i="35"/>
  <c r="Z166" i="35"/>
  <c r="Z147" i="35"/>
  <c r="Z63" i="35"/>
  <c r="G167" i="35"/>
  <c r="G148" i="35"/>
  <c r="G64" i="35"/>
  <c r="AM167" i="35"/>
  <c r="AM148" i="35"/>
  <c r="AM64" i="35"/>
  <c r="T168" i="35"/>
  <c r="T149" i="35"/>
  <c r="T65" i="35"/>
  <c r="N170" i="35"/>
  <c r="N151" i="35"/>
  <c r="N67" i="35"/>
  <c r="AA171" i="35"/>
  <c r="AA152" i="35"/>
  <c r="AA68" i="35"/>
  <c r="H172" i="35"/>
  <c r="H153" i="35"/>
  <c r="H69" i="35"/>
  <c r="U173" i="35"/>
  <c r="U154" i="35"/>
  <c r="U70" i="35"/>
  <c r="AH174" i="35"/>
  <c r="AH155" i="35"/>
  <c r="AH71" i="35"/>
  <c r="C37" i="34"/>
  <c r="D33" i="33"/>
  <c r="D69" i="33" s="1"/>
  <c r="D29" i="33"/>
  <c r="D65" i="33" s="1"/>
  <c r="D25" i="33"/>
  <c r="D61" i="33" s="1"/>
  <c r="D34" i="33"/>
  <c r="D70" i="33" s="1"/>
  <c r="D30" i="33"/>
  <c r="D26" i="33"/>
  <c r="D35" i="33"/>
  <c r="D31" i="33"/>
  <c r="D27" i="33"/>
  <c r="D63" i="33" s="1"/>
  <c r="D23" i="33"/>
  <c r="E23" i="33" s="1"/>
  <c r="F23" i="33" s="1"/>
  <c r="G23" i="33" s="1"/>
  <c r="H23" i="33" s="1"/>
  <c r="I23" i="33" s="1"/>
  <c r="J23" i="33" s="1"/>
  <c r="K23" i="33" s="1"/>
  <c r="L23" i="33" s="1"/>
  <c r="M23" i="33" s="1"/>
  <c r="N23" i="33" s="1"/>
  <c r="O23" i="33" s="1"/>
  <c r="P23" i="33" s="1"/>
  <c r="Q23" i="33" s="1"/>
  <c r="R23" i="33" s="1"/>
  <c r="S23" i="33" s="1"/>
  <c r="T23" i="33" s="1"/>
  <c r="U23" i="33" s="1"/>
  <c r="V23" i="33" s="1"/>
  <c r="W23" i="33" s="1"/>
  <c r="X23" i="33" s="1"/>
  <c r="Y23" i="33" s="1"/>
  <c r="Z23" i="33" s="1"/>
  <c r="AA23" i="33" s="1"/>
  <c r="AB23" i="33" s="1"/>
  <c r="AC23" i="33" s="1"/>
  <c r="AD23" i="33" s="1"/>
  <c r="AE23" i="33" s="1"/>
  <c r="AF23" i="33" s="1"/>
  <c r="AG23" i="33" s="1"/>
  <c r="AH23" i="33" s="1"/>
  <c r="AI23" i="33" s="1"/>
  <c r="AJ23" i="33" s="1"/>
  <c r="AK23" i="33" s="1"/>
  <c r="AL23" i="33" s="1"/>
  <c r="AM23" i="33" s="1"/>
  <c r="D32" i="33"/>
  <c r="D28" i="33"/>
  <c r="D64" i="33" s="1"/>
  <c r="D24" i="33"/>
  <c r="D60" i="33" s="1"/>
  <c r="E32" i="29"/>
  <c r="D171" i="29"/>
  <c r="D152" i="29"/>
  <c r="D68" i="29"/>
  <c r="E30" i="29"/>
  <c r="E166" i="30"/>
  <c r="E147" i="30"/>
  <c r="E63" i="30"/>
  <c r="D166" i="30"/>
  <c r="D147" i="30"/>
  <c r="D63" i="30"/>
  <c r="Y143" i="36"/>
  <c r="Y162" i="36"/>
  <c r="Y59" i="36"/>
  <c r="F144" i="36"/>
  <c r="F163" i="36"/>
  <c r="F60" i="36"/>
  <c r="V144" i="36"/>
  <c r="V163" i="36"/>
  <c r="V60" i="36"/>
  <c r="AI164" i="36"/>
  <c r="AI145" i="36"/>
  <c r="AI61" i="36"/>
  <c r="AF165" i="36"/>
  <c r="AF146" i="36"/>
  <c r="AF62" i="36"/>
  <c r="M166" i="36"/>
  <c r="M147" i="36"/>
  <c r="M63" i="36"/>
  <c r="Z167" i="36"/>
  <c r="Z148" i="36"/>
  <c r="Z64" i="36"/>
  <c r="M143" i="36"/>
  <c r="M162" i="36"/>
  <c r="M59" i="36"/>
  <c r="AC143" i="36"/>
  <c r="AC162" i="36"/>
  <c r="AC59" i="36"/>
  <c r="J144" i="36"/>
  <c r="J163" i="36"/>
  <c r="J60" i="36"/>
  <c r="Z144" i="36"/>
  <c r="Z163" i="36"/>
  <c r="Z60" i="36"/>
  <c r="G164" i="36"/>
  <c r="G145" i="36"/>
  <c r="G61" i="36"/>
  <c r="W164" i="36"/>
  <c r="W145" i="36"/>
  <c r="W61" i="36"/>
  <c r="AM164" i="36"/>
  <c r="AM145" i="36"/>
  <c r="AM61" i="36"/>
  <c r="D165" i="36"/>
  <c r="D146" i="36"/>
  <c r="D62" i="36"/>
  <c r="T165" i="36"/>
  <c r="T146" i="36"/>
  <c r="T62" i="36"/>
  <c r="AJ165" i="36"/>
  <c r="AJ146" i="36"/>
  <c r="AJ62" i="36"/>
  <c r="Q166" i="36"/>
  <c r="Q147" i="36"/>
  <c r="Q63" i="36"/>
  <c r="AG166" i="36"/>
  <c r="AG147" i="36"/>
  <c r="AG63" i="36"/>
  <c r="N167" i="36"/>
  <c r="N148" i="36"/>
  <c r="N64" i="36"/>
  <c r="AD167" i="36"/>
  <c r="AD148" i="36"/>
  <c r="AD64" i="36"/>
  <c r="K168" i="36"/>
  <c r="K149" i="36"/>
  <c r="K65" i="36"/>
  <c r="AA168" i="36"/>
  <c r="AA149" i="36"/>
  <c r="AA65" i="36"/>
  <c r="H169" i="36"/>
  <c r="H150" i="36"/>
  <c r="H66" i="36"/>
  <c r="X169" i="36"/>
  <c r="X150" i="36"/>
  <c r="X66" i="36"/>
  <c r="E170" i="36"/>
  <c r="E151" i="36"/>
  <c r="E67" i="36"/>
  <c r="AI170" i="36"/>
  <c r="AI151" i="36"/>
  <c r="AI67" i="36"/>
  <c r="P171" i="36"/>
  <c r="P152" i="36"/>
  <c r="P68" i="36"/>
  <c r="W174" i="36"/>
  <c r="W155" i="36"/>
  <c r="W71" i="36"/>
  <c r="F162" i="36"/>
  <c r="F143" i="36"/>
  <c r="F59" i="36"/>
  <c r="V162" i="36"/>
  <c r="V143" i="36"/>
  <c r="V59" i="36"/>
  <c r="AL162" i="36"/>
  <c r="AL143" i="36"/>
  <c r="AL59" i="36"/>
  <c r="S144" i="36"/>
  <c r="S163" i="36"/>
  <c r="S60" i="36"/>
  <c r="AI144" i="36"/>
  <c r="AI163" i="36"/>
  <c r="AI60" i="36"/>
  <c r="P145" i="36"/>
  <c r="P164" i="36"/>
  <c r="P61" i="36"/>
  <c r="AF145" i="36"/>
  <c r="AF164" i="36"/>
  <c r="AF61" i="36"/>
  <c r="M165" i="36"/>
  <c r="M146" i="36"/>
  <c r="M62" i="36"/>
  <c r="AC165" i="36"/>
  <c r="AC146" i="36"/>
  <c r="AC62" i="36"/>
  <c r="J166" i="36"/>
  <c r="J147" i="36"/>
  <c r="J63" i="36"/>
  <c r="Z166" i="36"/>
  <c r="Z147" i="36"/>
  <c r="Z63" i="36"/>
  <c r="G167" i="36"/>
  <c r="G148" i="36"/>
  <c r="G64" i="36"/>
  <c r="W167" i="36"/>
  <c r="W148" i="36"/>
  <c r="W64" i="36"/>
  <c r="AM167" i="36"/>
  <c r="AM148" i="36"/>
  <c r="AM64" i="36"/>
  <c r="D168" i="36"/>
  <c r="D149" i="36"/>
  <c r="D65" i="36"/>
  <c r="T168" i="36"/>
  <c r="T149" i="36"/>
  <c r="T65" i="36"/>
  <c r="AJ168" i="36"/>
  <c r="AJ149" i="36"/>
  <c r="AJ65" i="36"/>
  <c r="Q169" i="36"/>
  <c r="Q150" i="36"/>
  <c r="Q66" i="36"/>
  <c r="AG169" i="36"/>
  <c r="AG150" i="36"/>
  <c r="AG66" i="36"/>
  <c r="N170" i="36"/>
  <c r="N151" i="36"/>
  <c r="N67" i="36"/>
  <c r="AG172" i="36"/>
  <c r="AG153" i="36"/>
  <c r="AG69" i="36"/>
  <c r="N173" i="36"/>
  <c r="N154" i="36"/>
  <c r="N70" i="36"/>
  <c r="O162" i="36"/>
  <c r="O143" i="36"/>
  <c r="O59" i="36"/>
  <c r="AE162" i="36"/>
  <c r="AE143" i="36"/>
  <c r="AE59" i="36"/>
  <c r="L163" i="36"/>
  <c r="L144" i="36"/>
  <c r="L60" i="36"/>
  <c r="AB163" i="36"/>
  <c r="AB144" i="36"/>
  <c r="AB60" i="36"/>
  <c r="I145" i="36"/>
  <c r="I164" i="36"/>
  <c r="I61" i="36"/>
  <c r="Y145" i="36"/>
  <c r="Y164" i="36"/>
  <c r="Y61" i="36"/>
  <c r="F165" i="36"/>
  <c r="F146" i="36"/>
  <c r="F62" i="36"/>
  <c r="V165" i="36"/>
  <c r="V146" i="36"/>
  <c r="V62" i="36"/>
  <c r="AL165" i="36"/>
  <c r="AL146" i="36"/>
  <c r="AL62" i="36"/>
  <c r="S166" i="36"/>
  <c r="S147" i="36"/>
  <c r="S63" i="36"/>
  <c r="AI166" i="36"/>
  <c r="AI147" i="36"/>
  <c r="AI63" i="36"/>
  <c r="P167" i="36"/>
  <c r="P148" i="36"/>
  <c r="P64" i="36"/>
  <c r="AF167" i="36"/>
  <c r="AF148" i="36"/>
  <c r="AF64" i="36"/>
  <c r="M168" i="36"/>
  <c r="M149" i="36"/>
  <c r="M65" i="36"/>
  <c r="AC168" i="36"/>
  <c r="AC149" i="36"/>
  <c r="AC65" i="36"/>
  <c r="J169" i="36"/>
  <c r="J150" i="36"/>
  <c r="J66" i="36"/>
  <c r="Z169" i="36"/>
  <c r="Z150" i="36"/>
  <c r="Z66" i="36"/>
  <c r="G170" i="36"/>
  <c r="G151" i="36"/>
  <c r="G67" i="36"/>
  <c r="X171" i="36"/>
  <c r="X152" i="36"/>
  <c r="X68" i="36"/>
  <c r="E172" i="36"/>
  <c r="E153" i="36"/>
  <c r="E69" i="36"/>
  <c r="AE174" i="36"/>
  <c r="AE155" i="36"/>
  <c r="AE71" i="36"/>
  <c r="D59" i="36"/>
  <c r="D37" i="36"/>
  <c r="T143" i="36"/>
  <c r="T162" i="36"/>
  <c r="T59" i="36"/>
  <c r="AJ143" i="36"/>
  <c r="AJ162" i="36"/>
  <c r="AJ59" i="36"/>
  <c r="Q163" i="36"/>
  <c r="Q144" i="36"/>
  <c r="Q60" i="36"/>
  <c r="AG163" i="36"/>
  <c r="AG144" i="36"/>
  <c r="AG60" i="36"/>
  <c r="N164" i="36"/>
  <c r="N145" i="36"/>
  <c r="N61" i="36"/>
  <c r="AD164" i="36"/>
  <c r="AD145" i="36"/>
  <c r="AD61" i="36"/>
  <c r="K165" i="36"/>
  <c r="K146" i="36"/>
  <c r="K62" i="36"/>
  <c r="AA165" i="36"/>
  <c r="AA146" i="36"/>
  <c r="AA62" i="36"/>
  <c r="H166" i="36"/>
  <c r="H147" i="36"/>
  <c r="H63" i="36"/>
  <c r="X166" i="36"/>
  <c r="X147" i="36"/>
  <c r="X63" i="36"/>
  <c r="E167" i="36"/>
  <c r="E148" i="36"/>
  <c r="E64" i="36"/>
  <c r="U167" i="36"/>
  <c r="U148" i="36"/>
  <c r="U64" i="36"/>
  <c r="AK167" i="36"/>
  <c r="AK148" i="36"/>
  <c r="AK64" i="36"/>
  <c r="R168" i="36"/>
  <c r="R149" i="36"/>
  <c r="R65" i="36"/>
  <c r="AH168" i="36"/>
  <c r="AH149" i="36"/>
  <c r="AH65" i="36"/>
  <c r="O169" i="36"/>
  <c r="O150" i="36"/>
  <c r="O66" i="36"/>
  <c r="AE169" i="36"/>
  <c r="AE150" i="36"/>
  <c r="AE66" i="36"/>
  <c r="L170" i="36"/>
  <c r="L151" i="36"/>
  <c r="L67" i="36"/>
  <c r="Y172" i="36"/>
  <c r="Y153" i="36"/>
  <c r="Y69" i="36"/>
  <c r="F173" i="36"/>
  <c r="F154" i="36"/>
  <c r="F70" i="36"/>
  <c r="T170" i="36"/>
  <c r="T151" i="36"/>
  <c r="T67" i="36"/>
  <c r="AJ170" i="36"/>
  <c r="AJ151" i="36"/>
  <c r="AJ67" i="36"/>
  <c r="Q171" i="36"/>
  <c r="Q152" i="36"/>
  <c r="Q68" i="36"/>
  <c r="AG171" i="36"/>
  <c r="AG152" i="36"/>
  <c r="AG68" i="36"/>
  <c r="N172" i="36"/>
  <c r="N153" i="36"/>
  <c r="N69" i="36"/>
  <c r="AD172" i="36"/>
  <c r="AD153" i="36"/>
  <c r="AD69" i="36"/>
  <c r="K173" i="36"/>
  <c r="K154" i="36"/>
  <c r="K70" i="36"/>
  <c r="AA173" i="36"/>
  <c r="AA154" i="36"/>
  <c r="AA70" i="36"/>
  <c r="H174" i="36"/>
  <c r="H155" i="36"/>
  <c r="H71" i="36"/>
  <c r="X174" i="36"/>
  <c r="X155" i="36"/>
  <c r="X71" i="36"/>
  <c r="U170" i="36"/>
  <c r="U151" i="36"/>
  <c r="U67" i="36"/>
  <c r="AK170" i="36"/>
  <c r="AK151" i="36"/>
  <c r="AK67" i="36"/>
  <c r="R171" i="36"/>
  <c r="R152" i="36"/>
  <c r="R68" i="36"/>
  <c r="AH171" i="36"/>
  <c r="AH152" i="36"/>
  <c r="AH68" i="36"/>
  <c r="O172" i="36"/>
  <c r="O153" i="36"/>
  <c r="O69" i="36"/>
  <c r="AE172" i="36"/>
  <c r="AE153" i="36"/>
  <c r="AE69" i="36"/>
  <c r="L173" i="36"/>
  <c r="L154" i="36"/>
  <c r="L70" i="36"/>
  <c r="AB173" i="36"/>
  <c r="AB154" i="36"/>
  <c r="AB70" i="36"/>
  <c r="I174" i="36"/>
  <c r="I155" i="36"/>
  <c r="I71" i="36"/>
  <c r="Y174" i="36"/>
  <c r="Y155" i="36"/>
  <c r="Y71" i="36"/>
  <c r="R170" i="36"/>
  <c r="R151" i="36"/>
  <c r="R67" i="36"/>
  <c r="AH170" i="36"/>
  <c r="AH151" i="36"/>
  <c r="AH67" i="36"/>
  <c r="O171" i="36"/>
  <c r="O152" i="36"/>
  <c r="O68" i="36"/>
  <c r="AE171" i="36"/>
  <c r="AE152" i="36"/>
  <c r="AE68" i="36"/>
  <c r="L172" i="36"/>
  <c r="L153" i="36"/>
  <c r="L69" i="36"/>
  <c r="AB172" i="36"/>
  <c r="AB153" i="36"/>
  <c r="AB69" i="36"/>
  <c r="I173" i="36"/>
  <c r="I154" i="36"/>
  <c r="I70" i="36"/>
  <c r="Y173" i="36"/>
  <c r="Y154" i="36"/>
  <c r="Y70" i="36"/>
  <c r="F174" i="36"/>
  <c r="F155" i="36"/>
  <c r="F71" i="36"/>
  <c r="V174" i="36"/>
  <c r="V155" i="36"/>
  <c r="V71" i="36"/>
  <c r="AL174" i="36"/>
  <c r="AL155" i="36"/>
  <c r="AL71" i="36"/>
  <c r="S162" i="35"/>
  <c r="S143" i="35"/>
  <c r="S59" i="35"/>
  <c r="AI162" i="35"/>
  <c r="AI143" i="35"/>
  <c r="AI59" i="35"/>
  <c r="P163" i="35"/>
  <c r="P144" i="35"/>
  <c r="P60" i="35"/>
  <c r="AF163" i="35"/>
  <c r="AF144" i="35"/>
  <c r="AF60" i="35"/>
  <c r="M164" i="35"/>
  <c r="M145" i="35"/>
  <c r="M61" i="35"/>
  <c r="AC164" i="35"/>
  <c r="AC145" i="35"/>
  <c r="AC61" i="35"/>
  <c r="J165" i="35"/>
  <c r="J146" i="35"/>
  <c r="J62" i="35"/>
  <c r="Z165" i="35"/>
  <c r="Z146" i="35"/>
  <c r="Z62" i="35"/>
  <c r="G166" i="35"/>
  <c r="G147" i="35"/>
  <c r="G63" i="35"/>
  <c r="W166" i="35"/>
  <c r="W147" i="35"/>
  <c r="W63" i="35"/>
  <c r="AM166" i="35"/>
  <c r="AM147" i="35"/>
  <c r="AM63" i="35"/>
  <c r="D167" i="35"/>
  <c r="D148" i="35"/>
  <c r="D64" i="35"/>
  <c r="T167" i="35"/>
  <c r="T148" i="35"/>
  <c r="T64" i="35"/>
  <c r="AJ167" i="35"/>
  <c r="AJ148" i="35"/>
  <c r="AJ64" i="35"/>
  <c r="Q168" i="35"/>
  <c r="Q149" i="35"/>
  <c r="Q65" i="35"/>
  <c r="AG168" i="35"/>
  <c r="AG149" i="35"/>
  <c r="AG65" i="35"/>
  <c r="K170" i="35"/>
  <c r="K151" i="35"/>
  <c r="K67" i="35"/>
  <c r="AA170" i="35"/>
  <c r="AA151" i="35"/>
  <c r="AA67" i="35"/>
  <c r="H171" i="35"/>
  <c r="H152" i="35"/>
  <c r="H68" i="35"/>
  <c r="X171" i="35"/>
  <c r="X152" i="35"/>
  <c r="X68" i="35"/>
  <c r="E172" i="35"/>
  <c r="E153" i="35"/>
  <c r="E69" i="35"/>
  <c r="U172" i="35"/>
  <c r="U153" i="35"/>
  <c r="U69" i="35"/>
  <c r="AK172" i="35"/>
  <c r="AK153" i="35"/>
  <c r="AK69" i="35"/>
  <c r="R154" i="35"/>
  <c r="R173" i="35"/>
  <c r="R70" i="35"/>
  <c r="AH154" i="35"/>
  <c r="AH173" i="35"/>
  <c r="AH70" i="35"/>
  <c r="O174" i="35"/>
  <c r="O155" i="35"/>
  <c r="O71" i="35"/>
  <c r="AE174" i="35"/>
  <c r="AE155" i="35"/>
  <c r="AE71" i="35"/>
  <c r="L162" i="35"/>
  <c r="L143" i="35"/>
  <c r="L59" i="35"/>
  <c r="AB162" i="35"/>
  <c r="AB143" i="35"/>
  <c r="AB59" i="35"/>
  <c r="I163" i="35"/>
  <c r="I144" i="35"/>
  <c r="I60" i="35"/>
  <c r="Y163" i="35"/>
  <c r="Y144" i="35"/>
  <c r="Y60" i="35"/>
  <c r="F164" i="35"/>
  <c r="F145" i="35"/>
  <c r="F61" i="35"/>
  <c r="V164" i="35"/>
  <c r="V145" i="35"/>
  <c r="V61" i="35"/>
  <c r="AL164" i="35"/>
  <c r="AL145" i="35"/>
  <c r="AL61" i="35"/>
  <c r="S165" i="35"/>
  <c r="S146" i="35"/>
  <c r="S62" i="35"/>
  <c r="AI165" i="35"/>
  <c r="AI146" i="35"/>
  <c r="AI62" i="35"/>
  <c r="P166" i="35"/>
  <c r="P147" i="35"/>
  <c r="P63" i="35"/>
  <c r="AF166" i="35"/>
  <c r="AF147" i="35"/>
  <c r="AF63" i="35"/>
  <c r="M167" i="35"/>
  <c r="M148" i="35"/>
  <c r="M64" i="35"/>
  <c r="AC167" i="35"/>
  <c r="AC148" i="35"/>
  <c r="AC64" i="35"/>
  <c r="J168" i="35"/>
  <c r="J149" i="35"/>
  <c r="J65" i="35"/>
  <c r="Z168" i="35"/>
  <c r="Z149" i="35"/>
  <c r="Z65" i="35"/>
  <c r="G169" i="35"/>
  <c r="G150" i="35"/>
  <c r="G66" i="35"/>
  <c r="D170" i="35"/>
  <c r="D151" i="35"/>
  <c r="D67" i="35"/>
  <c r="T170" i="35"/>
  <c r="T151" i="35"/>
  <c r="T67" i="35"/>
  <c r="AJ170" i="35"/>
  <c r="AJ151" i="35"/>
  <c r="AJ67" i="35"/>
  <c r="Q171" i="35"/>
  <c r="Q152" i="35"/>
  <c r="Q68" i="35"/>
  <c r="AG171" i="35"/>
  <c r="AG152" i="35"/>
  <c r="AG68" i="35"/>
  <c r="N172" i="35"/>
  <c r="N153" i="35"/>
  <c r="N69" i="35"/>
  <c r="AD172" i="35"/>
  <c r="AD153" i="35"/>
  <c r="AD69" i="35"/>
  <c r="K154" i="35"/>
  <c r="K173" i="35"/>
  <c r="K70" i="35"/>
  <c r="AA154" i="35"/>
  <c r="AA173" i="35"/>
  <c r="AA70" i="35"/>
  <c r="H155" i="35"/>
  <c r="H174" i="35"/>
  <c r="H71" i="35"/>
  <c r="X155" i="35"/>
  <c r="X174" i="35"/>
  <c r="X71" i="35"/>
  <c r="E162" i="35"/>
  <c r="E143" i="35"/>
  <c r="E59" i="35"/>
  <c r="U162" i="35"/>
  <c r="U143" i="35"/>
  <c r="U59" i="35"/>
  <c r="AK162" i="35"/>
  <c r="AK143" i="35"/>
  <c r="AK59" i="35"/>
  <c r="R163" i="35"/>
  <c r="R144" i="35"/>
  <c r="R60" i="35"/>
  <c r="AH163" i="35"/>
  <c r="AH144" i="35"/>
  <c r="AH60" i="35"/>
  <c r="O164" i="35"/>
  <c r="O145" i="35"/>
  <c r="O61" i="35"/>
  <c r="AE164" i="35"/>
  <c r="AE145" i="35"/>
  <c r="AE61" i="35"/>
  <c r="L165" i="35"/>
  <c r="L146" i="35"/>
  <c r="L62" i="35"/>
  <c r="AB165" i="35"/>
  <c r="AB146" i="35"/>
  <c r="AB62" i="35"/>
  <c r="I166" i="35"/>
  <c r="I147" i="35"/>
  <c r="I63" i="35"/>
  <c r="Y166" i="35"/>
  <c r="Y147" i="35"/>
  <c r="Y63" i="35"/>
  <c r="F167" i="35"/>
  <c r="F148" i="35"/>
  <c r="F64" i="35"/>
  <c r="V167" i="35"/>
  <c r="V148" i="35"/>
  <c r="V64" i="35"/>
  <c r="AL167" i="35"/>
  <c r="AL148" i="35"/>
  <c r="AL64" i="35"/>
  <c r="S168" i="35"/>
  <c r="S149" i="35"/>
  <c r="S65" i="35"/>
  <c r="AI168" i="35"/>
  <c r="AI149" i="35"/>
  <c r="AI65" i="35"/>
  <c r="M170" i="35"/>
  <c r="M151" i="35"/>
  <c r="M67" i="35"/>
  <c r="AC170" i="35"/>
  <c r="AC151" i="35"/>
  <c r="AC67" i="35"/>
  <c r="J171" i="35"/>
  <c r="J152" i="35"/>
  <c r="J68" i="35"/>
  <c r="Z171" i="35"/>
  <c r="Z152" i="35"/>
  <c r="Z68" i="35"/>
  <c r="G172" i="35"/>
  <c r="G153" i="35"/>
  <c r="G69" i="35"/>
  <c r="W172" i="35"/>
  <c r="W153" i="35"/>
  <c r="W69" i="35"/>
  <c r="AM172" i="35"/>
  <c r="AM153" i="35"/>
  <c r="AM69" i="35"/>
  <c r="D173" i="35"/>
  <c r="D154" i="35"/>
  <c r="D70" i="35"/>
  <c r="T173" i="35"/>
  <c r="T154" i="35"/>
  <c r="T70" i="35"/>
  <c r="AJ173" i="35"/>
  <c r="AJ154" i="35"/>
  <c r="AJ70" i="35"/>
  <c r="Q155" i="35"/>
  <c r="Q174" i="35"/>
  <c r="Q71" i="35"/>
  <c r="AG155" i="35"/>
  <c r="AG174" i="35"/>
  <c r="AG71" i="35"/>
  <c r="N162" i="35"/>
  <c r="N143" i="35"/>
  <c r="N59" i="35"/>
  <c r="AD162" i="35"/>
  <c r="AD143" i="35"/>
  <c r="AD59" i="35"/>
  <c r="K163" i="35"/>
  <c r="K144" i="35"/>
  <c r="K60" i="35"/>
  <c r="AA163" i="35"/>
  <c r="AA144" i="35"/>
  <c r="AA60" i="35"/>
  <c r="H164" i="35"/>
  <c r="H145" i="35"/>
  <c r="H61" i="35"/>
  <c r="X164" i="35"/>
  <c r="X145" i="35"/>
  <c r="X61" i="35"/>
  <c r="E165" i="35"/>
  <c r="E146" i="35"/>
  <c r="E62" i="35"/>
  <c r="U165" i="35"/>
  <c r="U146" i="35"/>
  <c r="U62" i="35"/>
  <c r="AK165" i="35"/>
  <c r="AK146" i="35"/>
  <c r="AK62" i="35"/>
  <c r="R166" i="35"/>
  <c r="R147" i="35"/>
  <c r="R63" i="35"/>
  <c r="AH166" i="35"/>
  <c r="AH147" i="35"/>
  <c r="AH63" i="35"/>
  <c r="O167" i="35"/>
  <c r="O148" i="35"/>
  <c r="O64" i="35"/>
  <c r="AE167" i="35"/>
  <c r="AE148" i="35"/>
  <c r="AE64" i="35"/>
  <c r="L168" i="35"/>
  <c r="L149" i="35"/>
  <c r="L65" i="35"/>
  <c r="AB168" i="35"/>
  <c r="AB149" i="35"/>
  <c r="AB65" i="35"/>
  <c r="I169" i="35"/>
  <c r="I150" i="35"/>
  <c r="I66" i="35"/>
  <c r="F170" i="35"/>
  <c r="F151" i="35"/>
  <c r="F67" i="35"/>
  <c r="V170" i="35"/>
  <c r="V151" i="35"/>
  <c r="V67" i="35"/>
  <c r="AL170" i="35"/>
  <c r="AL151" i="35"/>
  <c r="AL67" i="35"/>
  <c r="S171" i="35"/>
  <c r="S152" i="35"/>
  <c r="S68" i="35"/>
  <c r="AI171" i="35"/>
  <c r="AI152" i="35"/>
  <c r="AI68" i="35"/>
  <c r="P172" i="35"/>
  <c r="P153" i="35"/>
  <c r="P69" i="35"/>
  <c r="AF172" i="35"/>
  <c r="AF153" i="35"/>
  <c r="AF69" i="35"/>
  <c r="M173" i="35"/>
  <c r="M154" i="35"/>
  <c r="M70" i="35"/>
  <c r="AC173" i="35"/>
  <c r="AC154" i="35"/>
  <c r="AC70" i="35"/>
  <c r="J174" i="35"/>
  <c r="J155" i="35"/>
  <c r="J71" i="35"/>
  <c r="Z174" i="35"/>
  <c r="Z155" i="35"/>
  <c r="Z71" i="35"/>
  <c r="F24" i="29"/>
  <c r="E163" i="29"/>
  <c r="E144" i="29"/>
  <c r="E60" i="29"/>
  <c r="E29" i="29"/>
  <c r="F26" i="29"/>
  <c r="E34" i="29"/>
  <c r="D174" i="29"/>
  <c r="D155" i="29"/>
  <c r="D71" i="29"/>
  <c r="D163" i="30"/>
  <c r="D144" i="30"/>
  <c r="D60" i="30"/>
  <c r="AK169" i="36"/>
  <c r="AK150" i="36"/>
  <c r="AK66" i="36"/>
  <c r="D171" i="36"/>
  <c r="D152" i="36"/>
  <c r="D68" i="36"/>
  <c r="G166" i="36"/>
  <c r="G147" i="36"/>
  <c r="G63" i="36"/>
  <c r="T167" i="36"/>
  <c r="T148" i="36"/>
  <c r="T64" i="36"/>
  <c r="AG168" i="36"/>
  <c r="AG149" i="36"/>
  <c r="AG65" i="36"/>
  <c r="N169" i="36"/>
  <c r="N150" i="36"/>
  <c r="N66" i="36"/>
  <c r="X143" i="36"/>
  <c r="X162" i="36"/>
  <c r="X59" i="36"/>
  <c r="U163" i="36"/>
  <c r="U144" i="36"/>
  <c r="U60" i="36"/>
  <c r="R164" i="36"/>
  <c r="R145" i="36"/>
  <c r="R61" i="36"/>
  <c r="AH164" i="36"/>
  <c r="AH145" i="36"/>
  <c r="AH61" i="36"/>
  <c r="O165" i="36"/>
  <c r="O146" i="36"/>
  <c r="O62" i="36"/>
  <c r="AE165" i="36"/>
  <c r="AE146" i="36"/>
  <c r="AE62" i="36"/>
  <c r="L166" i="36"/>
  <c r="L147" i="36"/>
  <c r="L63" i="36"/>
  <c r="I167" i="36"/>
  <c r="I148" i="36"/>
  <c r="I64" i="36"/>
  <c r="Y167" i="36"/>
  <c r="Y148" i="36"/>
  <c r="Y64" i="36"/>
  <c r="F168" i="36"/>
  <c r="F149" i="36"/>
  <c r="F65" i="36"/>
  <c r="V168" i="36"/>
  <c r="V149" i="36"/>
  <c r="V65" i="36"/>
  <c r="AL168" i="36"/>
  <c r="AL149" i="36"/>
  <c r="AL65" i="36"/>
  <c r="S169" i="36"/>
  <c r="S150" i="36"/>
  <c r="S66" i="36"/>
  <c r="AI169" i="36"/>
  <c r="AI150" i="36"/>
  <c r="AI66" i="36"/>
  <c r="Q170" i="36"/>
  <c r="Q151" i="36"/>
  <c r="Q67" i="36"/>
  <c r="V173" i="36"/>
  <c r="V154" i="36"/>
  <c r="V70" i="36"/>
  <c r="X170" i="36"/>
  <c r="X151" i="36"/>
  <c r="X67" i="36"/>
  <c r="E171" i="36"/>
  <c r="E152" i="36"/>
  <c r="E68" i="36"/>
  <c r="U171" i="36"/>
  <c r="U152" i="36"/>
  <c r="U68" i="36"/>
  <c r="AK171" i="36"/>
  <c r="AK152" i="36"/>
  <c r="AK68" i="36"/>
  <c r="R172" i="36"/>
  <c r="R153" i="36"/>
  <c r="R69" i="36"/>
  <c r="AH172" i="36"/>
  <c r="AH153" i="36"/>
  <c r="AH69" i="36"/>
  <c r="O173" i="36"/>
  <c r="O154" i="36"/>
  <c r="O70" i="36"/>
  <c r="AE173" i="36"/>
  <c r="AE154" i="36"/>
  <c r="AE70" i="36"/>
  <c r="L174" i="36"/>
  <c r="L155" i="36"/>
  <c r="L71" i="36"/>
  <c r="AB174" i="36"/>
  <c r="AB155" i="36"/>
  <c r="AB71" i="36"/>
  <c r="Y170" i="36"/>
  <c r="Y151" i="36"/>
  <c r="Y67" i="36"/>
  <c r="F171" i="36"/>
  <c r="F152" i="36"/>
  <c r="F68" i="36"/>
  <c r="V171" i="36"/>
  <c r="V152" i="36"/>
  <c r="V68" i="36"/>
  <c r="AL171" i="36"/>
  <c r="AL152" i="36"/>
  <c r="AL68" i="36"/>
  <c r="S172" i="36"/>
  <c r="S153" i="36"/>
  <c r="S69" i="36"/>
  <c r="AI172" i="36"/>
  <c r="AI153" i="36"/>
  <c r="AI69" i="36"/>
  <c r="P173" i="36"/>
  <c r="P154" i="36"/>
  <c r="P70" i="36"/>
  <c r="AF173" i="36"/>
  <c r="AF154" i="36"/>
  <c r="AF70" i="36"/>
  <c r="M174" i="36"/>
  <c r="M155" i="36"/>
  <c r="M71" i="36"/>
  <c r="AC174" i="36"/>
  <c r="AC155" i="36"/>
  <c r="AC71" i="36"/>
  <c r="V170" i="36"/>
  <c r="V151" i="36"/>
  <c r="V67" i="36"/>
  <c r="AL170" i="36"/>
  <c r="AL151" i="36"/>
  <c r="AL67" i="36"/>
  <c r="S171" i="36"/>
  <c r="S152" i="36"/>
  <c r="S68" i="36"/>
  <c r="AI171" i="36"/>
  <c r="AI152" i="36"/>
  <c r="AI68" i="36"/>
  <c r="P172" i="36"/>
  <c r="P153" i="36"/>
  <c r="P69" i="36"/>
  <c r="AF172" i="36"/>
  <c r="AF153" i="36"/>
  <c r="AF69" i="36"/>
  <c r="M173" i="36"/>
  <c r="M154" i="36"/>
  <c r="M70" i="36"/>
  <c r="AC173" i="36"/>
  <c r="AC154" i="36"/>
  <c r="AC70" i="36"/>
  <c r="J174" i="36"/>
  <c r="J155" i="36"/>
  <c r="J71" i="36"/>
  <c r="Z174" i="36"/>
  <c r="Z155" i="36"/>
  <c r="Z71" i="36"/>
  <c r="G162" i="35"/>
  <c r="G143" i="35"/>
  <c r="G59" i="35"/>
  <c r="W162" i="35"/>
  <c r="W143" i="35"/>
  <c r="W59" i="35"/>
  <c r="AM162" i="35"/>
  <c r="AM143" i="35"/>
  <c r="AM59" i="35"/>
  <c r="D163" i="35"/>
  <c r="D144" i="35"/>
  <c r="D60" i="35"/>
  <c r="T163" i="35"/>
  <c r="T144" i="35"/>
  <c r="T60" i="35"/>
  <c r="AJ163" i="35"/>
  <c r="AJ144" i="35"/>
  <c r="AJ60" i="35"/>
  <c r="Q164" i="35"/>
  <c r="Q145" i="35"/>
  <c r="Q61" i="35"/>
  <c r="AG164" i="35"/>
  <c r="AG145" i="35"/>
  <c r="AG61" i="35"/>
  <c r="N165" i="35"/>
  <c r="N146" i="35"/>
  <c r="N62" i="35"/>
  <c r="AD165" i="35"/>
  <c r="AD146" i="35"/>
  <c r="AD62" i="35"/>
  <c r="K166" i="35"/>
  <c r="K147" i="35"/>
  <c r="K63" i="35"/>
  <c r="AA166" i="35"/>
  <c r="AA147" i="35"/>
  <c r="AA63" i="35"/>
  <c r="H167" i="35"/>
  <c r="H148" i="35"/>
  <c r="H64" i="35"/>
  <c r="X167" i="35"/>
  <c r="X148" i="35"/>
  <c r="X64" i="35"/>
  <c r="E168" i="35"/>
  <c r="E149" i="35"/>
  <c r="E65" i="35"/>
  <c r="U168" i="35"/>
  <c r="U149" i="35"/>
  <c r="U65" i="35"/>
  <c r="AK168" i="35"/>
  <c r="AK149" i="35"/>
  <c r="AK65" i="35"/>
  <c r="O170" i="35"/>
  <c r="O151" i="35"/>
  <c r="O67" i="35"/>
  <c r="AE170" i="35"/>
  <c r="AE151" i="35"/>
  <c r="AE67" i="35"/>
  <c r="L171" i="35"/>
  <c r="L152" i="35"/>
  <c r="L68" i="35"/>
  <c r="AB171" i="35"/>
  <c r="AB152" i="35"/>
  <c r="AB68" i="35"/>
  <c r="I172" i="35"/>
  <c r="I153" i="35"/>
  <c r="I69" i="35"/>
  <c r="Y172" i="35"/>
  <c r="Y153" i="35"/>
  <c r="Y69" i="35"/>
  <c r="F154" i="35"/>
  <c r="F173" i="35"/>
  <c r="F70" i="35"/>
  <c r="V154" i="35"/>
  <c r="V173" i="35"/>
  <c r="V70" i="35"/>
  <c r="AL154" i="35"/>
  <c r="AL173" i="35"/>
  <c r="AL70" i="35"/>
  <c r="S174" i="35"/>
  <c r="S155" i="35"/>
  <c r="S71" i="35"/>
  <c r="AI174" i="35"/>
  <c r="AI155" i="35"/>
  <c r="AI71" i="35"/>
  <c r="P162" i="35"/>
  <c r="P143" i="35"/>
  <c r="P59" i="35"/>
  <c r="AF162" i="35"/>
  <c r="AF143" i="35"/>
  <c r="AF59" i="35"/>
  <c r="M163" i="35"/>
  <c r="M144" i="35"/>
  <c r="M60" i="35"/>
  <c r="AC163" i="35"/>
  <c r="AC144" i="35"/>
  <c r="AC60" i="35"/>
  <c r="J164" i="35"/>
  <c r="J145" i="35"/>
  <c r="J61" i="35"/>
  <c r="Z164" i="35"/>
  <c r="Z145" i="35"/>
  <c r="Z61" i="35"/>
  <c r="G165" i="35"/>
  <c r="G146" i="35"/>
  <c r="G62" i="35"/>
  <c r="W165" i="35"/>
  <c r="W146" i="35"/>
  <c r="W62" i="35"/>
  <c r="AM165" i="35"/>
  <c r="AM146" i="35"/>
  <c r="AM62" i="35"/>
  <c r="D166" i="35"/>
  <c r="D147" i="35"/>
  <c r="D63" i="35"/>
  <c r="T166" i="35"/>
  <c r="T147" i="35"/>
  <c r="T63" i="35"/>
  <c r="AJ166" i="35"/>
  <c r="AJ147" i="35"/>
  <c r="AJ63" i="35"/>
  <c r="Q167" i="35"/>
  <c r="Q148" i="35"/>
  <c r="Q64" i="35"/>
  <c r="AG167" i="35"/>
  <c r="AG148" i="35"/>
  <c r="AG64" i="35"/>
  <c r="N168" i="35"/>
  <c r="N149" i="35"/>
  <c r="N65" i="35"/>
  <c r="AD168" i="35"/>
  <c r="AD149" i="35"/>
  <c r="AD65" i="35"/>
  <c r="K169" i="35"/>
  <c r="K150" i="35"/>
  <c r="K66" i="35"/>
  <c r="H170" i="35"/>
  <c r="H151" i="35"/>
  <c r="H67" i="35"/>
  <c r="X170" i="35"/>
  <c r="X151" i="35"/>
  <c r="X67" i="35"/>
  <c r="E171" i="35"/>
  <c r="E152" i="35"/>
  <c r="E68" i="35"/>
  <c r="U171" i="35"/>
  <c r="U152" i="35"/>
  <c r="U68" i="35"/>
  <c r="AK171" i="35"/>
  <c r="AK152" i="35"/>
  <c r="AK68" i="35"/>
  <c r="R172" i="35"/>
  <c r="R153" i="35"/>
  <c r="R69" i="35"/>
  <c r="AH172" i="35"/>
  <c r="AH153" i="35"/>
  <c r="AH69" i="35"/>
  <c r="O154" i="35"/>
  <c r="O173" i="35"/>
  <c r="O70" i="35"/>
  <c r="AE154" i="35"/>
  <c r="AE173" i="35"/>
  <c r="AE70" i="35"/>
  <c r="L155" i="35"/>
  <c r="L174" i="35"/>
  <c r="L71" i="35"/>
  <c r="AB155" i="35"/>
  <c r="AB174" i="35"/>
  <c r="AB71" i="35"/>
  <c r="I162" i="35"/>
  <c r="I143" i="35"/>
  <c r="I59" i="35"/>
  <c r="Y162" i="35"/>
  <c r="Y143" i="35"/>
  <c r="Y59" i="35"/>
  <c r="F163" i="35"/>
  <c r="F144" i="35"/>
  <c r="F60" i="35"/>
  <c r="V163" i="35"/>
  <c r="V144" i="35"/>
  <c r="V60" i="35"/>
  <c r="AL163" i="35"/>
  <c r="AL144" i="35"/>
  <c r="AL60" i="35"/>
  <c r="S164" i="35"/>
  <c r="S145" i="35"/>
  <c r="S61" i="35"/>
  <c r="AI164" i="35"/>
  <c r="AI145" i="35"/>
  <c r="AI61" i="35"/>
  <c r="P165" i="35"/>
  <c r="P146" i="35"/>
  <c r="P62" i="35"/>
  <c r="AF165" i="35"/>
  <c r="AF146" i="35"/>
  <c r="AF62" i="35"/>
  <c r="M166" i="35"/>
  <c r="M147" i="35"/>
  <c r="M63" i="35"/>
  <c r="AC166" i="35"/>
  <c r="AC147" i="35"/>
  <c r="AC63" i="35"/>
  <c r="J167" i="35"/>
  <c r="J148" i="35"/>
  <c r="J64" i="35"/>
  <c r="Z167" i="35"/>
  <c r="Z148" i="35"/>
  <c r="Z64" i="35"/>
  <c r="G168" i="35"/>
  <c r="G149" i="35"/>
  <c r="G65" i="35"/>
  <c r="W168" i="35"/>
  <c r="W149" i="35"/>
  <c r="W65" i="35"/>
  <c r="AM168" i="35"/>
  <c r="AM149" i="35"/>
  <c r="AM65" i="35"/>
  <c r="D169" i="35"/>
  <c r="D150" i="35"/>
  <c r="D66" i="35"/>
  <c r="Q170" i="35"/>
  <c r="Q151" i="35"/>
  <c r="Q67" i="35"/>
  <c r="AG170" i="35"/>
  <c r="AG151" i="35"/>
  <c r="AG67" i="35"/>
  <c r="N171" i="35"/>
  <c r="N152" i="35"/>
  <c r="N68" i="35"/>
  <c r="AD171" i="35"/>
  <c r="AD152" i="35"/>
  <c r="AD68" i="35"/>
  <c r="K172" i="35"/>
  <c r="K153" i="35"/>
  <c r="K69" i="35"/>
  <c r="AA172" i="35"/>
  <c r="AA153" i="35"/>
  <c r="AA69" i="35"/>
  <c r="H173" i="35"/>
  <c r="H154" i="35"/>
  <c r="H70" i="35"/>
  <c r="X173" i="35"/>
  <c r="X154" i="35"/>
  <c r="X70" i="35"/>
  <c r="E155" i="35"/>
  <c r="E174" i="35"/>
  <c r="E71" i="35"/>
  <c r="U155" i="35"/>
  <c r="U174" i="35"/>
  <c r="U71" i="35"/>
  <c r="AK155" i="35"/>
  <c r="AK174" i="35"/>
  <c r="AK71" i="35"/>
  <c r="R162" i="35"/>
  <c r="R143" i="35"/>
  <c r="R59" i="35"/>
  <c r="AH162" i="35"/>
  <c r="AH143" i="35"/>
  <c r="AH59" i="35"/>
  <c r="O163" i="35"/>
  <c r="O144" i="35"/>
  <c r="O60" i="35"/>
  <c r="AE163" i="35"/>
  <c r="AE144" i="35"/>
  <c r="AE60" i="35"/>
  <c r="L164" i="35"/>
  <c r="L145" i="35"/>
  <c r="L61" i="35"/>
  <c r="AB164" i="35"/>
  <c r="AB145" i="35"/>
  <c r="AB61" i="35"/>
  <c r="I165" i="35"/>
  <c r="I146" i="35"/>
  <c r="I62" i="35"/>
  <c r="Y165" i="35"/>
  <c r="Y146" i="35"/>
  <c r="Y62" i="35"/>
  <c r="F166" i="35"/>
  <c r="F147" i="35"/>
  <c r="F63" i="35"/>
  <c r="V166" i="35"/>
  <c r="V147" i="35"/>
  <c r="V63" i="35"/>
  <c r="AL166" i="35"/>
  <c r="AL147" i="35"/>
  <c r="AL63" i="35"/>
  <c r="S167" i="35"/>
  <c r="S148" i="35"/>
  <c r="S64" i="35"/>
  <c r="AI167" i="35"/>
  <c r="AI148" i="35"/>
  <c r="AI64" i="35"/>
  <c r="P168" i="35"/>
  <c r="P149" i="35"/>
  <c r="P65" i="35"/>
  <c r="AF168" i="35"/>
  <c r="AF149" i="35"/>
  <c r="AF65" i="35"/>
  <c r="J170" i="35"/>
  <c r="J151" i="35"/>
  <c r="J67" i="35"/>
  <c r="Z170" i="35"/>
  <c r="Z151" i="35"/>
  <c r="Z67" i="35"/>
  <c r="G171" i="35"/>
  <c r="G152" i="35"/>
  <c r="G68" i="35"/>
  <c r="W171" i="35"/>
  <c r="W152" i="35"/>
  <c r="W68" i="35"/>
  <c r="AM171" i="35"/>
  <c r="AM152" i="35"/>
  <c r="AM68" i="35"/>
  <c r="D172" i="35"/>
  <c r="D153" i="35"/>
  <c r="D69" i="35"/>
  <c r="T172" i="35"/>
  <c r="T153" i="35"/>
  <c r="T69" i="35"/>
  <c r="AJ172" i="35"/>
  <c r="AJ153" i="35"/>
  <c r="AJ69" i="35"/>
  <c r="Q173" i="35"/>
  <c r="Q154" i="35"/>
  <c r="Q70" i="35"/>
  <c r="AG173" i="35"/>
  <c r="AG154" i="35"/>
  <c r="AG70" i="35"/>
  <c r="N174" i="35"/>
  <c r="N155" i="35"/>
  <c r="N71" i="35"/>
  <c r="AD174" i="35"/>
  <c r="AD155" i="35"/>
  <c r="AD71" i="35"/>
  <c r="D34" i="34"/>
  <c r="E34" i="34" s="1"/>
  <c r="F34" i="34" s="1"/>
  <c r="G34" i="34" s="1"/>
  <c r="H34" i="34" s="1"/>
  <c r="I34" i="34" s="1"/>
  <c r="J34" i="34" s="1"/>
  <c r="K34" i="34" s="1"/>
  <c r="L34" i="34" s="1"/>
  <c r="M34" i="34" s="1"/>
  <c r="N34" i="34" s="1"/>
  <c r="O34" i="34" s="1"/>
  <c r="P34" i="34" s="1"/>
  <c r="Q34" i="34" s="1"/>
  <c r="R34" i="34" s="1"/>
  <c r="S34" i="34" s="1"/>
  <c r="T34" i="34" s="1"/>
  <c r="U34" i="34" s="1"/>
  <c r="V34" i="34" s="1"/>
  <c r="W34" i="34" s="1"/>
  <c r="X34" i="34" s="1"/>
  <c r="Y34" i="34" s="1"/>
  <c r="Z34" i="34" s="1"/>
  <c r="AA34" i="34" s="1"/>
  <c r="AB34" i="34" s="1"/>
  <c r="AC34" i="34" s="1"/>
  <c r="AD34" i="34" s="1"/>
  <c r="AE34" i="34" s="1"/>
  <c r="AF34" i="34" s="1"/>
  <c r="AG34" i="34" s="1"/>
  <c r="AH34" i="34" s="1"/>
  <c r="AI34" i="34" s="1"/>
  <c r="AJ34" i="34" s="1"/>
  <c r="AK34" i="34" s="1"/>
  <c r="AL34" i="34" s="1"/>
  <c r="AM34" i="34" s="1"/>
  <c r="D30" i="34"/>
  <c r="E30" i="34" s="1"/>
  <c r="F30" i="34" s="1"/>
  <c r="G30" i="34" s="1"/>
  <c r="H30" i="34" s="1"/>
  <c r="I30" i="34" s="1"/>
  <c r="J30" i="34" s="1"/>
  <c r="K30" i="34" s="1"/>
  <c r="L30" i="34" s="1"/>
  <c r="M30" i="34" s="1"/>
  <c r="N30" i="34" s="1"/>
  <c r="O30" i="34" s="1"/>
  <c r="P30" i="34" s="1"/>
  <c r="Q30" i="34" s="1"/>
  <c r="R30" i="34" s="1"/>
  <c r="S30" i="34" s="1"/>
  <c r="T30" i="34" s="1"/>
  <c r="U30" i="34" s="1"/>
  <c r="V30" i="34" s="1"/>
  <c r="W30" i="34" s="1"/>
  <c r="X30" i="34" s="1"/>
  <c r="Y30" i="34" s="1"/>
  <c r="Z30" i="34" s="1"/>
  <c r="AA30" i="34" s="1"/>
  <c r="AB30" i="34" s="1"/>
  <c r="AC30" i="34" s="1"/>
  <c r="AD30" i="34" s="1"/>
  <c r="AE30" i="34" s="1"/>
  <c r="AF30" i="34" s="1"/>
  <c r="AG30" i="34" s="1"/>
  <c r="AH30" i="34" s="1"/>
  <c r="AI30" i="34" s="1"/>
  <c r="AJ30" i="34" s="1"/>
  <c r="AK30" i="34" s="1"/>
  <c r="AL30" i="34" s="1"/>
  <c r="AM30" i="34" s="1"/>
  <c r="D27" i="34"/>
  <c r="E27" i="34" s="1"/>
  <c r="F27" i="34" s="1"/>
  <c r="G27" i="34" s="1"/>
  <c r="H27" i="34" s="1"/>
  <c r="I27" i="34" s="1"/>
  <c r="J27" i="34" s="1"/>
  <c r="K27" i="34" s="1"/>
  <c r="L27" i="34" s="1"/>
  <c r="M27" i="34" s="1"/>
  <c r="N27" i="34" s="1"/>
  <c r="O27" i="34" s="1"/>
  <c r="P27" i="34" s="1"/>
  <c r="Q27" i="34" s="1"/>
  <c r="R27" i="34" s="1"/>
  <c r="S27" i="34" s="1"/>
  <c r="T27" i="34" s="1"/>
  <c r="U27" i="34" s="1"/>
  <c r="V27" i="34" s="1"/>
  <c r="W27" i="34" s="1"/>
  <c r="X27" i="34" s="1"/>
  <c r="Y27" i="34" s="1"/>
  <c r="Z27" i="34" s="1"/>
  <c r="AA27" i="34" s="1"/>
  <c r="AB27" i="34" s="1"/>
  <c r="AC27" i="34" s="1"/>
  <c r="AD27" i="34" s="1"/>
  <c r="AE27" i="34" s="1"/>
  <c r="AF27" i="34" s="1"/>
  <c r="AG27" i="34" s="1"/>
  <c r="AH27" i="34" s="1"/>
  <c r="AI27" i="34" s="1"/>
  <c r="AJ27" i="34" s="1"/>
  <c r="AK27" i="34" s="1"/>
  <c r="AL27" i="34" s="1"/>
  <c r="AM27" i="34" s="1"/>
  <c r="D23" i="34"/>
  <c r="E23" i="34" s="1"/>
  <c r="F23" i="34" s="1"/>
  <c r="G23" i="34" s="1"/>
  <c r="H23" i="34" s="1"/>
  <c r="I23" i="34" s="1"/>
  <c r="J23" i="34" s="1"/>
  <c r="K23" i="34" s="1"/>
  <c r="L23" i="34" s="1"/>
  <c r="M23" i="34" s="1"/>
  <c r="N23" i="34" s="1"/>
  <c r="O23" i="34" s="1"/>
  <c r="P23" i="34" s="1"/>
  <c r="Q23" i="34" s="1"/>
  <c r="R23" i="34" s="1"/>
  <c r="S23" i="34" s="1"/>
  <c r="T23" i="34" s="1"/>
  <c r="U23" i="34" s="1"/>
  <c r="V23" i="34" s="1"/>
  <c r="W23" i="34" s="1"/>
  <c r="X23" i="34" s="1"/>
  <c r="Y23" i="34" s="1"/>
  <c r="Z23" i="34" s="1"/>
  <c r="AA23" i="34" s="1"/>
  <c r="AB23" i="34" s="1"/>
  <c r="AC23" i="34" s="1"/>
  <c r="AD23" i="34" s="1"/>
  <c r="AE23" i="34" s="1"/>
  <c r="AF23" i="34" s="1"/>
  <c r="AG23" i="34" s="1"/>
  <c r="AH23" i="34" s="1"/>
  <c r="AI23" i="34" s="1"/>
  <c r="AJ23" i="34" s="1"/>
  <c r="AK23" i="34" s="1"/>
  <c r="AL23" i="34" s="1"/>
  <c r="AM23" i="34" s="1"/>
  <c r="D35" i="34"/>
  <c r="E35" i="34" s="1"/>
  <c r="F35" i="34" s="1"/>
  <c r="G35" i="34" s="1"/>
  <c r="H35" i="34" s="1"/>
  <c r="I35" i="34" s="1"/>
  <c r="J35" i="34" s="1"/>
  <c r="K35" i="34" s="1"/>
  <c r="L35" i="34" s="1"/>
  <c r="M35" i="34" s="1"/>
  <c r="N35" i="34" s="1"/>
  <c r="O35" i="34" s="1"/>
  <c r="P35" i="34" s="1"/>
  <c r="Q35" i="34" s="1"/>
  <c r="R35" i="34" s="1"/>
  <c r="S35" i="34" s="1"/>
  <c r="T35" i="34" s="1"/>
  <c r="U35" i="34" s="1"/>
  <c r="V35" i="34" s="1"/>
  <c r="W35" i="34" s="1"/>
  <c r="X35" i="34" s="1"/>
  <c r="Y35" i="34" s="1"/>
  <c r="Z35" i="34" s="1"/>
  <c r="AA35" i="34" s="1"/>
  <c r="AB35" i="34" s="1"/>
  <c r="AC35" i="34" s="1"/>
  <c r="AD35" i="34" s="1"/>
  <c r="AE35" i="34" s="1"/>
  <c r="AF35" i="34" s="1"/>
  <c r="AG35" i="34" s="1"/>
  <c r="AH35" i="34" s="1"/>
  <c r="AI35" i="34" s="1"/>
  <c r="AJ35" i="34" s="1"/>
  <c r="AK35" i="34" s="1"/>
  <c r="AL35" i="34" s="1"/>
  <c r="AM35" i="34" s="1"/>
  <c r="D31" i="34"/>
  <c r="E31" i="34" s="1"/>
  <c r="F31" i="34" s="1"/>
  <c r="G31" i="34" s="1"/>
  <c r="H31" i="34" s="1"/>
  <c r="I31" i="34" s="1"/>
  <c r="J31" i="34" s="1"/>
  <c r="K31" i="34" s="1"/>
  <c r="L31" i="34" s="1"/>
  <c r="M31" i="34" s="1"/>
  <c r="N31" i="34" s="1"/>
  <c r="O31" i="34" s="1"/>
  <c r="P31" i="34" s="1"/>
  <c r="Q31" i="34" s="1"/>
  <c r="R31" i="34" s="1"/>
  <c r="S31" i="34" s="1"/>
  <c r="T31" i="34" s="1"/>
  <c r="U31" i="34" s="1"/>
  <c r="V31" i="34" s="1"/>
  <c r="W31" i="34" s="1"/>
  <c r="X31" i="34" s="1"/>
  <c r="Y31" i="34" s="1"/>
  <c r="Z31" i="34" s="1"/>
  <c r="AA31" i="34" s="1"/>
  <c r="AB31" i="34" s="1"/>
  <c r="AC31" i="34" s="1"/>
  <c r="AD31" i="34" s="1"/>
  <c r="AE31" i="34" s="1"/>
  <c r="AF31" i="34" s="1"/>
  <c r="AG31" i="34" s="1"/>
  <c r="AH31" i="34" s="1"/>
  <c r="AI31" i="34" s="1"/>
  <c r="AJ31" i="34" s="1"/>
  <c r="AK31" i="34" s="1"/>
  <c r="AL31" i="34" s="1"/>
  <c r="AM31" i="34" s="1"/>
  <c r="D28" i="34"/>
  <c r="E28" i="34" s="1"/>
  <c r="F28" i="34" s="1"/>
  <c r="G28" i="34" s="1"/>
  <c r="H28" i="34" s="1"/>
  <c r="I28" i="34" s="1"/>
  <c r="J28" i="34" s="1"/>
  <c r="K28" i="34" s="1"/>
  <c r="L28" i="34" s="1"/>
  <c r="M28" i="34" s="1"/>
  <c r="N28" i="34" s="1"/>
  <c r="O28" i="34" s="1"/>
  <c r="P28" i="34" s="1"/>
  <c r="Q28" i="34" s="1"/>
  <c r="R28" i="34" s="1"/>
  <c r="S28" i="34" s="1"/>
  <c r="T28" i="34" s="1"/>
  <c r="U28" i="34" s="1"/>
  <c r="V28" i="34" s="1"/>
  <c r="W28" i="34" s="1"/>
  <c r="X28" i="34" s="1"/>
  <c r="Y28" i="34" s="1"/>
  <c r="Z28" i="34" s="1"/>
  <c r="AA28" i="34" s="1"/>
  <c r="AB28" i="34" s="1"/>
  <c r="AC28" i="34" s="1"/>
  <c r="AD28" i="34" s="1"/>
  <c r="AE28" i="34" s="1"/>
  <c r="AF28" i="34" s="1"/>
  <c r="AG28" i="34" s="1"/>
  <c r="AH28" i="34" s="1"/>
  <c r="AI28" i="34" s="1"/>
  <c r="AJ28" i="34" s="1"/>
  <c r="AK28" i="34" s="1"/>
  <c r="AL28" i="34" s="1"/>
  <c r="AM28" i="34" s="1"/>
  <c r="D24" i="34"/>
  <c r="E24" i="34" s="1"/>
  <c r="F24" i="34" s="1"/>
  <c r="G24" i="34" s="1"/>
  <c r="H24" i="34" s="1"/>
  <c r="I24" i="34" s="1"/>
  <c r="J24" i="34" s="1"/>
  <c r="K24" i="34" s="1"/>
  <c r="L24" i="34" s="1"/>
  <c r="M24" i="34" s="1"/>
  <c r="N24" i="34" s="1"/>
  <c r="O24" i="34" s="1"/>
  <c r="P24" i="34" s="1"/>
  <c r="Q24" i="34" s="1"/>
  <c r="R24" i="34" s="1"/>
  <c r="S24" i="34" s="1"/>
  <c r="T24" i="34" s="1"/>
  <c r="U24" i="34" s="1"/>
  <c r="V24" i="34" s="1"/>
  <c r="W24" i="34" s="1"/>
  <c r="X24" i="34" s="1"/>
  <c r="Y24" i="34" s="1"/>
  <c r="Z24" i="34" s="1"/>
  <c r="AA24" i="34" s="1"/>
  <c r="AB24" i="34" s="1"/>
  <c r="AC24" i="34" s="1"/>
  <c r="AD24" i="34" s="1"/>
  <c r="AE24" i="34" s="1"/>
  <c r="AF24" i="34" s="1"/>
  <c r="AG24" i="34" s="1"/>
  <c r="AH24" i="34" s="1"/>
  <c r="AI24" i="34" s="1"/>
  <c r="AJ24" i="34" s="1"/>
  <c r="AK24" i="34" s="1"/>
  <c r="AL24" i="34" s="1"/>
  <c r="AM24" i="34" s="1"/>
  <c r="D32" i="34"/>
  <c r="E32" i="34" s="1"/>
  <c r="F32" i="34" s="1"/>
  <c r="G32" i="34" s="1"/>
  <c r="H32" i="34" s="1"/>
  <c r="I32" i="34" s="1"/>
  <c r="J32" i="34" s="1"/>
  <c r="K32" i="34" s="1"/>
  <c r="L32" i="34" s="1"/>
  <c r="M32" i="34" s="1"/>
  <c r="N32" i="34" s="1"/>
  <c r="O32" i="34" s="1"/>
  <c r="P32" i="34" s="1"/>
  <c r="Q32" i="34" s="1"/>
  <c r="R32" i="34" s="1"/>
  <c r="S32" i="34" s="1"/>
  <c r="T32" i="34" s="1"/>
  <c r="U32" i="34" s="1"/>
  <c r="V32" i="34" s="1"/>
  <c r="W32" i="34" s="1"/>
  <c r="X32" i="34" s="1"/>
  <c r="Y32" i="34" s="1"/>
  <c r="Z32" i="34" s="1"/>
  <c r="AA32" i="34" s="1"/>
  <c r="AB32" i="34" s="1"/>
  <c r="AC32" i="34" s="1"/>
  <c r="AD32" i="34" s="1"/>
  <c r="AE32" i="34" s="1"/>
  <c r="AF32" i="34" s="1"/>
  <c r="AG32" i="34" s="1"/>
  <c r="AH32" i="34" s="1"/>
  <c r="AI32" i="34" s="1"/>
  <c r="AJ32" i="34" s="1"/>
  <c r="AK32" i="34" s="1"/>
  <c r="AL32" i="34" s="1"/>
  <c r="AM32" i="34" s="1"/>
  <c r="D29" i="34"/>
  <c r="E29" i="34" s="1"/>
  <c r="F29" i="34" s="1"/>
  <c r="G29" i="34" s="1"/>
  <c r="H29" i="34" s="1"/>
  <c r="I29" i="34" s="1"/>
  <c r="J29" i="34" s="1"/>
  <c r="K29" i="34" s="1"/>
  <c r="L29" i="34" s="1"/>
  <c r="M29" i="34" s="1"/>
  <c r="N29" i="34" s="1"/>
  <c r="O29" i="34" s="1"/>
  <c r="P29" i="34" s="1"/>
  <c r="Q29" i="34" s="1"/>
  <c r="R29" i="34" s="1"/>
  <c r="S29" i="34" s="1"/>
  <c r="T29" i="34" s="1"/>
  <c r="U29" i="34" s="1"/>
  <c r="V29" i="34" s="1"/>
  <c r="W29" i="34" s="1"/>
  <c r="X29" i="34" s="1"/>
  <c r="Y29" i="34" s="1"/>
  <c r="Z29" i="34" s="1"/>
  <c r="AA29" i="34" s="1"/>
  <c r="AB29" i="34" s="1"/>
  <c r="AC29" i="34" s="1"/>
  <c r="AD29" i="34" s="1"/>
  <c r="AE29" i="34" s="1"/>
  <c r="AF29" i="34" s="1"/>
  <c r="AG29" i="34" s="1"/>
  <c r="AH29" i="34" s="1"/>
  <c r="AI29" i="34" s="1"/>
  <c r="AJ29" i="34" s="1"/>
  <c r="AK29" i="34" s="1"/>
  <c r="AL29" i="34" s="1"/>
  <c r="AM29" i="34" s="1"/>
  <c r="D25" i="34"/>
  <c r="E25" i="34" s="1"/>
  <c r="F25" i="34" s="1"/>
  <c r="G25" i="34" s="1"/>
  <c r="H25" i="34" s="1"/>
  <c r="I25" i="34" s="1"/>
  <c r="J25" i="34" s="1"/>
  <c r="K25" i="34" s="1"/>
  <c r="L25" i="34" s="1"/>
  <c r="M25" i="34" s="1"/>
  <c r="N25" i="34" s="1"/>
  <c r="O25" i="34" s="1"/>
  <c r="P25" i="34" s="1"/>
  <c r="Q25" i="34" s="1"/>
  <c r="R25" i="34" s="1"/>
  <c r="S25" i="34" s="1"/>
  <c r="T25" i="34" s="1"/>
  <c r="U25" i="34" s="1"/>
  <c r="V25" i="34" s="1"/>
  <c r="W25" i="34" s="1"/>
  <c r="X25" i="34" s="1"/>
  <c r="Y25" i="34" s="1"/>
  <c r="Z25" i="34" s="1"/>
  <c r="AA25" i="34" s="1"/>
  <c r="AB25" i="34" s="1"/>
  <c r="AC25" i="34" s="1"/>
  <c r="AD25" i="34" s="1"/>
  <c r="AE25" i="34" s="1"/>
  <c r="AF25" i="34" s="1"/>
  <c r="AG25" i="34" s="1"/>
  <c r="AH25" i="34" s="1"/>
  <c r="AI25" i="34" s="1"/>
  <c r="AJ25" i="34" s="1"/>
  <c r="AK25" i="34" s="1"/>
  <c r="AL25" i="34" s="1"/>
  <c r="AM25" i="34" s="1"/>
  <c r="D33" i="34"/>
  <c r="E33" i="34" s="1"/>
  <c r="F33" i="34" s="1"/>
  <c r="G33" i="34" s="1"/>
  <c r="H33" i="34" s="1"/>
  <c r="I33" i="34" s="1"/>
  <c r="J33" i="34" s="1"/>
  <c r="K33" i="34" s="1"/>
  <c r="L33" i="34" s="1"/>
  <c r="M33" i="34" s="1"/>
  <c r="N33" i="34" s="1"/>
  <c r="O33" i="34" s="1"/>
  <c r="P33" i="34" s="1"/>
  <c r="Q33" i="34" s="1"/>
  <c r="R33" i="34" s="1"/>
  <c r="S33" i="34" s="1"/>
  <c r="T33" i="34" s="1"/>
  <c r="U33" i="34" s="1"/>
  <c r="V33" i="34" s="1"/>
  <c r="W33" i="34" s="1"/>
  <c r="X33" i="34" s="1"/>
  <c r="Y33" i="34" s="1"/>
  <c r="Z33" i="34" s="1"/>
  <c r="AA33" i="34" s="1"/>
  <c r="AB33" i="34" s="1"/>
  <c r="AC33" i="34" s="1"/>
  <c r="AD33" i="34" s="1"/>
  <c r="AE33" i="34" s="1"/>
  <c r="AF33" i="34" s="1"/>
  <c r="AG33" i="34" s="1"/>
  <c r="AH33" i="34" s="1"/>
  <c r="AI33" i="34" s="1"/>
  <c r="AJ33" i="34" s="1"/>
  <c r="AK33" i="34" s="1"/>
  <c r="AL33" i="34" s="1"/>
  <c r="AM33" i="34" s="1"/>
  <c r="D26" i="34"/>
  <c r="E26" i="34" s="1"/>
  <c r="F26" i="34" s="1"/>
  <c r="G26" i="34" s="1"/>
  <c r="H26" i="34" s="1"/>
  <c r="I26" i="34" s="1"/>
  <c r="J26" i="34" s="1"/>
  <c r="K26" i="34" s="1"/>
  <c r="L26" i="34" s="1"/>
  <c r="M26" i="34" s="1"/>
  <c r="N26" i="34" s="1"/>
  <c r="O26" i="34" s="1"/>
  <c r="P26" i="34" s="1"/>
  <c r="Q26" i="34" s="1"/>
  <c r="R26" i="34" s="1"/>
  <c r="S26" i="34" s="1"/>
  <c r="T26" i="34" s="1"/>
  <c r="U26" i="34" s="1"/>
  <c r="V26" i="34" s="1"/>
  <c r="W26" i="34" s="1"/>
  <c r="X26" i="34" s="1"/>
  <c r="Y26" i="34" s="1"/>
  <c r="Z26" i="34" s="1"/>
  <c r="AA26" i="34" s="1"/>
  <c r="AB26" i="34" s="1"/>
  <c r="AC26" i="34" s="1"/>
  <c r="AD26" i="34" s="1"/>
  <c r="AE26" i="34" s="1"/>
  <c r="AF26" i="34" s="1"/>
  <c r="AG26" i="34" s="1"/>
  <c r="AH26" i="34" s="1"/>
  <c r="AI26" i="34" s="1"/>
  <c r="AJ26" i="34" s="1"/>
  <c r="AK26" i="34" s="1"/>
  <c r="AL26" i="34" s="1"/>
  <c r="AM26" i="34" s="1"/>
  <c r="D166" i="29"/>
  <c r="D147" i="29"/>
  <c r="D63" i="29"/>
  <c r="D167" i="29"/>
  <c r="D148" i="29"/>
  <c r="D64" i="29"/>
  <c r="F33" i="29"/>
  <c r="E172" i="29"/>
  <c r="E153" i="29"/>
  <c r="E69" i="29"/>
  <c r="E28" i="29"/>
  <c r="E167" i="30"/>
  <c r="E148" i="30"/>
  <c r="E64" i="30"/>
  <c r="E29" i="30"/>
  <c r="F33" i="30"/>
  <c r="E172" i="30"/>
  <c r="E153" i="30"/>
  <c r="E69" i="30"/>
  <c r="E163" i="30"/>
  <c r="E144" i="30"/>
  <c r="E60" i="30"/>
  <c r="F24" i="30"/>
  <c r="E30" i="30"/>
  <c r="D172" i="30"/>
  <c r="D153" i="30"/>
  <c r="D69" i="30"/>
  <c r="O194" i="41" l="1"/>
  <c r="E143" i="30"/>
  <c r="F23" i="29"/>
  <c r="E162" i="30"/>
  <c r="F23" i="30"/>
  <c r="F162" i="30" s="1"/>
  <c r="E59" i="30"/>
  <c r="E29" i="33"/>
  <c r="F29" i="33" s="1"/>
  <c r="E28" i="33"/>
  <c r="E64" i="33" s="1"/>
  <c r="E25" i="33"/>
  <c r="F25" i="33" s="1"/>
  <c r="E33" i="33"/>
  <c r="F33" i="33" s="1"/>
  <c r="D68" i="33"/>
  <c r="E32" i="33"/>
  <c r="E24" i="33"/>
  <c r="D67" i="33"/>
  <c r="E31" i="33"/>
  <c r="E27" i="33"/>
  <c r="D71" i="33"/>
  <c r="E35" i="33"/>
  <c r="E30" i="33"/>
  <c r="D62" i="33"/>
  <c r="E26" i="33"/>
  <c r="E34" i="33"/>
  <c r="U73" i="36"/>
  <c r="X157" i="36"/>
  <c r="X182" i="36" s="1"/>
  <c r="G157" i="35"/>
  <c r="G189" i="35" s="1"/>
  <c r="T176" i="36"/>
  <c r="T190" i="36" s="1"/>
  <c r="AE176" i="36"/>
  <c r="AE190" i="36" s="1"/>
  <c r="AF176" i="36"/>
  <c r="AF190" i="36" s="1"/>
  <c r="U157" i="36"/>
  <c r="U189" i="36" s="1"/>
  <c r="AM176" i="36"/>
  <c r="AM190" i="36" s="1"/>
  <c r="R22" i="32"/>
  <c r="Q26" i="32"/>
  <c r="Q25" i="32"/>
  <c r="Q29" i="32"/>
  <c r="Q24" i="32"/>
  <c r="R23" i="32"/>
  <c r="Q21" i="32"/>
  <c r="Q28" i="32"/>
  <c r="R27" i="32"/>
  <c r="Q20" i="32"/>
  <c r="Q161" i="34"/>
  <c r="Q142" i="34"/>
  <c r="Q59" i="34"/>
  <c r="AD143" i="34"/>
  <c r="AD162" i="34"/>
  <c r="AD60" i="34"/>
  <c r="K144" i="34"/>
  <c r="K163" i="34"/>
  <c r="K61" i="34"/>
  <c r="AK165" i="34"/>
  <c r="AK146" i="34"/>
  <c r="AK63" i="34"/>
  <c r="P148" i="34"/>
  <c r="P167" i="34"/>
  <c r="P65" i="34"/>
  <c r="J169" i="34"/>
  <c r="J150" i="34"/>
  <c r="J67" i="34"/>
  <c r="W170" i="34"/>
  <c r="W151" i="34"/>
  <c r="W68" i="34"/>
  <c r="T171" i="34"/>
  <c r="T152" i="34"/>
  <c r="T69" i="34"/>
  <c r="J161" i="34"/>
  <c r="J142" i="34"/>
  <c r="J59" i="34"/>
  <c r="G162" i="34"/>
  <c r="G143" i="34"/>
  <c r="G60" i="34"/>
  <c r="AJ144" i="34"/>
  <c r="AJ163" i="34"/>
  <c r="AJ61" i="34"/>
  <c r="Q145" i="34"/>
  <c r="Q164" i="34"/>
  <c r="Q62" i="34"/>
  <c r="AD165" i="34"/>
  <c r="AD146" i="34"/>
  <c r="AD63" i="34"/>
  <c r="H148" i="34"/>
  <c r="H167" i="34"/>
  <c r="H65" i="34"/>
  <c r="P170" i="34"/>
  <c r="P151" i="34"/>
  <c r="P68" i="34"/>
  <c r="AC171" i="34"/>
  <c r="AC152" i="34"/>
  <c r="AC69" i="34"/>
  <c r="G173" i="34"/>
  <c r="G154" i="34"/>
  <c r="G71" i="34"/>
  <c r="S142" i="34"/>
  <c r="S161" i="34"/>
  <c r="S59" i="34"/>
  <c r="P162" i="34"/>
  <c r="P143" i="34"/>
  <c r="P60" i="34"/>
  <c r="AC163" i="34"/>
  <c r="AC144" i="34"/>
  <c r="AC61" i="34"/>
  <c r="G146" i="34"/>
  <c r="G165" i="34"/>
  <c r="G63" i="34"/>
  <c r="T166" i="34"/>
  <c r="T147" i="34"/>
  <c r="T64" i="34"/>
  <c r="AH167" i="34"/>
  <c r="AH148" i="34"/>
  <c r="AH65" i="34"/>
  <c r="AB150" i="34"/>
  <c r="AB169" i="34"/>
  <c r="AB67" i="34"/>
  <c r="V171" i="34"/>
  <c r="V152" i="34"/>
  <c r="V69" i="34"/>
  <c r="AI172" i="34"/>
  <c r="AI153" i="34"/>
  <c r="AI70" i="34"/>
  <c r="L142" i="34"/>
  <c r="L161" i="34"/>
  <c r="L59" i="34"/>
  <c r="Y143" i="34"/>
  <c r="Y162" i="34"/>
  <c r="Y60" i="34"/>
  <c r="V163" i="34"/>
  <c r="V144" i="34"/>
  <c r="V61" i="34"/>
  <c r="AI164" i="34"/>
  <c r="AI145" i="34"/>
  <c r="AI62" i="34"/>
  <c r="M147" i="34"/>
  <c r="M166" i="34"/>
  <c r="M64" i="34"/>
  <c r="J167" i="34"/>
  <c r="J148" i="34"/>
  <c r="J65" i="34"/>
  <c r="E169" i="34"/>
  <c r="E150" i="34"/>
  <c r="E67" i="34"/>
  <c r="R170" i="34"/>
  <c r="R151" i="34"/>
  <c r="R68" i="34"/>
  <c r="L172" i="34"/>
  <c r="L153" i="34"/>
  <c r="L70" i="34"/>
  <c r="I173" i="34"/>
  <c r="I154" i="34"/>
  <c r="I71" i="34"/>
  <c r="F34" i="29"/>
  <c r="G24" i="29"/>
  <c r="F163" i="29"/>
  <c r="F144" i="29"/>
  <c r="F60" i="29"/>
  <c r="AL176" i="36"/>
  <c r="L59" i="33"/>
  <c r="AB59" i="33"/>
  <c r="E59" i="33"/>
  <c r="U59" i="33"/>
  <c r="AK59" i="33"/>
  <c r="N59" i="33"/>
  <c r="AD59" i="33"/>
  <c r="D73" i="35"/>
  <c r="D109" i="49" s="1"/>
  <c r="Y176" i="36"/>
  <c r="L176" i="36"/>
  <c r="W73" i="36"/>
  <c r="W110" i="49" s="1"/>
  <c r="W26" i="49" s="1"/>
  <c r="N73" i="36"/>
  <c r="S73" i="36"/>
  <c r="Z176" i="36"/>
  <c r="F25" i="29"/>
  <c r="E164" i="29"/>
  <c r="E145" i="29"/>
  <c r="E61" i="29"/>
  <c r="J157" i="35"/>
  <c r="H73" i="35"/>
  <c r="AC157" i="36"/>
  <c r="M176" i="36"/>
  <c r="AF157" i="36"/>
  <c r="K73" i="36"/>
  <c r="R73" i="36"/>
  <c r="F73" i="35"/>
  <c r="K157" i="35"/>
  <c r="I73" i="36"/>
  <c r="AB157" i="36"/>
  <c r="G73" i="36"/>
  <c r="AD73" i="36"/>
  <c r="AD110" i="49" s="1"/>
  <c r="AK73" i="36"/>
  <c r="AK110" i="49" s="1"/>
  <c r="E157" i="36"/>
  <c r="H73" i="36"/>
  <c r="AI157" i="36"/>
  <c r="G24" i="30"/>
  <c r="F163" i="30"/>
  <c r="F144" i="30"/>
  <c r="F60" i="30"/>
  <c r="AG161" i="34"/>
  <c r="AG142" i="34"/>
  <c r="AG59" i="34"/>
  <c r="H164" i="34"/>
  <c r="H145" i="34"/>
  <c r="H62" i="34"/>
  <c r="U165" i="34"/>
  <c r="U146" i="34"/>
  <c r="U63" i="34"/>
  <c r="R147" i="34"/>
  <c r="R166" i="34"/>
  <c r="R64" i="34"/>
  <c r="AF148" i="34"/>
  <c r="AF167" i="34"/>
  <c r="AF65" i="34"/>
  <c r="G170" i="34"/>
  <c r="G151" i="34"/>
  <c r="G68" i="34"/>
  <c r="Q172" i="34"/>
  <c r="Q153" i="34"/>
  <c r="Q70" i="34"/>
  <c r="N173" i="34"/>
  <c r="N154" i="34"/>
  <c r="N71" i="34"/>
  <c r="W162" i="34"/>
  <c r="W143" i="34"/>
  <c r="W60" i="34"/>
  <c r="T144" i="34"/>
  <c r="T163" i="34"/>
  <c r="T61" i="34"/>
  <c r="N165" i="34"/>
  <c r="N146" i="34"/>
  <c r="N63" i="34"/>
  <c r="AA166" i="34"/>
  <c r="AA147" i="34"/>
  <c r="AA64" i="34"/>
  <c r="S150" i="34"/>
  <c r="S169" i="34"/>
  <c r="S67" i="34"/>
  <c r="AF170" i="34"/>
  <c r="AF151" i="34"/>
  <c r="AF68" i="34"/>
  <c r="J172" i="34"/>
  <c r="J153" i="34"/>
  <c r="J70" i="34"/>
  <c r="W173" i="34"/>
  <c r="W154" i="34"/>
  <c r="W71" i="34"/>
  <c r="AI142" i="34"/>
  <c r="AI161" i="34"/>
  <c r="AI59" i="34"/>
  <c r="AF162" i="34"/>
  <c r="AF143" i="34"/>
  <c r="AF60" i="34"/>
  <c r="J145" i="34"/>
  <c r="J164" i="34"/>
  <c r="J62" i="34"/>
  <c r="W146" i="34"/>
  <c r="W165" i="34"/>
  <c r="W63" i="34"/>
  <c r="AJ166" i="34"/>
  <c r="AJ147" i="34"/>
  <c r="AJ64" i="34"/>
  <c r="L150" i="34"/>
  <c r="L169" i="34"/>
  <c r="L67" i="34"/>
  <c r="Y170" i="34"/>
  <c r="Y151" i="34"/>
  <c r="Y68" i="34"/>
  <c r="AL171" i="34"/>
  <c r="AL152" i="34"/>
  <c r="AL69" i="34"/>
  <c r="P173" i="34"/>
  <c r="P154" i="34"/>
  <c r="P71" i="34"/>
  <c r="AB142" i="34"/>
  <c r="AB161" i="34"/>
  <c r="AB59" i="34"/>
  <c r="AL163" i="34"/>
  <c r="AL144" i="34"/>
  <c r="AL61" i="34"/>
  <c r="P146" i="34"/>
  <c r="P165" i="34"/>
  <c r="P63" i="34"/>
  <c r="AC147" i="34"/>
  <c r="AC166" i="34"/>
  <c r="AC64" i="34"/>
  <c r="U169" i="34"/>
  <c r="U150" i="34"/>
  <c r="U67" i="34"/>
  <c r="AE171" i="34"/>
  <c r="AE152" i="34"/>
  <c r="AE69" i="34"/>
  <c r="F29" i="29"/>
  <c r="I157" i="35"/>
  <c r="AJ73" i="36"/>
  <c r="AJ110" i="49" s="1"/>
  <c r="F73" i="36"/>
  <c r="O59" i="33"/>
  <c r="H59" i="33"/>
  <c r="Q59" i="33"/>
  <c r="L73" i="36"/>
  <c r="J176" i="36"/>
  <c r="F31" i="30"/>
  <c r="E170" i="30"/>
  <c r="E151" i="30"/>
  <c r="E67" i="30"/>
  <c r="J73" i="35"/>
  <c r="M157" i="36"/>
  <c r="AA176" i="36"/>
  <c r="K73" i="35"/>
  <c r="AB176" i="36"/>
  <c r="E73" i="36"/>
  <c r="AI73" i="36"/>
  <c r="AI110" i="49" s="1"/>
  <c r="H28" i="30"/>
  <c r="G167" i="30"/>
  <c r="G148" i="30"/>
  <c r="G64" i="30"/>
  <c r="E161" i="34"/>
  <c r="E142" i="34"/>
  <c r="E59" i="34"/>
  <c r="U161" i="34"/>
  <c r="U142" i="34"/>
  <c r="U59" i="34"/>
  <c r="R143" i="34"/>
  <c r="R162" i="34"/>
  <c r="R60" i="34"/>
  <c r="AE144" i="34"/>
  <c r="AE163" i="34"/>
  <c r="AE61" i="34"/>
  <c r="AB164" i="34"/>
  <c r="AB145" i="34"/>
  <c r="AB62" i="34"/>
  <c r="Y165" i="34"/>
  <c r="Y146" i="34"/>
  <c r="Y63" i="34"/>
  <c r="V147" i="34"/>
  <c r="V166" i="34"/>
  <c r="V64" i="34"/>
  <c r="T148" i="34"/>
  <c r="T167" i="34"/>
  <c r="T65" i="34"/>
  <c r="AD169" i="34"/>
  <c r="AD150" i="34"/>
  <c r="AD67" i="34"/>
  <c r="AA170" i="34"/>
  <c r="AA151" i="34"/>
  <c r="AA68" i="34"/>
  <c r="H171" i="34"/>
  <c r="H152" i="34"/>
  <c r="H69" i="34"/>
  <c r="E172" i="34"/>
  <c r="E153" i="34"/>
  <c r="E70" i="34"/>
  <c r="AK172" i="34"/>
  <c r="AK153" i="34"/>
  <c r="AK70" i="34"/>
  <c r="R173" i="34"/>
  <c r="R154" i="34"/>
  <c r="R71" i="34"/>
  <c r="AH173" i="34"/>
  <c r="AH154" i="34"/>
  <c r="AH71" i="34"/>
  <c r="N161" i="34"/>
  <c r="N142" i="34"/>
  <c r="N59" i="34"/>
  <c r="AD161" i="34"/>
  <c r="AD142" i="34"/>
  <c r="AD59" i="34"/>
  <c r="K162" i="34"/>
  <c r="K143" i="34"/>
  <c r="K60" i="34"/>
  <c r="AA162" i="34"/>
  <c r="AA143" i="34"/>
  <c r="AA60" i="34"/>
  <c r="H144" i="34"/>
  <c r="H163" i="34"/>
  <c r="H61" i="34"/>
  <c r="X144" i="34"/>
  <c r="X163" i="34"/>
  <c r="X61" i="34"/>
  <c r="U145" i="34"/>
  <c r="U164" i="34"/>
  <c r="U62" i="34"/>
  <c r="R165" i="34"/>
  <c r="R146" i="34"/>
  <c r="R63" i="34"/>
  <c r="O166" i="34"/>
  <c r="O147" i="34"/>
  <c r="O64" i="34"/>
  <c r="M167" i="34"/>
  <c r="M148" i="34"/>
  <c r="M65" i="34"/>
  <c r="W150" i="34"/>
  <c r="W169" i="34"/>
  <c r="W67" i="34"/>
  <c r="AM150" i="34"/>
  <c r="AM169" i="34"/>
  <c r="AM67" i="34"/>
  <c r="T170" i="34"/>
  <c r="T151" i="34"/>
  <c r="T68" i="34"/>
  <c r="AJ170" i="34"/>
  <c r="AJ151" i="34"/>
  <c r="AJ68" i="34"/>
  <c r="AG171" i="34"/>
  <c r="AG152" i="34"/>
  <c r="AG69" i="34"/>
  <c r="AD172" i="34"/>
  <c r="AD153" i="34"/>
  <c r="AD70" i="34"/>
  <c r="K173" i="34"/>
  <c r="K154" i="34"/>
  <c r="K71" i="34"/>
  <c r="AA173" i="34"/>
  <c r="AA154" i="34"/>
  <c r="AA71" i="34"/>
  <c r="G142" i="34"/>
  <c r="G161" i="34"/>
  <c r="G59" i="34"/>
  <c r="AM142" i="34"/>
  <c r="AM161" i="34"/>
  <c r="AM59" i="34"/>
  <c r="D162" i="34"/>
  <c r="D143" i="34"/>
  <c r="D60" i="34"/>
  <c r="AJ162" i="34"/>
  <c r="AJ143" i="34"/>
  <c r="AJ60" i="34"/>
  <c r="AG163" i="34"/>
  <c r="AG144" i="34"/>
  <c r="AG61" i="34"/>
  <c r="N145" i="34"/>
  <c r="N164" i="34"/>
  <c r="N62" i="34"/>
  <c r="AD145" i="34"/>
  <c r="AD164" i="34"/>
  <c r="AD62" i="34"/>
  <c r="K146" i="34"/>
  <c r="K165" i="34"/>
  <c r="K63" i="34"/>
  <c r="AA146" i="34"/>
  <c r="AA165" i="34"/>
  <c r="AA63" i="34"/>
  <c r="H166" i="34"/>
  <c r="H147" i="34"/>
  <c r="H64" i="34"/>
  <c r="V167" i="34"/>
  <c r="V148" i="34"/>
  <c r="V65" i="34"/>
  <c r="AL167" i="34"/>
  <c r="AL148" i="34"/>
  <c r="AL65" i="34"/>
  <c r="P150" i="34"/>
  <c r="P169" i="34"/>
  <c r="P67" i="34"/>
  <c r="AF150" i="34"/>
  <c r="AF169" i="34"/>
  <c r="AF67" i="34"/>
  <c r="M170" i="34"/>
  <c r="M151" i="34"/>
  <c r="M68" i="34"/>
  <c r="J171" i="34"/>
  <c r="J152" i="34"/>
  <c r="J69" i="34"/>
  <c r="G172" i="34"/>
  <c r="G153" i="34"/>
  <c r="G70" i="34"/>
  <c r="AM172" i="34"/>
  <c r="AM153" i="34"/>
  <c r="AM70" i="34"/>
  <c r="D173" i="34"/>
  <c r="D154" i="34"/>
  <c r="D71" i="34"/>
  <c r="AJ173" i="34"/>
  <c r="AJ154" i="34"/>
  <c r="AJ71" i="34"/>
  <c r="AF142" i="34"/>
  <c r="AF161" i="34"/>
  <c r="AF59" i="34"/>
  <c r="AC143" i="34"/>
  <c r="AC162" i="34"/>
  <c r="AC60" i="34"/>
  <c r="Z163" i="34"/>
  <c r="Z144" i="34"/>
  <c r="Z61" i="34"/>
  <c r="G164" i="34"/>
  <c r="G145" i="34"/>
  <c r="G62" i="34"/>
  <c r="W164" i="34"/>
  <c r="W145" i="34"/>
  <c r="W62" i="34"/>
  <c r="D165" i="34"/>
  <c r="D146" i="34"/>
  <c r="D63" i="34"/>
  <c r="AJ146" i="34"/>
  <c r="AJ165" i="34"/>
  <c r="AJ63" i="34"/>
  <c r="Q147" i="34"/>
  <c r="Q166" i="34"/>
  <c r="Q64" i="34"/>
  <c r="AE148" i="34"/>
  <c r="AE167" i="34"/>
  <c r="AE65" i="34"/>
  <c r="I169" i="34"/>
  <c r="I150" i="34"/>
  <c r="I67" i="34"/>
  <c r="V170" i="34"/>
  <c r="V151" i="34"/>
  <c r="V68" i="34"/>
  <c r="S171" i="34"/>
  <c r="S152" i="34"/>
  <c r="S69" i="34"/>
  <c r="P172" i="34"/>
  <c r="P153" i="34"/>
  <c r="P70" i="34"/>
  <c r="AC173" i="34"/>
  <c r="AC154" i="34"/>
  <c r="AC71" i="34"/>
  <c r="I176" i="35"/>
  <c r="AG73" i="36"/>
  <c r="AG110" i="49" s="1"/>
  <c r="Q157" i="36"/>
  <c r="AJ176" i="36"/>
  <c r="T157" i="36"/>
  <c r="O73" i="36"/>
  <c r="V73" i="36"/>
  <c r="F157" i="36"/>
  <c r="F30" i="29"/>
  <c r="F32" i="29"/>
  <c r="E171" i="29"/>
  <c r="E152" i="29"/>
  <c r="E68" i="29"/>
  <c r="S59" i="33"/>
  <c r="AI59" i="33"/>
  <c r="F172" i="30"/>
  <c r="F153" i="30"/>
  <c r="F69" i="30"/>
  <c r="G33" i="30"/>
  <c r="F29" i="30"/>
  <c r="E167" i="29"/>
  <c r="E148" i="29"/>
  <c r="E64" i="29"/>
  <c r="F28" i="29"/>
  <c r="G33" i="29"/>
  <c r="F172" i="29"/>
  <c r="F153" i="29"/>
  <c r="F69" i="29"/>
  <c r="I161" i="34"/>
  <c r="I142" i="34"/>
  <c r="I59" i="34"/>
  <c r="Y161" i="34"/>
  <c r="Y142" i="34"/>
  <c r="Y59" i="34"/>
  <c r="F143" i="34"/>
  <c r="F162" i="34"/>
  <c r="F60" i="34"/>
  <c r="V143" i="34"/>
  <c r="V162" i="34"/>
  <c r="V60" i="34"/>
  <c r="AL143" i="34"/>
  <c r="AL162" i="34"/>
  <c r="AL60" i="34"/>
  <c r="S144" i="34"/>
  <c r="S163" i="34"/>
  <c r="S61" i="34"/>
  <c r="AI144" i="34"/>
  <c r="AI163" i="34"/>
  <c r="AI61" i="34"/>
  <c r="P164" i="34"/>
  <c r="P145" i="34"/>
  <c r="P62" i="34"/>
  <c r="AF164" i="34"/>
  <c r="AF145" i="34"/>
  <c r="AF62" i="34"/>
  <c r="M165" i="34"/>
  <c r="M146" i="34"/>
  <c r="M63" i="34"/>
  <c r="AC165" i="34"/>
  <c r="AC146" i="34"/>
  <c r="AC63" i="34"/>
  <c r="J147" i="34"/>
  <c r="J166" i="34"/>
  <c r="J64" i="34"/>
  <c r="Z147" i="34"/>
  <c r="Z166" i="34"/>
  <c r="Z64" i="34"/>
  <c r="G148" i="34"/>
  <c r="G167" i="34"/>
  <c r="G65" i="34"/>
  <c r="X148" i="34"/>
  <c r="X167" i="34"/>
  <c r="X65" i="34"/>
  <c r="R169" i="34"/>
  <c r="R150" i="34"/>
  <c r="R67" i="34"/>
  <c r="AH169" i="34"/>
  <c r="AH150" i="34"/>
  <c r="AH67" i="34"/>
  <c r="O170" i="34"/>
  <c r="O151" i="34"/>
  <c r="O68" i="34"/>
  <c r="AE170" i="34"/>
  <c r="AE151" i="34"/>
  <c r="AE68" i="34"/>
  <c r="L171" i="34"/>
  <c r="L152" i="34"/>
  <c r="L69" i="34"/>
  <c r="AB171" i="34"/>
  <c r="AB152" i="34"/>
  <c r="AB69" i="34"/>
  <c r="I172" i="34"/>
  <c r="I153" i="34"/>
  <c r="I70" i="34"/>
  <c r="Y172" i="34"/>
  <c r="Y153" i="34"/>
  <c r="Y70" i="34"/>
  <c r="F173" i="34"/>
  <c r="F154" i="34"/>
  <c r="F71" i="34"/>
  <c r="V173" i="34"/>
  <c r="V154" i="34"/>
  <c r="V71" i="34"/>
  <c r="AL173" i="34"/>
  <c r="AL154" i="34"/>
  <c r="AL71" i="34"/>
  <c r="R161" i="34"/>
  <c r="R142" i="34"/>
  <c r="R59" i="34"/>
  <c r="AH161" i="34"/>
  <c r="AH142" i="34"/>
  <c r="AH59" i="34"/>
  <c r="O162" i="34"/>
  <c r="O143" i="34"/>
  <c r="O60" i="34"/>
  <c r="AE162" i="34"/>
  <c r="AE143" i="34"/>
  <c r="AE60" i="34"/>
  <c r="L144" i="34"/>
  <c r="L163" i="34"/>
  <c r="L61" i="34"/>
  <c r="AB144" i="34"/>
  <c r="AB163" i="34"/>
  <c r="AB61" i="34"/>
  <c r="I145" i="34"/>
  <c r="I164" i="34"/>
  <c r="I62" i="34"/>
  <c r="Y145" i="34"/>
  <c r="Y164" i="34"/>
  <c r="Y62" i="34"/>
  <c r="F165" i="34"/>
  <c r="F146" i="34"/>
  <c r="F63" i="34"/>
  <c r="V165" i="34"/>
  <c r="V146" i="34"/>
  <c r="V63" i="34"/>
  <c r="AL165" i="34"/>
  <c r="AL146" i="34"/>
  <c r="AL63" i="34"/>
  <c r="S166" i="34"/>
  <c r="S147" i="34"/>
  <c r="S64" i="34"/>
  <c r="AI166" i="34"/>
  <c r="AI147" i="34"/>
  <c r="AI64" i="34"/>
  <c r="Q167" i="34"/>
  <c r="Q148" i="34"/>
  <c r="Q65" i="34"/>
  <c r="AG167" i="34"/>
  <c r="AG148" i="34"/>
  <c r="AG65" i="34"/>
  <c r="K150" i="34"/>
  <c r="K169" i="34"/>
  <c r="K67" i="34"/>
  <c r="AA150" i="34"/>
  <c r="AA169" i="34"/>
  <c r="AA67" i="34"/>
  <c r="H170" i="34"/>
  <c r="H151" i="34"/>
  <c r="H68" i="34"/>
  <c r="X170" i="34"/>
  <c r="X151" i="34"/>
  <c r="X68" i="34"/>
  <c r="E171" i="34"/>
  <c r="E152" i="34"/>
  <c r="E69" i="34"/>
  <c r="U171" i="34"/>
  <c r="U152" i="34"/>
  <c r="U69" i="34"/>
  <c r="AK171" i="34"/>
  <c r="AK152" i="34"/>
  <c r="AK69" i="34"/>
  <c r="R172" i="34"/>
  <c r="R153" i="34"/>
  <c r="R70" i="34"/>
  <c r="AH172" i="34"/>
  <c r="AH153" i="34"/>
  <c r="AH70" i="34"/>
  <c r="O173" i="34"/>
  <c r="O154" i="34"/>
  <c r="O71" i="34"/>
  <c r="AE173" i="34"/>
  <c r="AE154" i="34"/>
  <c r="AE71" i="34"/>
  <c r="K142" i="34"/>
  <c r="K161" i="34"/>
  <c r="K59" i="34"/>
  <c r="AA142" i="34"/>
  <c r="AA161" i="34"/>
  <c r="AA59" i="34"/>
  <c r="H162" i="34"/>
  <c r="H143" i="34"/>
  <c r="H60" i="34"/>
  <c r="X162" i="34"/>
  <c r="X143" i="34"/>
  <c r="X60" i="34"/>
  <c r="E163" i="34"/>
  <c r="E144" i="34"/>
  <c r="E61" i="34"/>
  <c r="U163" i="34"/>
  <c r="U144" i="34"/>
  <c r="U61" i="34"/>
  <c r="AK163" i="34"/>
  <c r="AK144" i="34"/>
  <c r="AK61" i="34"/>
  <c r="R145" i="34"/>
  <c r="R164" i="34"/>
  <c r="R62" i="34"/>
  <c r="AH145" i="34"/>
  <c r="AH164" i="34"/>
  <c r="AH62" i="34"/>
  <c r="O146" i="34"/>
  <c r="O165" i="34"/>
  <c r="O63" i="34"/>
  <c r="AE146" i="34"/>
  <c r="AE165" i="34"/>
  <c r="AE63" i="34"/>
  <c r="L166" i="34"/>
  <c r="L147" i="34"/>
  <c r="L64" i="34"/>
  <c r="AB166" i="34"/>
  <c r="AB147" i="34"/>
  <c r="AB64" i="34"/>
  <c r="I167" i="34"/>
  <c r="I148" i="34"/>
  <c r="I65" i="34"/>
  <c r="Z167" i="34"/>
  <c r="Z148" i="34"/>
  <c r="Z65" i="34"/>
  <c r="D169" i="34"/>
  <c r="D150" i="34"/>
  <c r="D67" i="34"/>
  <c r="T150" i="34"/>
  <c r="T169" i="34"/>
  <c r="T67" i="34"/>
  <c r="AJ150" i="34"/>
  <c r="AJ169" i="34"/>
  <c r="AJ67" i="34"/>
  <c r="Q170" i="34"/>
  <c r="Q151" i="34"/>
  <c r="Q68" i="34"/>
  <c r="AG170" i="34"/>
  <c r="AG151" i="34"/>
  <c r="AG68" i="34"/>
  <c r="N171" i="34"/>
  <c r="N152" i="34"/>
  <c r="N69" i="34"/>
  <c r="AD171" i="34"/>
  <c r="AD152" i="34"/>
  <c r="AD69" i="34"/>
  <c r="K172" i="34"/>
  <c r="K153" i="34"/>
  <c r="K70" i="34"/>
  <c r="AA172" i="34"/>
  <c r="AA153" i="34"/>
  <c r="AA70" i="34"/>
  <c r="H173" i="34"/>
  <c r="H154" i="34"/>
  <c r="H71" i="34"/>
  <c r="X173" i="34"/>
  <c r="X154" i="34"/>
  <c r="X71" i="34"/>
  <c r="D161" i="34"/>
  <c r="D142" i="34"/>
  <c r="D59" i="34"/>
  <c r="D37" i="34"/>
  <c r="T142" i="34"/>
  <c r="T161" i="34"/>
  <c r="T59" i="34"/>
  <c r="AJ142" i="34"/>
  <c r="AJ161" i="34"/>
  <c r="AJ59" i="34"/>
  <c r="Q143" i="34"/>
  <c r="Q162" i="34"/>
  <c r="Q60" i="34"/>
  <c r="AG143" i="34"/>
  <c r="AG162" i="34"/>
  <c r="AG60" i="34"/>
  <c r="N163" i="34"/>
  <c r="N144" i="34"/>
  <c r="N61" i="34"/>
  <c r="AD163" i="34"/>
  <c r="AD144" i="34"/>
  <c r="AD61" i="34"/>
  <c r="K164" i="34"/>
  <c r="K145" i="34"/>
  <c r="K62" i="34"/>
  <c r="AA164" i="34"/>
  <c r="AA145" i="34"/>
  <c r="AA62" i="34"/>
  <c r="H146" i="34"/>
  <c r="H165" i="34"/>
  <c r="H63" i="34"/>
  <c r="X146" i="34"/>
  <c r="X165" i="34"/>
  <c r="X63" i="34"/>
  <c r="E147" i="34"/>
  <c r="E166" i="34"/>
  <c r="E64" i="34"/>
  <c r="U147" i="34"/>
  <c r="U166" i="34"/>
  <c r="U64" i="34"/>
  <c r="AK147" i="34"/>
  <c r="AK166" i="34"/>
  <c r="AK64" i="34"/>
  <c r="S148" i="34"/>
  <c r="S167" i="34"/>
  <c r="S65" i="34"/>
  <c r="AI148" i="34"/>
  <c r="AI167" i="34"/>
  <c r="AI65" i="34"/>
  <c r="M169" i="34"/>
  <c r="M150" i="34"/>
  <c r="M67" i="34"/>
  <c r="AC169" i="34"/>
  <c r="AC150" i="34"/>
  <c r="AC67" i="34"/>
  <c r="J170" i="34"/>
  <c r="J151" i="34"/>
  <c r="J68" i="34"/>
  <c r="Z170" i="34"/>
  <c r="Z151" i="34"/>
  <c r="Z68" i="34"/>
  <c r="G171" i="34"/>
  <c r="G152" i="34"/>
  <c r="G69" i="34"/>
  <c r="W171" i="34"/>
  <c r="W152" i="34"/>
  <c r="W69" i="34"/>
  <c r="AM171" i="34"/>
  <c r="AM152" i="34"/>
  <c r="AM69" i="34"/>
  <c r="D172" i="34"/>
  <c r="D153" i="34"/>
  <c r="D70" i="34"/>
  <c r="T172" i="34"/>
  <c r="T153" i="34"/>
  <c r="T70" i="34"/>
  <c r="AJ172" i="34"/>
  <c r="AJ153" i="34"/>
  <c r="AJ70" i="34"/>
  <c r="Q173" i="34"/>
  <c r="Q154" i="34"/>
  <c r="Q71" i="34"/>
  <c r="AG173" i="34"/>
  <c r="AG154" i="34"/>
  <c r="AG71" i="34"/>
  <c r="U176" i="36"/>
  <c r="X73" i="36"/>
  <c r="X110" i="49" s="1"/>
  <c r="L73" i="35"/>
  <c r="AG157" i="36"/>
  <c r="Q176" i="36"/>
  <c r="AJ157" i="36"/>
  <c r="AE73" i="36"/>
  <c r="AE110" i="49" s="1"/>
  <c r="O157" i="36"/>
  <c r="AL73" i="36"/>
  <c r="AL110" i="49" s="1"/>
  <c r="V157" i="36"/>
  <c r="F176" i="36"/>
  <c r="G59" i="33"/>
  <c r="W59" i="33"/>
  <c r="AM59" i="33"/>
  <c r="P59" i="33"/>
  <c r="AF59" i="33"/>
  <c r="I59" i="33"/>
  <c r="Y59" i="33"/>
  <c r="R59" i="33"/>
  <c r="AH59" i="33"/>
  <c r="D157" i="35"/>
  <c r="D158" i="35" s="1"/>
  <c r="L157" i="36"/>
  <c r="W157" i="36"/>
  <c r="N157" i="36"/>
  <c r="S157" i="36"/>
  <c r="J73" i="36"/>
  <c r="F35" i="30"/>
  <c r="E174" i="30"/>
  <c r="E155" i="30"/>
  <c r="E71" i="30"/>
  <c r="F31" i="29"/>
  <c r="E170" i="29"/>
  <c r="E151" i="29"/>
  <c r="E67" i="29"/>
  <c r="J176" i="35"/>
  <c r="E73" i="35"/>
  <c r="H157" i="35"/>
  <c r="AC176" i="36"/>
  <c r="P73" i="36"/>
  <c r="AA73" i="36"/>
  <c r="AA110" i="49" s="1"/>
  <c r="K157" i="36"/>
  <c r="AH73" i="36"/>
  <c r="AH110" i="49" s="1"/>
  <c r="R157" i="36"/>
  <c r="F174" i="29"/>
  <c r="F155" i="29"/>
  <c r="F71" i="29"/>
  <c r="G35" i="29"/>
  <c r="F157" i="35"/>
  <c r="K176" i="35"/>
  <c r="I157" i="36"/>
  <c r="AM73" i="36"/>
  <c r="AM110" i="49" s="1"/>
  <c r="G157" i="36"/>
  <c r="AD157" i="36"/>
  <c r="AK157" i="36"/>
  <c r="E176" i="36"/>
  <c r="H176" i="36"/>
  <c r="AI176" i="36"/>
  <c r="N143" i="34"/>
  <c r="N162" i="34"/>
  <c r="N60" i="34"/>
  <c r="AA144" i="34"/>
  <c r="AA163" i="34"/>
  <c r="AA61" i="34"/>
  <c r="X164" i="34"/>
  <c r="X145" i="34"/>
  <c r="X62" i="34"/>
  <c r="E165" i="34"/>
  <c r="E146" i="34"/>
  <c r="E63" i="34"/>
  <c r="AH147" i="34"/>
  <c r="AH166" i="34"/>
  <c r="AH64" i="34"/>
  <c r="Z169" i="34"/>
  <c r="Z150" i="34"/>
  <c r="Z67" i="34"/>
  <c r="AM170" i="34"/>
  <c r="AM151" i="34"/>
  <c r="AM68" i="34"/>
  <c r="D171" i="34"/>
  <c r="D152" i="34"/>
  <c r="D69" i="34"/>
  <c r="AJ171" i="34"/>
  <c r="AJ152" i="34"/>
  <c r="AJ69" i="34"/>
  <c r="AG172" i="34"/>
  <c r="AG153" i="34"/>
  <c r="AG70" i="34"/>
  <c r="AD173" i="34"/>
  <c r="AD154" i="34"/>
  <c r="AD71" i="34"/>
  <c r="Z161" i="34"/>
  <c r="Z142" i="34"/>
  <c r="Z59" i="34"/>
  <c r="AM162" i="34"/>
  <c r="AM143" i="34"/>
  <c r="AM60" i="34"/>
  <c r="D163" i="34"/>
  <c r="D144" i="34"/>
  <c r="D61" i="34"/>
  <c r="AG145" i="34"/>
  <c r="AG164" i="34"/>
  <c r="AG62" i="34"/>
  <c r="K166" i="34"/>
  <c r="K147" i="34"/>
  <c r="K64" i="34"/>
  <c r="Y167" i="34"/>
  <c r="Y148" i="34"/>
  <c r="Y65" i="34"/>
  <c r="AI150" i="34"/>
  <c r="AI169" i="34"/>
  <c r="AI67" i="34"/>
  <c r="M171" i="34"/>
  <c r="M152" i="34"/>
  <c r="M69" i="34"/>
  <c r="Z172" i="34"/>
  <c r="Z153" i="34"/>
  <c r="Z70" i="34"/>
  <c r="AM173" i="34"/>
  <c r="AM154" i="34"/>
  <c r="AM71" i="34"/>
  <c r="L148" i="34"/>
  <c r="L167" i="34"/>
  <c r="L65" i="34"/>
  <c r="M163" i="34"/>
  <c r="M144" i="34"/>
  <c r="M61" i="34"/>
  <c r="Z145" i="34"/>
  <c r="Z164" i="34"/>
  <c r="Z62" i="34"/>
  <c r="AM146" i="34"/>
  <c r="AM165" i="34"/>
  <c r="AM63" i="34"/>
  <c r="D166" i="34"/>
  <c r="D147" i="34"/>
  <c r="D64" i="34"/>
  <c r="R167" i="34"/>
  <c r="R148" i="34"/>
  <c r="R65" i="34"/>
  <c r="I170" i="34"/>
  <c r="I151" i="34"/>
  <c r="I68" i="34"/>
  <c r="F171" i="34"/>
  <c r="F152" i="34"/>
  <c r="F69" i="34"/>
  <c r="S172" i="34"/>
  <c r="S153" i="34"/>
  <c r="S70" i="34"/>
  <c r="AF173" i="34"/>
  <c r="AF154" i="34"/>
  <c r="AF71" i="34"/>
  <c r="I143" i="34"/>
  <c r="I162" i="34"/>
  <c r="I60" i="34"/>
  <c r="F163" i="34"/>
  <c r="F144" i="34"/>
  <c r="F61" i="34"/>
  <c r="S164" i="34"/>
  <c r="S145" i="34"/>
  <c r="S62" i="34"/>
  <c r="AF146" i="34"/>
  <c r="AF165" i="34"/>
  <c r="AF63" i="34"/>
  <c r="AA148" i="34"/>
  <c r="AA167" i="34"/>
  <c r="AA65" i="34"/>
  <c r="AK169" i="34"/>
  <c r="AK150" i="34"/>
  <c r="AK67" i="34"/>
  <c r="AH170" i="34"/>
  <c r="AH151" i="34"/>
  <c r="AH68" i="34"/>
  <c r="O171" i="34"/>
  <c r="O152" i="34"/>
  <c r="O69" i="34"/>
  <c r="AB172" i="34"/>
  <c r="AB153" i="34"/>
  <c r="AB70" i="34"/>
  <c r="Y173" i="34"/>
  <c r="Y154" i="34"/>
  <c r="Y71" i="34"/>
  <c r="G26" i="29"/>
  <c r="L176" i="35"/>
  <c r="Q73" i="36"/>
  <c r="AE59" i="33"/>
  <c r="X59" i="33"/>
  <c r="AG59" i="33"/>
  <c r="J59" i="33"/>
  <c r="Z59" i="33"/>
  <c r="Y157" i="36"/>
  <c r="Z157" i="36"/>
  <c r="F25" i="30"/>
  <c r="E164" i="30"/>
  <c r="E145" i="30"/>
  <c r="E61" i="30"/>
  <c r="E176" i="35"/>
  <c r="AC73" i="36"/>
  <c r="AC110" i="49" s="1"/>
  <c r="P157" i="36"/>
  <c r="AH176" i="36"/>
  <c r="AK161" i="34"/>
  <c r="AK142" i="34"/>
  <c r="AK59" i="34"/>
  <c r="AH143" i="34"/>
  <c r="AH162" i="34"/>
  <c r="AH60" i="34"/>
  <c r="O144" i="34"/>
  <c r="O163" i="34"/>
  <c r="O61" i="34"/>
  <c r="L164" i="34"/>
  <c r="L145" i="34"/>
  <c r="L62" i="34"/>
  <c r="I165" i="34"/>
  <c r="I146" i="34"/>
  <c r="I63" i="34"/>
  <c r="F147" i="34"/>
  <c r="F166" i="34"/>
  <c r="F64" i="34"/>
  <c r="AL147" i="34"/>
  <c r="AL166" i="34"/>
  <c r="AL64" i="34"/>
  <c r="AJ148" i="34"/>
  <c r="AJ167" i="34"/>
  <c r="AJ65" i="34"/>
  <c r="N169" i="34"/>
  <c r="N150" i="34"/>
  <c r="N67" i="34"/>
  <c r="K170" i="34"/>
  <c r="K151" i="34"/>
  <c r="K68" i="34"/>
  <c r="X171" i="34"/>
  <c r="X152" i="34"/>
  <c r="X69" i="34"/>
  <c r="U172" i="34"/>
  <c r="U153" i="34"/>
  <c r="U70" i="34"/>
  <c r="E145" i="34"/>
  <c r="E164" i="34"/>
  <c r="E62" i="34"/>
  <c r="AK145" i="34"/>
  <c r="AK164" i="34"/>
  <c r="AK62" i="34"/>
  <c r="AH165" i="34"/>
  <c r="AH146" i="34"/>
  <c r="AH63" i="34"/>
  <c r="AE166" i="34"/>
  <c r="AE147" i="34"/>
  <c r="AE64" i="34"/>
  <c r="AC167" i="34"/>
  <c r="AC148" i="34"/>
  <c r="AC65" i="34"/>
  <c r="G150" i="34"/>
  <c r="G169" i="34"/>
  <c r="G67" i="34"/>
  <c r="D170" i="34"/>
  <c r="D151" i="34"/>
  <c r="D68" i="34"/>
  <c r="Q171" i="34"/>
  <c r="Q152" i="34"/>
  <c r="Q69" i="34"/>
  <c r="N172" i="34"/>
  <c r="N153" i="34"/>
  <c r="N70" i="34"/>
  <c r="W142" i="34"/>
  <c r="W161" i="34"/>
  <c r="W59" i="34"/>
  <c r="T162" i="34"/>
  <c r="T143" i="34"/>
  <c r="T60" i="34"/>
  <c r="Q163" i="34"/>
  <c r="Q144" i="34"/>
  <c r="Q61" i="34"/>
  <c r="X166" i="34"/>
  <c r="X147" i="34"/>
  <c r="X64" i="34"/>
  <c r="E167" i="34"/>
  <c r="E148" i="34"/>
  <c r="E65" i="34"/>
  <c r="AC170" i="34"/>
  <c r="AC151" i="34"/>
  <c r="AC68" i="34"/>
  <c r="Z171" i="34"/>
  <c r="Z152" i="34"/>
  <c r="Z69" i="34"/>
  <c r="W172" i="34"/>
  <c r="W153" i="34"/>
  <c r="W70" i="34"/>
  <c r="T173" i="34"/>
  <c r="T154" i="34"/>
  <c r="T71" i="34"/>
  <c r="P142" i="34"/>
  <c r="P161" i="34"/>
  <c r="P59" i="34"/>
  <c r="M143" i="34"/>
  <c r="M162" i="34"/>
  <c r="M60" i="34"/>
  <c r="J163" i="34"/>
  <c r="J144" i="34"/>
  <c r="J61" i="34"/>
  <c r="AM164" i="34"/>
  <c r="AM145" i="34"/>
  <c r="AM62" i="34"/>
  <c r="T146" i="34"/>
  <c r="T165" i="34"/>
  <c r="T63" i="34"/>
  <c r="AG147" i="34"/>
  <c r="AG166" i="34"/>
  <c r="AG64" i="34"/>
  <c r="O148" i="34"/>
  <c r="O167" i="34"/>
  <c r="O65" i="34"/>
  <c r="Y169" i="34"/>
  <c r="Y150" i="34"/>
  <c r="Y67" i="34"/>
  <c r="F170" i="34"/>
  <c r="F151" i="34"/>
  <c r="F68" i="34"/>
  <c r="AL170" i="34"/>
  <c r="AL151" i="34"/>
  <c r="AL68" i="34"/>
  <c r="AI171" i="34"/>
  <c r="AI152" i="34"/>
  <c r="AI69" i="34"/>
  <c r="AF172" i="34"/>
  <c r="AF153" i="34"/>
  <c r="AF70" i="34"/>
  <c r="M173" i="34"/>
  <c r="M154" i="34"/>
  <c r="M71" i="34"/>
  <c r="G176" i="35"/>
  <c r="F30" i="30"/>
  <c r="M161" i="34"/>
  <c r="M142" i="34"/>
  <c r="M59" i="34"/>
  <c r="AC161" i="34"/>
  <c r="AC142" i="34"/>
  <c r="AC59" i="34"/>
  <c r="J143" i="34"/>
  <c r="J162" i="34"/>
  <c r="J60" i="34"/>
  <c r="Z143" i="34"/>
  <c r="Z162" i="34"/>
  <c r="Z60" i="34"/>
  <c r="G144" i="34"/>
  <c r="G163" i="34"/>
  <c r="G61" i="34"/>
  <c r="W144" i="34"/>
  <c r="W163" i="34"/>
  <c r="W61" i="34"/>
  <c r="AM144" i="34"/>
  <c r="AM163" i="34"/>
  <c r="AM61" i="34"/>
  <c r="D164" i="34"/>
  <c r="D145" i="34"/>
  <c r="D62" i="34"/>
  <c r="T164" i="34"/>
  <c r="T145" i="34"/>
  <c r="T62" i="34"/>
  <c r="AJ164" i="34"/>
  <c r="AJ145" i="34"/>
  <c r="AJ62" i="34"/>
  <c r="Q165" i="34"/>
  <c r="Q146" i="34"/>
  <c r="Q63" i="34"/>
  <c r="AG165" i="34"/>
  <c r="AG146" i="34"/>
  <c r="AG63" i="34"/>
  <c r="N147" i="34"/>
  <c r="N166" i="34"/>
  <c r="N64" i="34"/>
  <c r="AD147" i="34"/>
  <c r="AD166" i="34"/>
  <c r="AD64" i="34"/>
  <c r="K148" i="34"/>
  <c r="K167" i="34"/>
  <c r="K65" i="34"/>
  <c r="AB148" i="34"/>
  <c r="AB167" i="34"/>
  <c r="AB65" i="34"/>
  <c r="F169" i="34"/>
  <c r="F150" i="34"/>
  <c r="F67" i="34"/>
  <c r="V169" i="34"/>
  <c r="V150" i="34"/>
  <c r="V67" i="34"/>
  <c r="AL169" i="34"/>
  <c r="AL150" i="34"/>
  <c r="AL67" i="34"/>
  <c r="S170" i="34"/>
  <c r="S151" i="34"/>
  <c r="S68" i="34"/>
  <c r="AI170" i="34"/>
  <c r="AI151" i="34"/>
  <c r="AI68" i="34"/>
  <c r="P171" i="34"/>
  <c r="P152" i="34"/>
  <c r="P69" i="34"/>
  <c r="AF171" i="34"/>
  <c r="AF152" i="34"/>
  <c r="AF69" i="34"/>
  <c r="M172" i="34"/>
  <c r="M153" i="34"/>
  <c r="M70" i="34"/>
  <c r="AC172" i="34"/>
  <c r="AC153" i="34"/>
  <c r="AC70" i="34"/>
  <c r="J173" i="34"/>
  <c r="J154" i="34"/>
  <c r="J71" i="34"/>
  <c r="Z173" i="34"/>
  <c r="Z154" i="34"/>
  <c r="Z71" i="34"/>
  <c r="F161" i="34"/>
  <c r="F142" i="34"/>
  <c r="F59" i="34"/>
  <c r="V161" i="34"/>
  <c r="V142" i="34"/>
  <c r="V59" i="34"/>
  <c r="AL161" i="34"/>
  <c r="AL142" i="34"/>
  <c r="AL59" i="34"/>
  <c r="S162" i="34"/>
  <c r="S143" i="34"/>
  <c r="S60" i="34"/>
  <c r="AI162" i="34"/>
  <c r="AI143" i="34"/>
  <c r="AI60" i="34"/>
  <c r="P144" i="34"/>
  <c r="P163" i="34"/>
  <c r="P61" i="34"/>
  <c r="AF144" i="34"/>
  <c r="AF163" i="34"/>
  <c r="AF61" i="34"/>
  <c r="M145" i="34"/>
  <c r="M164" i="34"/>
  <c r="M62" i="34"/>
  <c r="AC145" i="34"/>
  <c r="AC164" i="34"/>
  <c r="AC62" i="34"/>
  <c r="J165" i="34"/>
  <c r="J146" i="34"/>
  <c r="J63" i="34"/>
  <c r="Z165" i="34"/>
  <c r="Z146" i="34"/>
  <c r="Z63" i="34"/>
  <c r="G166" i="34"/>
  <c r="G147" i="34"/>
  <c r="G64" i="34"/>
  <c r="W166" i="34"/>
  <c r="W147" i="34"/>
  <c r="W64" i="34"/>
  <c r="AM166" i="34"/>
  <c r="AM147" i="34"/>
  <c r="AM64" i="34"/>
  <c r="D167" i="34"/>
  <c r="D148" i="34"/>
  <c r="D65" i="34"/>
  <c r="U167" i="34"/>
  <c r="U148" i="34"/>
  <c r="U65" i="34"/>
  <c r="AK167" i="34"/>
  <c r="AK148" i="34"/>
  <c r="AK65" i="34"/>
  <c r="O150" i="34"/>
  <c r="O169" i="34"/>
  <c r="O67" i="34"/>
  <c r="AE150" i="34"/>
  <c r="AE169" i="34"/>
  <c r="AE67" i="34"/>
  <c r="L170" i="34"/>
  <c r="L151" i="34"/>
  <c r="L68" i="34"/>
  <c r="AB170" i="34"/>
  <c r="AB151" i="34"/>
  <c r="AB68" i="34"/>
  <c r="I171" i="34"/>
  <c r="I152" i="34"/>
  <c r="I69" i="34"/>
  <c r="Y171" i="34"/>
  <c r="Y152" i="34"/>
  <c r="Y69" i="34"/>
  <c r="F172" i="34"/>
  <c r="F153" i="34"/>
  <c r="F70" i="34"/>
  <c r="V172" i="34"/>
  <c r="V153" i="34"/>
  <c r="V70" i="34"/>
  <c r="AL172" i="34"/>
  <c r="AL153" i="34"/>
  <c r="AL70" i="34"/>
  <c r="S173" i="34"/>
  <c r="S154" i="34"/>
  <c r="S71" i="34"/>
  <c r="AI173" i="34"/>
  <c r="AI154" i="34"/>
  <c r="AI71" i="34"/>
  <c r="O142" i="34"/>
  <c r="O161" i="34"/>
  <c r="O59" i="34"/>
  <c r="AE142" i="34"/>
  <c r="AE161" i="34"/>
  <c r="AE59" i="34"/>
  <c r="L162" i="34"/>
  <c r="L143" i="34"/>
  <c r="L60" i="34"/>
  <c r="AB162" i="34"/>
  <c r="AB143" i="34"/>
  <c r="AB60" i="34"/>
  <c r="I163" i="34"/>
  <c r="I144" i="34"/>
  <c r="I61" i="34"/>
  <c r="Y163" i="34"/>
  <c r="Y144" i="34"/>
  <c r="Y61" i="34"/>
  <c r="F145" i="34"/>
  <c r="F164" i="34"/>
  <c r="F62" i="34"/>
  <c r="V145" i="34"/>
  <c r="V164" i="34"/>
  <c r="V62" i="34"/>
  <c r="AL145" i="34"/>
  <c r="AL164" i="34"/>
  <c r="AL62" i="34"/>
  <c r="S146" i="34"/>
  <c r="S165" i="34"/>
  <c r="S63" i="34"/>
  <c r="AI146" i="34"/>
  <c r="AI165" i="34"/>
  <c r="AI63" i="34"/>
  <c r="P166" i="34"/>
  <c r="P147" i="34"/>
  <c r="P64" i="34"/>
  <c r="AF166" i="34"/>
  <c r="AF147" i="34"/>
  <c r="AF64" i="34"/>
  <c r="N167" i="34"/>
  <c r="N148" i="34"/>
  <c r="N65" i="34"/>
  <c r="AD167" i="34"/>
  <c r="AD148" i="34"/>
  <c r="AD65" i="34"/>
  <c r="H150" i="34"/>
  <c r="H169" i="34"/>
  <c r="H67" i="34"/>
  <c r="X150" i="34"/>
  <c r="X169" i="34"/>
  <c r="X67" i="34"/>
  <c r="E170" i="34"/>
  <c r="E151" i="34"/>
  <c r="E68" i="34"/>
  <c r="U170" i="34"/>
  <c r="U151" i="34"/>
  <c r="U68" i="34"/>
  <c r="AK170" i="34"/>
  <c r="AK151" i="34"/>
  <c r="AK68" i="34"/>
  <c r="R171" i="34"/>
  <c r="R152" i="34"/>
  <c r="R69" i="34"/>
  <c r="AH171" i="34"/>
  <c r="AH152" i="34"/>
  <c r="AH69" i="34"/>
  <c r="O172" i="34"/>
  <c r="O153" i="34"/>
  <c r="O70" i="34"/>
  <c r="AE172" i="34"/>
  <c r="AE153" i="34"/>
  <c r="AE70" i="34"/>
  <c r="L173" i="34"/>
  <c r="L154" i="34"/>
  <c r="L71" i="34"/>
  <c r="AB173" i="34"/>
  <c r="AB154" i="34"/>
  <c r="AB71" i="34"/>
  <c r="H142" i="34"/>
  <c r="H161" i="34"/>
  <c r="H59" i="34"/>
  <c r="X142" i="34"/>
  <c r="X161" i="34"/>
  <c r="X59" i="34"/>
  <c r="E143" i="34"/>
  <c r="E162" i="34"/>
  <c r="E60" i="34"/>
  <c r="U143" i="34"/>
  <c r="U162" i="34"/>
  <c r="U60" i="34"/>
  <c r="AK143" i="34"/>
  <c r="AK162" i="34"/>
  <c r="AK60" i="34"/>
  <c r="R163" i="34"/>
  <c r="R144" i="34"/>
  <c r="R61" i="34"/>
  <c r="AH163" i="34"/>
  <c r="AH144" i="34"/>
  <c r="AH61" i="34"/>
  <c r="O164" i="34"/>
  <c r="O145" i="34"/>
  <c r="O62" i="34"/>
  <c r="AE164" i="34"/>
  <c r="AE145" i="34"/>
  <c r="AE62" i="34"/>
  <c r="L146" i="34"/>
  <c r="L165" i="34"/>
  <c r="L63" i="34"/>
  <c r="AB146" i="34"/>
  <c r="AB165" i="34"/>
  <c r="AB63" i="34"/>
  <c r="I147" i="34"/>
  <c r="I166" i="34"/>
  <c r="I64" i="34"/>
  <c r="Y147" i="34"/>
  <c r="Y166" i="34"/>
  <c r="Y64" i="34"/>
  <c r="F167" i="34"/>
  <c r="F148" i="34"/>
  <c r="F65" i="34"/>
  <c r="W148" i="34"/>
  <c r="W167" i="34"/>
  <c r="W65" i="34"/>
  <c r="AM148" i="34"/>
  <c r="AM167" i="34"/>
  <c r="AM65" i="34"/>
  <c r="Q169" i="34"/>
  <c r="Q150" i="34"/>
  <c r="Q67" i="34"/>
  <c r="AG169" i="34"/>
  <c r="AG150" i="34"/>
  <c r="AG67" i="34"/>
  <c r="N170" i="34"/>
  <c r="N151" i="34"/>
  <c r="N68" i="34"/>
  <c r="AD170" i="34"/>
  <c r="AD151" i="34"/>
  <c r="AD68" i="34"/>
  <c r="K171" i="34"/>
  <c r="K152" i="34"/>
  <c r="K69" i="34"/>
  <c r="AA171" i="34"/>
  <c r="AA152" i="34"/>
  <c r="AA69" i="34"/>
  <c r="H172" i="34"/>
  <c r="H153" i="34"/>
  <c r="H70" i="34"/>
  <c r="X172" i="34"/>
  <c r="X153" i="34"/>
  <c r="X70" i="34"/>
  <c r="E173" i="34"/>
  <c r="E154" i="34"/>
  <c r="E71" i="34"/>
  <c r="U173" i="34"/>
  <c r="U154" i="34"/>
  <c r="U71" i="34"/>
  <c r="AK173" i="34"/>
  <c r="AK154" i="34"/>
  <c r="AK71" i="34"/>
  <c r="G73" i="35"/>
  <c r="X176" i="36"/>
  <c r="I73" i="35"/>
  <c r="L157" i="35"/>
  <c r="AG176" i="36"/>
  <c r="T73" i="36"/>
  <c r="D73" i="36"/>
  <c r="AE157" i="36"/>
  <c r="O176" i="36"/>
  <c r="AL157" i="36"/>
  <c r="V176" i="36"/>
  <c r="K59" i="33"/>
  <c r="AA59" i="33"/>
  <c r="D59" i="33"/>
  <c r="D37" i="33"/>
  <c r="T59" i="33"/>
  <c r="AJ59" i="33"/>
  <c r="M59" i="33"/>
  <c r="AC59" i="33"/>
  <c r="F59" i="33"/>
  <c r="V59" i="33"/>
  <c r="AL59" i="33"/>
  <c r="Y73" i="36"/>
  <c r="Y110" i="49" s="1"/>
  <c r="W176" i="36"/>
  <c r="N176" i="36"/>
  <c r="S176" i="36"/>
  <c r="Z73" i="36"/>
  <c r="Z110" i="49" s="1"/>
  <c r="J157" i="36"/>
  <c r="E157" i="35"/>
  <c r="H176" i="35"/>
  <c r="M73" i="36"/>
  <c r="AF73" i="36"/>
  <c r="AF110" i="49" s="1"/>
  <c r="P176" i="36"/>
  <c r="AA157" i="36"/>
  <c r="K176" i="36"/>
  <c r="AH157" i="36"/>
  <c r="R176" i="36"/>
  <c r="F34" i="30"/>
  <c r="E173" i="30"/>
  <c r="E154" i="30"/>
  <c r="E70" i="30"/>
  <c r="F26" i="30"/>
  <c r="F32" i="30"/>
  <c r="F176" i="35"/>
  <c r="I176" i="36"/>
  <c r="AB73" i="36"/>
  <c r="AB110" i="49" s="1"/>
  <c r="AM157" i="36"/>
  <c r="G176" i="36"/>
  <c r="AD176" i="36"/>
  <c r="AK176" i="36"/>
  <c r="H157" i="36"/>
  <c r="H27" i="30"/>
  <c r="G166" i="30"/>
  <c r="G147" i="30"/>
  <c r="G63" i="30"/>
  <c r="G27" i="29"/>
  <c r="F166" i="29"/>
  <c r="F147" i="29"/>
  <c r="F63" i="29"/>
  <c r="D4" i="35"/>
  <c r="E4" i="35"/>
  <c r="F4" i="35"/>
  <c r="G4" i="35"/>
  <c r="H4" i="35"/>
  <c r="I4" i="35"/>
  <c r="J4" i="35"/>
  <c r="K4" i="35"/>
  <c r="L4" i="35"/>
  <c r="M4" i="35"/>
  <c r="N4" i="35"/>
  <c r="O4" i="35"/>
  <c r="P4" i="35"/>
  <c r="Q4" i="35"/>
  <c r="R4" i="35"/>
  <c r="S4" i="35"/>
  <c r="T4" i="35"/>
  <c r="U4" i="35"/>
  <c r="V4" i="35"/>
  <c r="W4" i="35"/>
  <c r="X4" i="35"/>
  <c r="Y4" i="35"/>
  <c r="Z4" i="35"/>
  <c r="AA4" i="35"/>
  <c r="AB4" i="35"/>
  <c r="AC4" i="35"/>
  <c r="AD4" i="35"/>
  <c r="AE4" i="35"/>
  <c r="AF4" i="35"/>
  <c r="AG4" i="35"/>
  <c r="AH4" i="35"/>
  <c r="AI4" i="35"/>
  <c r="AJ4" i="35"/>
  <c r="AK4" i="35"/>
  <c r="AL4" i="35"/>
  <c r="AM4" i="35"/>
  <c r="C4" i="35"/>
  <c r="C66" i="32"/>
  <c r="C24" i="31"/>
  <c r="C25" i="31"/>
  <c r="C26" i="31"/>
  <c r="C27" i="31"/>
  <c r="C28" i="31"/>
  <c r="C29" i="31"/>
  <c r="C30" i="31"/>
  <c r="C31" i="31"/>
  <c r="C32" i="31"/>
  <c r="C33" i="31"/>
  <c r="C34" i="31"/>
  <c r="C35" i="31"/>
  <c r="C23" i="31"/>
  <c r="C78" i="29"/>
  <c r="C24" i="10"/>
  <c r="C25" i="10"/>
  <c r="C26" i="10"/>
  <c r="C27" i="10"/>
  <c r="C28" i="10"/>
  <c r="C29" i="10"/>
  <c r="C30" i="10"/>
  <c r="C31" i="10"/>
  <c r="C32" i="10"/>
  <c r="C33" i="10"/>
  <c r="C34" i="10"/>
  <c r="C35" i="10"/>
  <c r="C23" i="10"/>
  <c r="D4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AI4" i="29"/>
  <c r="AJ4" i="29"/>
  <c r="AK4" i="29"/>
  <c r="AL4" i="29"/>
  <c r="AM4" i="29"/>
  <c r="C4" i="29"/>
  <c r="F108" i="28" l="1"/>
  <c r="F110" i="49"/>
  <c r="G108" i="28"/>
  <c r="G110" i="49"/>
  <c r="R108" i="28"/>
  <c r="R110" i="49"/>
  <c r="N108" i="28"/>
  <c r="N110" i="49"/>
  <c r="U108" i="28"/>
  <c r="U110" i="49"/>
  <c r="T108" i="28"/>
  <c r="T110" i="49"/>
  <c r="Q108" i="28"/>
  <c r="Q110" i="49"/>
  <c r="J108" i="28"/>
  <c r="J110" i="49"/>
  <c r="E108" i="28"/>
  <c r="E110" i="49"/>
  <c r="M108" i="28"/>
  <c r="M110" i="49"/>
  <c r="G107" i="28"/>
  <c r="G109" i="49"/>
  <c r="L107" i="28"/>
  <c r="L109" i="49"/>
  <c r="X26" i="49"/>
  <c r="Y26" i="49" s="1"/>
  <c r="Z26" i="49" s="1"/>
  <c r="AA26" i="49" s="1"/>
  <c r="AB26" i="49" s="1"/>
  <c r="AC26" i="49" s="1"/>
  <c r="AD26" i="49" s="1"/>
  <c r="AE26" i="49" s="1"/>
  <c r="AF26" i="49" s="1"/>
  <c r="AG26" i="49" s="1"/>
  <c r="AH26" i="49" s="1"/>
  <c r="AI26" i="49" s="1"/>
  <c r="AJ26" i="49" s="1"/>
  <c r="AK26" i="49" s="1"/>
  <c r="AL26" i="49" s="1"/>
  <c r="AM26" i="49" s="1"/>
  <c r="D108" i="28"/>
  <c r="D110" i="49"/>
  <c r="V108" i="28"/>
  <c r="V110" i="49"/>
  <c r="H108" i="28"/>
  <c r="H110" i="49"/>
  <c r="I107" i="28"/>
  <c r="I109" i="49"/>
  <c r="I108" i="28"/>
  <c r="I110" i="49"/>
  <c r="K108" i="28"/>
  <c r="K110" i="49"/>
  <c r="K107" i="28"/>
  <c r="K109" i="49"/>
  <c r="J107" i="28"/>
  <c r="J109" i="49"/>
  <c r="L108" i="28"/>
  <c r="L110" i="49"/>
  <c r="P108" i="28"/>
  <c r="P110" i="49"/>
  <c r="E107" i="28"/>
  <c r="E109" i="49"/>
  <c r="O108" i="28"/>
  <c r="O110" i="49"/>
  <c r="F107" i="28"/>
  <c r="F109" i="49"/>
  <c r="H107" i="28"/>
  <c r="H109" i="49"/>
  <c r="S108" i="28"/>
  <c r="S110" i="49"/>
  <c r="AO66" i="32"/>
  <c r="F143" i="30"/>
  <c r="T183" i="36"/>
  <c r="T185" i="36" s="1"/>
  <c r="AM183" i="36"/>
  <c r="AM185" i="36" s="1"/>
  <c r="D31" i="47"/>
  <c r="AO88" i="31"/>
  <c r="AO88" i="30"/>
  <c r="AO84" i="31"/>
  <c r="AO84" i="30"/>
  <c r="AO87" i="30"/>
  <c r="AO83" i="31"/>
  <c r="AO83" i="30"/>
  <c r="AO90" i="31"/>
  <c r="AO90" i="30"/>
  <c r="AO86" i="31"/>
  <c r="AO86" i="30"/>
  <c r="AO82" i="31"/>
  <c r="AO82" i="30"/>
  <c r="AO89" i="31"/>
  <c r="AO89" i="30"/>
  <c r="AO85" i="31"/>
  <c r="AO85" i="30"/>
  <c r="AO81" i="31"/>
  <c r="AO81" i="30"/>
  <c r="AO69" i="32"/>
  <c r="G23" i="29"/>
  <c r="F59" i="30"/>
  <c r="G23" i="30"/>
  <c r="G182" i="35"/>
  <c r="G184" i="35" s="1"/>
  <c r="AF183" i="36"/>
  <c r="AF185" i="36" s="1"/>
  <c r="D74" i="35"/>
  <c r="D25" i="28" s="1"/>
  <c r="D107" i="28"/>
  <c r="E65" i="33"/>
  <c r="AE183" i="36"/>
  <c r="AE185" i="36" s="1"/>
  <c r="AE192" i="36"/>
  <c r="U182" i="36"/>
  <c r="U184" i="36" s="1"/>
  <c r="U178" i="36"/>
  <c r="U179" i="36" s="1"/>
  <c r="E61" i="33"/>
  <c r="E37" i="33"/>
  <c r="F28" i="33"/>
  <c r="G28" i="33" s="1"/>
  <c r="E69" i="33"/>
  <c r="E67" i="33"/>
  <c r="F31" i="33"/>
  <c r="E71" i="33"/>
  <c r="F35" i="33"/>
  <c r="F65" i="33"/>
  <c r="G29" i="33"/>
  <c r="F30" i="33"/>
  <c r="E63" i="33"/>
  <c r="F27" i="33"/>
  <c r="E68" i="33"/>
  <c r="F32" i="33"/>
  <c r="E62" i="33"/>
  <c r="F26" i="33"/>
  <c r="F61" i="33"/>
  <c r="G25" i="33"/>
  <c r="E70" i="33"/>
  <c r="F34" i="33"/>
  <c r="F69" i="33"/>
  <c r="G33" i="33"/>
  <c r="E60" i="33"/>
  <c r="F24" i="33"/>
  <c r="X189" i="36"/>
  <c r="X191" i="36" s="1"/>
  <c r="R20" i="32"/>
  <c r="R28" i="32"/>
  <c r="S23" i="32"/>
  <c r="R29" i="32"/>
  <c r="R26" i="32"/>
  <c r="S27" i="32"/>
  <c r="R21" i="32"/>
  <c r="R24" i="32"/>
  <c r="R25" i="32"/>
  <c r="S22" i="32"/>
  <c r="AO78" i="29"/>
  <c r="AO79" i="29"/>
  <c r="C37" i="31"/>
  <c r="D23" i="31"/>
  <c r="C171" i="31"/>
  <c r="C152" i="31"/>
  <c r="D32" i="31"/>
  <c r="C167" i="31"/>
  <c r="C148" i="31"/>
  <c r="D28" i="31"/>
  <c r="C163" i="31"/>
  <c r="C144" i="31"/>
  <c r="D24" i="31"/>
  <c r="H189" i="36"/>
  <c r="H182" i="36"/>
  <c r="H178" i="36"/>
  <c r="H179" i="36" s="1"/>
  <c r="AM189" i="36"/>
  <c r="AM182" i="36"/>
  <c r="AM178" i="36"/>
  <c r="AM179" i="36" s="1"/>
  <c r="J189" i="36"/>
  <c r="J182" i="36"/>
  <c r="J178" i="36"/>
  <c r="J179" i="36" s="1"/>
  <c r="N190" i="36"/>
  <c r="N192" i="36" s="1"/>
  <c r="N183" i="36"/>
  <c r="N185" i="36" s="1"/>
  <c r="X190" i="36"/>
  <c r="X192" i="36" s="1"/>
  <c r="X183" i="36"/>
  <c r="X185" i="36" s="1"/>
  <c r="G190" i="35"/>
  <c r="G192" i="35" s="1"/>
  <c r="G183" i="35"/>
  <c r="G185" i="35" s="1"/>
  <c r="E190" i="35"/>
  <c r="E192" i="35" s="1"/>
  <c r="E183" i="35"/>
  <c r="E185" i="35" s="1"/>
  <c r="F164" i="30"/>
  <c r="F145" i="30"/>
  <c r="F61" i="30"/>
  <c r="G25" i="30"/>
  <c r="Z189" i="36"/>
  <c r="Z182" i="36"/>
  <c r="Z178" i="36"/>
  <c r="Z179" i="36" s="1"/>
  <c r="X178" i="36"/>
  <c r="X179" i="36" s="1"/>
  <c r="H190" i="36"/>
  <c r="H192" i="36" s="1"/>
  <c r="H183" i="36"/>
  <c r="H185" i="36" s="1"/>
  <c r="K190" i="35"/>
  <c r="K192" i="35" s="1"/>
  <c r="K183" i="35"/>
  <c r="K185" i="35" s="1"/>
  <c r="G31" i="29"/>
  <c r="F170" i="29"/>
  <c r="F151" i="29"/>
  <c r="F67" i="29"/>
  <c r="N189" i="36"/>
  <c r="N182" i="36"/>
  <c r="N178" i="36"/>
  <c r="N179" i="36" s="1"/>
  <c r="L189" i="36"/>
  <c r="L182" i="36"/>
  <c r="L178" i="36"/>
  <c r="L179" i="36" s="1"/>
  <c r="F190" i="36"/>
  <c r="F192" i="36" s="1"/>
  <c r="F183" i="36"/>
  <c r="F185" i="36" s="1"/>
  <c r="Q190" i="36"/>
  <c r="Q192" i="36" s="1"/>
  <c r="Q183" i="36"/>
  <c r="Q185" i="36" s="1"/>
  <c r="G32" i="29"/>
  <c r="T189" i="36"/>
  <c r="T182" i="36"/>
  <c r="T178" i="36"/>
  <c r="T179" i="36" s="1"/>
  <c r="Q189" i="36"/>
  <c r="Q182" i="36"/>
  <c r="Q178" i="36"/>
  <c r="Q179" i="36" s="1"/>
  <c r="M189" i="36"/>
  <c r="M182" i="36"/>
  <c r="M178" i="36"/>
  <c r="M179" i="36" s="1"/>
  <c r="J190" i="36"/>
  <c r="J192" i="36" s="1"/>
  <c r="J183" i="36"/>
  <c r="J185" i="36" s="1"/>
  <c r="G178" i="35"/>
  <c r="G179" i="35" s="1"/>
  <c r="AB189" i="36"/>
  <c r="AB182" i="36"/>
  <c r="AB178" i="36"/>
  <c r="AB179" i="36" s="1"/>
  <c r="K189" i="35"/>
  <c r="K182" i="35"/>
  <c r="K178" i="35"/>
  <c r="K179" i="35" s="1"/>
  <c r="M190" i="36"/>
  <c r="M192" i="36" s="1"/>
  <c r="M183" i="36"/>
  <c r="M185" i="36" s="1"/>
  <c r="AL190" i="36"/>
  <c r="AL192" i="36" s="1"/>
  <c r="AL183" i="36"/>
  <c r="AL185" i="36" s="1"/>
  <c r="C174" i="31"/>
  <c r="C155" i="31"/>
  <c r="D35" i="31"/>
  <c r="C170" i="31"/>
  <c r="C151" i="31"/>
  <c r="D31" i="31"/>
  <c r="C166" i="31"/>
  <c r="C147" i="31"/>
  <c r="D27" i="31"/>
  <c r="H27" i="29"/>
  <c r="G166" i="29"/>
  <c r="G147" i="29"/>
  <c r="G63" i="29"/>
  <c r="I27" i="30"/>
  <c r="H166" i="30"/>
  <c r="H147" i="30"/>
  <c r="H63" i="30"/>
  <c r="AD190" i="36"/>
  <c r="AD192" i="36" s="1"/>
  <c r="AD183" i="36"/>
  <c r="AD185" i="36" s="1"/>
  <c r="F190" i="35"/>
  <c r="F192" i="35" s="1"/>
  <c r="F183" i="35"/>
  <c r="F185" i="35" s="1"/>
  <c r="R190" i="36"/>
  <c r="R192" i="36" s="1"/>
  <c r="R183" i="36"/>
  <c r="R185" i="36" s="1"/>
  <c r="K190" i="36"/>
  <c r="K192" i="36" s="1"/>
  <c r="K183" i="36"/>
  <c r="K185" i="36" s="1"/>
  <c r="P190" i="36"/>
  <c r="P192" i="36" s="1"/>
  <c r="P183" i="36"/>
  <c r="P185" i="36" s="1"/>
  <c r="H190" i="35"/>
  <c r="H192" i="35" s="1"/>
  <c r="H183" i="35"/>
  <c r="H185" i="35" s="1"/>
  <c r="E158" i="35"/>
  <c r="F158" i="35" s="1"/>
  <c r="G158" i="35" s="1"/>
  <c r="H158" i="35" s="1"/>
  <c r="I158" i="35" s="1"/>
  <c r="J158" i="35" s="1"/>
  <c r="K158" i="35" s="1"/>
  <c r="L158" i="35" s="1"/>
  <c r="E189" i="35"/>
  <c r="E182" i="35"/>
  <c r="E178" i="35"/>
  <c r="E179" i="35" s="1"/>
  <c r="V190" i="36"/>
  <c r="V192" i="36" s="1"/>
  <c r="V183" i="36"/>
  <c r="V185" i="36" s="1"/>
  <c r="O190" i="36"/>
  <c r="O192" i="36" s="1"/>
  <c r="O183" i="36"/>
  <c r="O185" i="36" s="1"/>
  <c r="L189" i="35"/>
  <c r="L182" i="35"/>
  <c r="L178" i="35"/>
  <c r="L179" i="35" s="1"/>
  <c r="AH190" i="36"/>
  <c r="AH192" i="36" s="1"/>
  <c r="AH183" i="36"/>
  <c r="AH185" i="36" s="1"/>
  <c r="Y189" i="36"/>
  <c r="Y182" i="36"/>
  <c r="Y178" i="36"/>
  <c r="Y179" i="36" s="1"/>
  <c r="X184" i="36"/>
  <c r="AD189" i="36"/>
  <c r="AD182" i="36"/>
  <c r="AD178" i="36"/>
  <c r="AD179" i="36" s="1"/>
  <c r="H35" i="29"/>
  <c r="G174" i="29"/>
  <c r="G155" i="29"/>
  <c r="G71" i="29"/>
  <c r="H189" i="35"/>
  <c r="H182" i="35"/>
  <c r="H178" i="35"/>
  <c r="H179" i="35" s="1"/>
  <c r="J190" i="35"/>
  <c r="J192" i="35" s="1"/>
  <c r="J183" i="35"/>
  <c r="J185" i="35" s="1"/>
  <c r="D189" i="35"/>
  <c r="D182" i="35"/>
  <c r="V189" i="36"/>
  <c r="V182" i="36"/>
  <c r="V178" i="36"/>
  <c r="V179" i="36" s="1"/>
  <c r="O189" i="36"/>
  <c r="O182" i="36"/>
  <c r="O178" i="36"/>
  <c r="O179" i="36" s="1"/>
  <c r="AJ189" i="36"/>
  <c r="AJ182" i="36"/>
  <c r="AJ178" i="36"/>
  <c r="AJ179" i="36" s="1"/>
  <c r="AG189" i="36"/>
  <c r="AG182" i="36"/>
  <c r="AG178" i="36"/>
  <c r="AG179" i="36" s="1"/>
  <c r="H33" i="29"/>
  <c r="G172" i="29"/>
  <c r="G153" i="29"/>
  <c r="G69" i="29"/>
  <c r="G29" i="30"/>
  <c r="G30" i="29"/>
  <c r="AJ190" i="36"/>
  <c r="AJ192" i="36" s="1"/>
  <c r="AJ183" i="36"/>
  <c r="AJ185" i="36" s="1"/>
  <c r="F170" i="30"/>
  <c r="F151" i="30"/>
  <c r="F67" i="30"/>
  <c r="G31" i="30"/>
  <c r="H24" i="30"/>
  <c r="G163" i="30"/>
  <c r="G144" i="30"/>
  <c r="G60" i="30"/>
  <c r="AF189" i="36"/>
  <c r="AF182" i="36"/>
  <c r="AF178" i="36"/>
  <c r="AF179" i="36" s="1"/>
  <c r="AC189" i="36"/>
  <c r="AC182" i="36"/>
  <c r="AC178" i="36"/>
  <c r="AC179" i="36" s="1"/>
  <c r="L190" i="36"/>
  <c r="L192" i="36" s="1"/>
  <c r="L183" i="36"/>
  <c r="L185" i="36" s="1"/>
  <c r="H24" i="29"/>
  <c r="G163" i="29"/>
  <c r="G144" i="29"/>
  <c r="G60" i="29"/>
  <c r="G34" i="29"/>
  <c r="C173" i="31"/>
  <c r="C154" i="31"/>
  <c r="D34" i="31"/>
  <c r="D30" i="31"/>
  <c r="C165" i="31"/>
  <c r="C146" i="31"/>
  <c r="D26" i="31"/>
  <c r="AH189" i="36"/>
  <c r="AH182" i="36"/>
  <c r="AH178" i="36"/>
  <c r="AH179" i="36" s="1"/>
  <c r="AA189" i="36"/>
  <c r="AA182" i="36"/>
  <c r="AA178" i="36"/>
  <c r="AA179" i="36" s="1"/>
  <c r="S190" i="36"/>
  <c r="S192" i="36" s="1"/>
  <c r="S183" i="36"/>
  <c r="S185" i="36" s="1"/>
  <c r="AL189" i="36"/>
  <c r="AL182" i="36"/>
  <c r="AL178" i="36"/>
  <c r="AL179" i="36" s="1"/>
  <c r="AE189" i="36"/>
  <c r="AE182" i="36"/>
  <c r="AE178" i="36"/>
  <c r="AE179" i="36" s="1"/>
  <c r="AG190" i="36"/>
  <c r="AG192" i="36" s="1"/>
  <c r="AG183" i="36"/>
  <c r="AG185" i="36" s="1"/>
  <c r="H26" i="29"/>
  <c r="AI190" i="36"/>
  <c r="AI192" i="36" s="1"/>
  <c r="AI183" i="36"/>
  <c r="AI185" i="36" s="1"/>
  <c r="E190" i="36"/>
  <c r="E192" i="36" s="1"/>
  <c r="E183" i="36"/>
  <c r="E185" i="36" s="1"/>
  <c r="I189" i="36"/>
  <c r="I182" i="36"/>
  <c r="I178" i="36"/>
  <c r="I179" i="36" s="1"/>
  <c r="R189" i="36"/>
  <c r="R182" i="36"/>
  <c r="R178" i="36"/>
  <c r="R179" i="36" s="1"/>
  <c r="K189" i="36"/>
  <c r="K182" i="36"/>
  <c r="K178" i="36"/>
  <c r="K179" i="36" s="1"/>
  <c r="AC190" i="36"/>
  <c r="AC192" i="36" s="1"/>
  <c r="AC183" i="36"/>
  <c r="AC185" i="36" s="1"/>
  <c r="S189" i="36"/>
  <c r="S182" i="36"/>
  <c r="S178" i="36"/>
  <c r="S179" i="36" s="1"/>
  <c r="W189" i="36"/>
  <c r="W182" i="36"/>
  <c r="W178" i="36"/>
  <c r="W179" i="36" s="1"/>
  <c r="G28" i="29"/>
  <c r="F167" i="29"/>
  <c r="F148" i="29"/>
  <c r="F64" i="29"/>
  <c r="H33" i="30"/>
  <c r="G172" i="30"/>
  <c r="G153" i="30"/>
  <c r="G69" i="30"/>
  <c r="AM192" i="36"/>
  <c r="AF192" i="36"/>
  <c r="I189" i="35"/>
  <c r="I182" i="35"/>
  <c r="I178" i="35"/>
  <c r="I179" i="35" s="1"/>
  <c r="G191" i="35"/>
  <c r="G25" i="29"/>
  <c r="F164" i="29"/>
  <c r="F145" i="29"/>
  <c r="F61" i="29"/>
  <c r="Z190" i="36"/>
  <c r="Z192" i="36" s="1"/>
  <c r="Z183" i="36"/>
  <c r="Z185" i="36" s="1"/>
  <c r="T192" i="36"/>
  <c r="C37" i="10"/>
  <c r="AO80" i="29"/>
  <c r="C172" i="31"/>
  <c r="C153" i="31"/>
  <c r="D33" i="31"/>
  <c r="C168" i="31"/>
  <c r="C149" i="31"/>
  <c r="D29" i="31"/>
  <c r="C164" i="31"/>
  <c r="C145" i="31"/>
  <c r="D25" i="31"/>
  <c r="AK190" i="36"/>
  <c r="AK192" i="36" s="1"/>
  <c r="AK183" i="36"/>
  <c r="AK185" i="36" s="1"/>
  <c r="G190" i="36"/>
  <c r="G192" i="36" s="1"/>
  <c r="G183" i="36"/>
  <c r="G185" i="36" s="1"/>
  <c r="I190" i="36"/>
  <c r="I192" i="36" s="1"/>
  <c r="I183" i="36"/>
  <c r="I185" i="36" s="1"/>
  <c r="G32" i="30"/>
  <c r="G26" i="30"/>
  <c r="G34" i="30"/>
  <c r="F173" i="30"/>
  <c r="F154" i="30"/>
  <c r="F70" i="30"/>
  <c r="W190" i="36"/>
  <c r="W192" i="36" s="1"/>
  <c r="W183" i="36"/>
  <c r="W185" i="36" s="1"/>
  <c r="G30" i="30"/>
  <c r="P189" i="36"/>
  <c r="P182" i="36"/>
  <c r="P178" i="36"/>
  <c r="P179" i="36" s="1"/>
  <c r="L190" i="35"/>
  <c r="L192" i="35" s="1"/>
  <c r="L183" i="35"/>
  <c r="L185" i="35" s="1"/>
  <c r="AK189" i="36"/>
  <c r="AK182" i="36"/>
  <c r="AK178" i="36"/>
  <c r="AK179" i="36" s="1"/>
  <c r="G182" i="36"/>
  <c r="G189" i="36"/>
  <c r="G178" i="36"/>
  <c r="G179" i="36" s="1"/>
  <c r="F189" i="35"/>
  <c r="F182" i="35"/>
  <c r="F178" i="35"/>
  <c r="F179" i="35" s="1"/>
  <c r="F174" i="30"/>
  <c r="F155" i="30"/>
  <c r="F71" i="30"/>
  <c r="G35" i="30"/>
  <c r="U190" i="36"/>
  <c r="U192" i="36" s="1"/>
  <c r="U183" i="36"/>
  <c r="U185" i="36" s="1"/>
  <c r="F189" i="36"/>
  <c r="F182" i="36"/>
  <c r="F178" i="36"/>
  <c r="F179" i="36" s="1"/>
  <c r="I190" i="35"/>
  <c r="I192" i="35" s="1"/>
  <c r="I183" i="35"/>
  <c r="I185" i="35" s="1"/>
  <c r="U191" i="36"/>
  <c r="I28" i="30"/>
  <c r="H167" i="30"/>
  <c r="H148" i="30"/>
  <c r="H64" i="30"/>
  <c r="AB190" i="36"/>
  <c r="AB192" i="36" s="1"/>
  <c r="AB183" i="36"/>
  <c r="AB185" i="36" s="1"/>
  <c r="AA190" i="36"/>
  <c r="AA192" i="36" s="1"/>
  <c r="AA183" i="36"/>
  <c r="AA185" i="36" s="1"/>
  <c r="G29" i="29"/>
  <c r="AI189" i="36"/>
  <c r="AI182" i="36"/>
  <c r="AI178" i="36"/>
  <c r="AI179" i="36" s="1"/>
  <c r="E189" i="36"/>
  <c r="E182" i="36"/>
  <c r="E178" i="36"/>
  <c r="E179" i="36" s="1"/>
  <c r="J189" i="35"/>
  <c r="J182" i="35"/>
  <c r="J178" i="35"/>
  <c r="J179" i="35" s="1"/>
  <c r="Y190" i="36"/>
  <c r="Y192" i="36" s="1"/>
  <c r="Y183" i="36"/>
  <c r="Y185" i="36" s="1"/>
  <c r="N72" i="28"/>
  <c r="AL126" i="30"/>
  <c r="AL109" i="30"/>
  <c r="AD126" i="30"/>
  <c r="AD109" i="30"/>
  <c r="V126" i="30"/>
  <c r="V109" i="30"/>
  <c r="N126" i="30"/>
  <c r="N109" i="30"/>
  <c r="F126" i="30"/>
  <c r="F109" i="30"/>
  <c r="AH109" i="31"/>
  <c r="AH126" i="31"/>
  <c r="Z109" i="31"/>
  <c r="Z126" i="31"/>
  <c r="R109" i="31"/>
  <c r="R126" i="31"/>
  <c r="J109" i="31"/>
  <c r="J126" i="31"/>
  <c r="AK126" i="30"/>
  <c r="AK109" i="30"/>
  <c r="AC126" i="30"/>
  <c r="AC109" i="30"/>
  <c r="U126" i="30"/>
  <c r="U109" i="30"/>
  <c r="M126" i="30"/>
  <c r="M109" i="30"/>
  <c r="E126" i="30"/>
  <c r="E109" i="30"/>
  <c r="AG109" i="31"/>
  <c r="AG126" i="31"/>
  <c r="Y109" i="31"/>
  <c r="Y126" i="31"/>
  <c r="Q109" i="31"/>
  <c r="Q126" i="31"/>
  <c r="I109" i="31"/>
  <c r="I126" i="31"/>
  <c r="AJ126" i="30"/>
  <c r="AJ109" i="30"/>
  <c r="AB126" i="30"/>
  <c r="AB109" i="30"/>
  <c r="T126" i="30"/>
  <c r="T109" i="30"/>
  <c r="L126" i="30"/>
  <c r="L109" i="30"/>
  <c r="D126" i="30"/>
  <c r="D109" i="30"/>
  <c r="AF109" i="31"/>
  <c r="AF126" i="31"/>
  <c r="X109" i="31"/>
  <c r="X126" i="31"/>
  <c r="P109" i="31"/>
  <c r="P126" i="31"/>
  <c r="H109" i="31"/>
  <c r="H126" i="31"/>
  <c r="AI126" i="30"/>
  <c r="AI109" i="30"/>
  <c r="AA126" i="30"/>
  <c r="AA109" i="30"/>
  <c r="S126" i="30"/>
  <c r="S109" i="30"/>
  <c r="K126" i="30"/>
  <c r="K109" i="30"/>
  <c r="C126" i="31"/>
  <c r="C109" i="31"/>
  <c r="AM109" i="31"/>
  <c r="AM126" i="31"/>
  <c r="AE109" i="31"/>
  <c r="AE126" i="31"/>
  <c r="W109" i="31"/>
  <c r="W126" i="31"/>
  <c r="O109" i="31"/>
  <c r="O126" i="31"/>
  <c r="G109" i="31"/>
  <c r="G126" i="31"/>
  <c r="AH109" i="30"/>
  <c r="AH126" i="30"/>
  <c r="Z109" i="30"/>
  <c r="Z126" i="30"/>
  <c r="R109" i="30"/>
  <c r="R126" i="30"/>
  <c r="J109" i="30"/>
  <c r="J126" i="30"/>
  <c r="AL126" i="31"/>
  <c r="AL109" i="31"/>
  <c r="AD126" i="31"/>
  <c r="AD109" i="31"/>
  <c r="V126" i="31"/>
  <c r="V109" i="31"/>
  <c r="N126" i="31"/>
  <c r="N109" i="31"/>
  <c r="F126" i="31"/>
  <c r="F109" i="31"/>
  <c r="AG109" i="30"/>
  <c r="AG126" i="30"/>
  <c r="Y109" i="30"/>
  <c r="Y126" i="30"/>
  <c r="Q109" i="30"/>
  <c r="Q126" i="30"/>
  <c r="I109" i="30"/>
  <c r="I126" i="30"/>
  <c r="AK126" i="31"/>
  <c r="AK109" i="31"/>
  <c r="AC126" i="31"/>
  <c r="AC109" i="31"/>
  <c r="U126" i="31"/>
  <c r="U109" i="31"/>
  <c r="M126" i="31"/>
  <c r="M109" i="31"/>
  <c r="E126" i="31"/>
  <c r="E109" i="31"/>
  <c r="AF109" i="30"/>
  <c r="AF126" i="30"/>
  <c r="X109" i="30"/>
  <c r="X126" i="30"/>
  <c r="P109" i="30"/>
  <c r="P126" i="30"/>
  <c r="H109" i="30"/>
  <c r="H126" i="30"/>
  <c r="AJ126" i="31"/>
  <c r="AJ109" i="31"/>
  <c r="AB126" i="31"/>
  <c r="AB109" i="31"/>
  <c r="T126" i="31"/>
  <c r="T109" i="31"/>
  <c r="L126" i="31"/>
  <c r="L109" i="31"/>
  <c r="D126" i="31"/>
  <c r="D109" i="31"/>
  <c r="C126" i="30"/>
  <c r="C109" i="30"/>
  <c r="AM109" i="30"/>
  <c r="AM126" i="30"/>
  <c r="AE109" i="30"/>
  <c r="AE126" i="30"/>
  <c r="W109" i="30"/>
  <c r="W126" i="30"/>
  <c r="O109" i="30"/>
  <c r="O126" i="30"/>
  <c r="G109" i="30"/>
  <c r="G126" i="30"/>
  <c r="AI126" i="31"/>
  <c r="AI109" i="31"/>
  <c r="AA126" i="31"/>
  <c r="AA109" i="31"/>
  <c r="S126" i="31"/>
  <c r="S109" i="31"/>
  <c r="K126" i="31"/>
  <c r="K109" i="31"/>
  <c r="AI4" i="36"/>
  <c r="AI4" i="48" s="1"/>
  <c r="AI126" i="35"/>
  <c r="AI109" i="35"/>
  <c r="AA4" i="36"/>
  <c r="AA4" i="48" s="1"/>
  <c r="AA126" i="35"/>
  <c r="AA109" i="35"/>
  <c r="S4" i="36"/>
  <c r="S4" i="48" s="1"/>
  <c r="S126" i="35"/>
  <c r="S109" i="35"/>
  <c r="K4" i="36"/>
  <c r="K4" i="48" s="1"/>
  <c r="K126" i="35"/>
  <c r="K109" i="35"/>
  <c r="AH4" i="36"/>
  <c r="AH4" i="48" s="1"/>
  <c r="AH109" i="35"/>
  <c r="AH126" i="35"/>
  <c r="Z4" i="36"/>
  <c r="Z4" i="48" s="1"/>
  <c r="Z109" i="35"/>
  <c r="Z126" i="35"/>
  <c r="R4" i="36"/>
  <c r="R4" i="48" s="1"/>
  <c r="R109" i="35"/>
  <c r="R126" i="35"/>
  <c r="J4" i="36"/>
  <c r="J4" i="48" s="1"/>
  <c r="J109" i="35"/>
  <c r="J126" i="35"/>
  <c r="AG4" i="36"/>
  <c r="AG4" i="48" s="1"/>
  <c r="AG109" i="35"/>
  <c r="AG126" i="35"/>
  <c r="Y4" i="36"/>
  <c r="Y4" i="48" s="1"/>
  <c r="Y126" i="35"/>
  <c r="Y109" i="35"/>
  <c r="Q4" i="36"/>
  <c r="Q4" i="48" s="1"/>
  <c r="Q126" i="35"/>
  <c r="Q109" i="35"/>
  <c r="I4" i="36"/>
  <c r="I4" i="48" s="1"/>
  <c r="I126" i="35"/>
  <c r="I109" i="35"/>
  <c r="AF4" i="36"/>
  <c r="AF4" i="48" s="1"/>
  <c r="AF109" i="35"/>
  <c r="AF126" i="35"/>
  <c r="X4" i="36"/>
  <c r="X4" i="48" s="1"/>
  <c r="X109" i="35"/>
  <c r="X126" i="35"/>
  <c r="P4" i="36"/>
  <c r="P4" i="48" s="1"/>
  <c r="P109" i="35"/>
  <c r="P126" i="35"/>
  <c r="H4" i="36"/>
  <c r="H4" i="48" s="1"/>
  <c r="H109" i="35"/>
  <c r="H126" i="35"/>
  <c r="C4" i="36"/>
  <c r="C4" i="48" s="1"/>
  <c r="C126" i="35"/>
  <c r="C109" i="35"/>
  <c r="AM4" i="36"/>
  <c r="AM4" i="48" s="1"/>
  <c r="AM109" i="35"/>
  <c r="AM126" i="35"/>
  <c r="AE4" i="36"/>
  <c r="AE4" i="48" s="1"/>
  <c r="AE109" i="35"/>
  <c r="AE126" i="35"/>
  <c r="W4" i="36"/>
  <c r="W4" i="48" s="1"/>
  <c r="W109" i="35"/>
  <c r="W126" i="35"/>
  <c r="O4" i="36"/>
  <c r="O4" i="48" s="1"/>
  <c r="O109" i="35"/>
  <c r="O126" i="35"/>
  <c r="G4" i="36"/>
  <c r="G4" i="48" s="1"/>
  <c r="G109" i="35"/>
  <c r="G126" i="35"/>
  <c r="AL4" i="36"/>
  <c r="AL4" i="48" s="1"/>
  <c r="AL126" i="35"/>
  <c r="AL109" i="35"/>
  <c r="AD4" i="36"/>
  <c r="AD4" i="48" s="1"/>
  <c r="AD126" i="35"/>
  <c r="AD109" i="35"/>
  <c r="V4" i="36"/>
  <c r="V4" i="48" s="1"/>
  <c r="V126" i="35"/>
  <c r="V109" i="35"/>
  <c r="N4" i="36"/>
  <c r="N4" i="48" s="1"/>
  <c r="N126" i="35"/>
  <c r="N109" i="35"/>
  <c r="F4" i="36"/>
  <c r="F4" i="48" s="1"/>
  <c r="F126" i="35"/>
  <c r="F109" i="35"/>
  <c r="AK4" i="36"/>
  <c r="AK4" i="48" s="1"/>
  <c r="AK126" i="35"/>
  <c r="AK109" i="35"/>
  <c r="AC4" i="36"/>
  <c r="AC4" i="48" s="1"/>
  <c r="AC109" i="35"/>
  <c r="AC126" i="35"/>
  <c r="U4" i="36"/>
  <c r="U4" i="48" s="1"/>
  <c r="U109" i="35"/>
  <c r="U126" i="35"/>
  <c r="M4" i="36"/>
  <c r="M4" i="48" s="1"/>
  <c r="M109" i="35"/>
  <c r="M126" i="35"/>
  <c r="E4" i="36"/>
  <c r="E4" i="48" s="1"/>
  <c r="E126" i="35"/>
  <c r="E109" i="35"/>
  <c r="AJ4" i="36"/>
  <c r="AJ4" i="48" s="1"/>
  <c r="AJ126" i="35"/>
  <c r="AJ109" i="35"/>
  <c r="AB4" i="36"/>
  <c r="AB4" i="48" s="1"/>
  <c r="AB126" i="35"/>
  <c r="AB109" i="35"/>
  <c r="T4" i="36"/>
  <c r="T4" i="48" s="1"/>
  <c r="T126" i="35"/>
  <c r="T109" i="35"/>
  <c r="L4" i="36"/>
  <c r="L4" i="48" s="1"/>
  <c r="L126" i="35"/>
  <c r="L109" i="35"/>
  <c r="D4" i="36"/>
  <c r="D4" i="48" s="1"/>
  <c r="D126" i="35"/>
  <c r="D109" i="35"/>
  <c r="U197" i="36" l="1"/>
  <c r="H23" i="29"/>
  <c r="AO87" i="31"/>
  <c r="H23" i="30"/>
  <c r="H59" i="30" s="1"/>
  <c r="G193" i="35"/>
  <c r="G59" i="30"/>
  <c r="G143" i="30"/>
  <c r="E74" i="35"/>
  <c r="G162" i="30"/>
  <c r="G186" i="35"/>
  <c r="X196" i="36"/>
  <c r="X186" i="36"/>
  <c r="G197" i="35"/>
  <c r="F64" i="33"/>
  <c r="G69" i="33"/>
  <c r="H33" i="33"/>
  <c r="G61" i="33"/>
  <c r="H25" i="33"/>
  <c r="F71" i="33"/>
  <c r="G35" i="33"/>
  <c r="F68" i="33"/>
  <c r="G32" i="33"/>
  <c r="G30" i="33"/>
  <c r="F60" i="33"/>
  <c r="G24" i="33"/>
  <c r="F37" i="33"/>
  <c r="F70" i="33"/>
  <c r="G34" i="33"/>
  <c r="F62" i="33"/>
  <c r="G26" i="33"/>
  <c r="G65" i="33"/>
  <c r="H29" i="33"/>
  <c r="G64" i="33"/>
  <c r="H28" i="33"/>
  <c r="F63" i="33"/>
  <c r="G27" i="33"/>
  <c r="F67" i="33"/>
  <c r="G31" i="33"/>
  <c r="U193" i="36"/>
  <c r="X193" i="36"/>
  <c r="X197" i="36"/>
  <c r="G196" i="35"/>
  <c r="T22" i="32"/>
  <c r="S24" i="32"/>
  <c r="T27" i="32"/>
  <c r="S29" i="32"/>
  <c r="S28" i="32"/>
  <c r="S25" i="32"/>
  <c r="S21" i="32"/>
  <c r="S26" i="32"/>
  <c r="T23" i="32"/>
  <c r="S20" i="32"/>
  <c r="AO80" i="30"/>
  <c r="E196" i="36"/>
  <c r="E184" i="36"/>
  <c r="E186" i="36" s="1"/>
  <c r="AI191" i="36"/>
  <c r="AI193" i="36" s="1"/>
  <c r="AI197" i="36"/>
  <c r="F197" i="36"/>
  <c r="F191" i="36"/>
  <c r="F193" i="36" s="1"/>
  <c r="G197" i="36"/>
  <c r="G191" i="36"/>
  <c r="G193" i="36" s="1"/>
  <c r="AK197" i="36"/>
  <c r="AK191" i="36"/>
  <c r="AK193" i="36" s="1"/>
  <c r="P184" i="36"/>
  <c r="P186" i="36" s="1"/>
  <c r="P196" i="36"/>
  <c r="H30" i="30"/>
  <c r="E25" i="31"/>
  <c r="D164" i="31"/>
  <c r="D145" i="31"/>
  <c r="D61" i="31"/>
  <c r="D168" i="31"/>
  <c r="D149" i="31"/>
  <c r="D65" i="31"/>
  <c r="E29" i="31"/>
  <c r="D172" i="31"/>
  <c r="D153" i="31"/>
  <c r="D69" i="31"/>
  <c r="E33" i="31"/>
  <c r="H25" i="29"/>
  <c r="G164" i="29"/>
  <c r="G145" i="29"/>
  <c r="G61" i="29"/>
  <c r="I196" i="35"/>
  <c r="I184" i="35"/>
  <c r="I186" i="35" s="1"/>
  <c r="U196" i="36"/>
  <c r="R184" i="36"/>
  <c r="R186" i="36" s="1"/>
  <c r="R196" i="36"/>
  <c r="I197" i="36"/>
  <c r="I191" i="36"/>
  <c r="I193" i="36" s="1"/>
  <c r="I26" i="29"/>
  <c r="AA184" i="36"/>
  <c r="AA186" i="36" s="1"/>
  <c r="AA196" i="36"/>
  <c r="AH197" i="36"/>
  <c r="AH191" i="36"/>
  <c r="AH193" i="36" s="1"/>
  <c r="H34" i="29"/>
  <c r="I24" i="29"/>
  <c r="AC197" i="36"/>
  <c r="AC191" i="36"/>
  <c r="AC193" i="36" s="1"/>
  <c r="O184" i="36"/>
  <c r="O186" i="36" s="1"/>
  <c r="O196" i="36"/>
  <c r="V197" i="36"/>
  <c r="V191" i="36"/>
  <c r="V193" i="36" s="1"/>
  <c r="D184" i="35"/>
  <c r="I35" i="29"/>
  <c r="H174" i="29"/>
  <c r="H155" i="29"/>
  <c r="H71" i="29"/>
  <c r="AD197" i="36"/>
  <c r="AD191" i="36"/>
  <c r="AD193" i="36" s="1"/>
  <c r="Y197" i="36"/>
  <c r="Y191" i="36"/>
  <c r="Y193" i="36" s="1"/>
  <c r="L184" i="35"/>
  <c r="L186" i="35" s="1"/>
  <c r="L196" i="35"/>
  <c r="I166" i="30"/>
  <c r="I147" i="30"/>
  <c r="I63" i="30"/>
  <c r="J27" i="30"/>
  <c r="I27" i="29"/>
  <c r="H166" i="29"/>
  <c r="H147" i="29"/>
  <c r="H63" i="29"/>
  <c r="K197" i="35"/>
  <c r="K191" i="35"/>
  <c r="K193" i="35" s="1"/>
  <c r="M197" i="36"/>
  <c r="M191" i="36"/>
  <c r="M193" i="36" s="1"/>
  <c r="Q196" i="36"/>
  <c r="Q184" i="36"/>
  <c r="Q186" i="36" s="1"/>
  <c r="T197" i="36"/>
  <c r="T191" i="36"/>
  <c r="T193" i="36" s="1"/>
  <c r="H32" i="29"/>
  <c r="L197" i="36"/>
  <c r="L191" i="36"/>
  <c r="L193" i="36" s="1"/>
  <c r="Z197" i="36"/>
  <c r="Z191" i="36"/>
  <c r="Z193" i="36" s="1"/>
  <c r="J184" i="36"/>
  <c r="J186" i="36" s="1"/>
  <c r="J196" i="36"/>
  <c r="AM197" i="36"/>
  <c r="AM191" i="36"/>
  <c r="AM193" i="36" s="1"/>
  <c r="E197" i="36"/>
  <c r="E191" i="36"/>
  <c r="E193" i="36" s="1"/>
  <c r="J28" i="30"/>
  <c r="I167" i="30"/>
  <c r="I148" i="30"/>
  <c r="I64" i="30"/>
  <c r="F184" i="35"/>
  <c r="F186" i="35" s="1"/>
  <c r="F196" i="35"/>
  <c r="G184" i="36"/>
  <c r="G186" i="36" s="1"/>
  <c r="G196" i="36"/>
  <c r="P191" i="36"/>
  <c r="P193" i="36" s="1"/>
  <c r="P197" i="36"/>
  <c r="H34" i="30"/>
  <c r="G173" i="30"/>
  <c r="G154" i="30"/>
  <c r="G70" i="30"/>
  <c r="H26" i="30"/>
  <c r="H32" i="30"/>
  <c r="I197" i="35"/>
  <c r="I191" i="35"/>
  <c r="I193" i="35" s="1"/>
  <c r="S184" i="36"/>
  <c r="S186" i="36" s="1"/>
  <c r="S196" i="36"/>
  <c r="K184" i="36"/>
  <c r="K186" i="36" s="1"/>
  <c r="K196" i="36"/>
  <c r="R197" i="36"/>
  <c r="R191" i="36"/>
  <c r="R193" i="36" s="1"/>
  <c r="AL184" i="36"/>
  <c r="AL186" i="36" s="1"/>
  <c r="AL196" i="36"/>
  <c r="AA197" i="36"/>
  <c r="AA191" i="36"/>
  <c r="AA193" i="36" s="1"/>
  <c r="H31" i="30"/>
  <c r="G170" i="30"/>
  <c r="G151" i="30"/>
  <c r="G67" i="30"/>
  <c r="H30" i="29"/>
  <c r="H29" i="30"/>
  <c r="I33" i="29"/>
  <c r="H172" i="29"/>
  <c r="H153" i="29"/>
  <c r="H69" i="29"/>
  <c r="AJ184" i="36"/>
  <c r="AJ186" i="36" s="1"/>
  <c r="AJ196" i="36"/>
  <c r="O191" i="36"/>
  <c r="O193" i="36" s="1"/>
  <c r="O197" i="36"/>
  <c r="D191" i="35"/>
  <c r="H184" i="35"/>
  <c r="H186" i="35" s="1"/>
  <c r="H196" i="35"/>
  <c r="L197" i="35"/>
  <c r="L191" i="35"/>
  <c r="L193" i="35" s="1"/>
  <c r="E27" i="31"/>
  <c r="D166" i="31"/>
  <c r="D147" i="31"/>
  <c r="D63" i="31"/>
  <c r="E31" i="31"/>
  <c r="D170" i="31"/>
  <c r="D151" i="31"/>
  <c r="D67" i="31"/>
  <c r="D174" i="31"/>
  <c r="D155" i="31"/>
  <c r="D71" i="31"/>
  <c r="E35" i="31"/>
  <c r="Q197" i="36"/>
  <c r="Q191" i="36"/>
  <c r="Q193" i="36" s="1"/>
  <c r="H25" i="30"/>
  <c r="G164" i="30"/>
  <c r="G145" i="30"/>
  <c r="G61" i="30"/>
  <c r="J197" i="36"/>
  <c r="J191" i="36"/>
  <c r="J193" i="36" s="1"/>
  <c r="H184" i="36"/>
  <c r="H186" i="36" s="1"/>
  <c r="H196" i="36"/>
  <c r="AO78" i="30"/>
  <c r="J184" i="35"/>
  <c r="J186" i="35" s="1"/>
  <c r="J196" i="35"/>
  <c r="H29" i="29"/>
  <c r="H35" i="30"/>
  <c r="G174" i="30"/>
  <c r="G155" i="30"/>
  <c r="G71" i="30"/>
  <c r="F197" i="35"/>
  <c r="F191" i="35"/>
  <c r="F193" i="35" s="1"/>
  <c r="I33" i="30"/>
  <c r="H172" i="30"/>
  <c r="H153" i="30"/>
  <c r="H69" i="30"/>
  <c r="H28" i="29"/>
  <c r="G167" i="29"/>
  <c r="G148" i="29"/>
  <c r="G64" i="29"/>
  <c r="W184" i="36"/>
  <c r="W186" i="36" s="1"/>
  <c r="W196" i="36"/>
  <c r="S191" i="36"/>
  <c r="S193" i="36" s="1"/>
  <c r="S197" i="36"/>
  <c r="K197" i="36"/>
  <c r="K191" i="36"/>
  <c r="K193" i="36" s="1"/>
  <c r="AE184" i="36"/>
  <c r="AE186" i="36" s="1"/>
  <c r="AE196" i="36"/>
  <c r="AL197" i="36"/>
  <c r="AL191" i="36"/>
  <c r="AL193" i="36" s="1"/>
  <c r="AF184" i="36"/>
  <c r="AF186" i="36" s="1"/>
  <c r="AF196" i="36"/>
  <c r="AG196" i="36"/>
  <c r="AG184" i="36"/>
  <c r="AG186" i="36" s="1"/>
  <c r="AJ197" i="36"/>
  <c r="AJ191" i="36"/>
  <c r="AJ193" i="36" s="1"/>
  <c r="H197" i="35"/>
  <c r="H191" i="35"/>
  <c r="H193" i="35" s="1"/>
  <c r="E196" i="35"/>
  <c r="E184" i="35"/>
  <c r="E186" i="35" s="1"/>
  <c r="AB184" i="36"/>
  <c r="AB186" i="36" s="1"/>
  <c r="AB196" i="36"/>
  <c r="N184" i="36"/>
  <c r="N186" i="36" s="1"/>
  <c r="N196" i="36"/>
  <c r="H191" i="36"/>
  <c r="H193" i="36" s="1"/>
  <c r="H197" i="36"/>
  <c r="AO79" i="30"/>
  <c r="J197" i="35"/>
  <c r="J191" i="35"/>
  <c r="J193" i="35" s="1"/>
  <c r="AI184" i="36"/>
  <c r="AI186" i="36" s="1"/>
  <c r="AI196" i="36"/>
  <c r="F184" i="36"/>
  <c r="F186" i="36" s="1"/>
  <c r="F196" i="36"/>
  <c r="AK196" i="36"/>
  <c r="AK184" i="36"/>
  <c r="AK186" i="36" s="1"/>
  <c r="U186" i="36"/>
  <c r="W197" i="36"/>
  <c r="W191" i="36"/>
  <c r="W193" i="36" s="1"/>
  <c r="I196" i="36"/>
  <c r="I184" i="36"/>
  <c r="I186" i="36" s="1"/>
  <c r="AE191" i="36"/>
  <c r="AE193" i="36" s="1"/>
  <c r="AE197" i="36"/>
  <c r="AH184" i="36"/>
  <c r="AH186" i="36" s="1"/>
  <c r="AH196" i="36"/>
  <c r="E26" i="31"/>
  <c r="D165" i="31"/>
  <c r="D146" i="31"/>
  <c r="D62" i="31"/>
  <c r="E30" i="31"/>
  <c r="E34" i="31"/>
  <c r="D173" i="31"/>
  <c r="D154" i="31"/>
  <c r="D70" i="31"/>
  <c r="AC196" i="36"/>
  <c r="AC184" i="36"/>
  <c r="AC186" i="36" s="1"/>
  <c r="AF191" i="36"/>
  <c r="AF193" i="36" s="1"/>
  <c r="AF197" i="36"/>
  <c r="I24" i="30"/>
  <c r="H163" i="30"/>
  <c r="H144" i="30"/>
  <c r="H60" i="30"/>
  <c r="AG197" i="36"/>
  <c r="AG191" i="36"/>
  <c r="AG193" i="36" s="1"/>
  <c r="V184" i="36"/>
  <c r="V186" i="36" s="1"/>
  <c r="V196" i="36"/>
  <c r="AD184" i="36"/>
  <c r="AD186" i="36" s="1"/>
  <c r="AD196" i="36"/>
  <c r="Y196" i="36"/>
  <c r="Y184" i="36"/>
  <c r="Y186" i="36" s="1"/>
  <c r="E197" i="35"/>
  <c r="E191" i="35"/>
  <c r="E193" i="35" s="1"/>
  <c r="K184" i="35"/>
  <c r="K186" i="35" s="1"/>
  <c r="K196" i="35"/>
  <c r="AB197" i="36"/>
  <c r="AB191" i="36"/>
  <c r="AB193" i="36" s="1"/>
  <c r="M196" i="36"/>
  <c r="M184" i="36"/>
  <c r="M186" i="36" s="1"/>
  <c r="T184" i="36"/>
  <c r="T186" i="36" s="1"/>
  <c r="T196" i="36"/>
  <c r="L184" i="36"/>
  <c r="L186" i="36" s="1"/>
  <c r="L196" i="36"/>
  <c r="N197" i="36"/>
  <c r="N191" i="36"/>
  <c r="N193" i="36" s="1"/>
  <c r="H31" i="29"/>
  <c r="G170" i="29"/>
  <c r="G151" i="29"/>
  <c r="G67" i="29"/>
  <c r="Z184" i="36"/>
  <c r="Z186" i="36" s="1"/>
  <c r="Z196" i="36"/>
  <c r="AM184" i="36"/>
  <c r="AM186" i="36" s="1"/>
  <c r="AM196" i="36"/>
  <c r="D163" i="31"/>
  <c r="D144" i="31"/>
  <c r="D60" i="31"/>
  <c r="E24" i="31"/>
  <c r="E28" i="31"/>
  <c r="D167" i="31"/>
  <c r="D148" i="31"/>
  <c r="D64" i="31"/>
  <c r="E32" i="31"/>
  <c r="D171" i="31"/>
  <c r="D152" i="31"/>
  <c r="D68" i="31"/>
  <c r="D59" i="31"/>
  <c r="E23" i="31"/>
  <c r="L4" i="43"/>
  <c r="L109" i="36"/>
  <c r="L126" i="36"/>
  <c r="AD4" i="43"/>
  <c r="AD126" i="36"/>
  <c r="AD109" i="36"/>
  <c r="G4" i="43"/>
  <c r="G126" i="36"/>
  <c r="G109" i="36"/>
  <c r="AG4" i="43"/>
  <c r="AG126" i="36"/>
  <c r="AG109" i="36"/>
  <c r="R4" i="43"/>
  <c r="R109" i="36"/>
  <c r="R126" i="36"/>
  <c r="AJ4" i="43"/>
  <c r="AJ109" i="36"/>
  <c r="AJ126" i="36"/>
  <c r="M4" i="43"/>
  <c r="M109" i="36"/>
  <c r="M126" i="36"/>
  <c r="AE4" i="43"/>
  <c r="AE109" i="36"/>
  <c r="AE126" i="36"/>
  <c r="H4" i="43"/>
  <c r="H126" i="36"/>
  <c r="H109" i="36"/>
  <c r="AA4" i="43"/>
  <c r="AA126" i="36"/>
  <c r="AA109" i="36"/>
  <c r="AK4" i="43"/>
  <c r="AK109" i="36"/>
  <c r="AK126" i="36"/>
  <c r="N4" i="43"/>
  <c r="N126" i="36"/>
  <c r="N109" i="36"/>
  <c r="AF4" i="43"/>
  <c r="AF126" i="36"/>
  <c r="AF109" i="36"/>
  <c r="Q4" i="43"/>
  <c r="Q126" i="36"/>
  <c r="Q109" i="36"/>
  <c r="T4" i="43"/>
  <c r="T109" i="36"/>
  <c r="T126" i="36"/>
  <c r="AL4" i="43"/>
  <c r="AL109" i="36"/>
  <c r="AL126" i="36"/>
  <c r="O4" i="43"/>
  <c r="O126" i="36"/>
  <c r="O109" i="36"/>
  <c r="Z4" i="43"/>
  <c r="Z109" i="36"/>
  <c r="Z126" i="36"/>
  <c r="K4" i="43"/>
  <c r="K126" i="36"/>
  <c r="K109" i="36"/>
  <c r="U4" i="43"/>
  <c r="U109" i="36"/>
  <c r="U126" i="36"/>
  <c r="AM4" i="43"/>
  <c r="AM109" i="36"/>
  <c r="AM126" i="36"/>
  <c r="P4" i="43"/>
  <c r="P126" i="36"/>
  <c r="P109" i="36"/>
  <c r="AI4" i="43"/>
  <c r="AI126" i="36"/>
  <c r="AI109" i="36"/>
  <c r="D4" i="43"/>
  <c r="D109" i="36"/>
  <c r="D126" i="36"/>
  <c r="V4" i="43"/>
  <c r="V126" i="36"/>
  <c r="V109" i="36"/>
  <c r="Y4" i="43"/>
  <c r="Y126" i="36"/>
  <c r="Y109" i="36"/>
  <c r="J4" i="43"/>
  <c r="J126" i="36"/>
  <c r="J109" i="36"/>
  <c r="AB4" i="43"/>
  <c r="AB109" i="36"/>
  <c r="AB126" i="36"/>
  <c r="E4" i="43"/>
  <c r="E109" i="36"/>
  <c r="E126" i="36"/>
  <c r="W4" i="43"/>
  <c r="W109" i="36"/>
  <c r="W126" i="36"/>
  <c r="C4" i="43"/>
  <c r="C126" i="36"/>
  <c r="C109" i="36"/>
  <c r="AH4" i="43"/>
  <c r="AH126" i="36"/>
  <c r="AH109" i="36"/>
  <c r="S4" i="43"/>
  <c r="S126" i="36"/>
  <c r="S109" i="36"/>
  <c r="AC4" i="43"/>
  <c r="AC109" i="36"/>
  <c r="AC126" i="36"/>
  <c r="F4" i="43"/>
  <c r="F109" i="36"/>
  <c r="F126" i="36"/>
  <c r="X4" i="43"/>
  <c r="X126" i="36"/>
  <c r="X109" i="36"/>
  <c r="I4" i="43"/>
  <c r="I126" i="36"/>
  <c r="I109" i="36"/>
  <c r="U198" i="36" l="1"/>
  <c r="I23" i="29"/>
  <c r="I23" i="30"/>
  <c r="I143" i="30" s="1"/>
  <c r="H143" i="30"/>
  <c r="H162" i="30"/>
  <c r="G194" i="35"/>
  <c r="AD198" i="36"/>
  <c r="R194" i="36"/>
  <c r="P194" i="36"/>
  <c r="U194" i="36"/>
  <c r="O194" i="36"/>
  <c r="F74" i="35"/>
  <c r="E25" i="28"/>
  <c r="E194" i="36"/>
  <c r="Z198" i="36"/>
  <c r="AH198" i="36"/>
  <c r="W198" i="36"/>
  <c r="H194" i="36"/>
  <c r="AC198" i="36"/>
  <c r="AG194" i="36"/>
  <c r="AF194" i="36"/>
  <c r="G198" i="35"/>
  <c r="X194" i="36"/>
  <c r="X198" i="36"/>
  <c r="M198" i="36"/>
  <c r="AA194" i="36"/>
  <c r="I198" i="36"/>
  <c r="N194" i="36"/>
  <c r="H194" i="35"/>
  <c r="F194" i="35"/>
  <c r="K198" i="35"/>
  <c r="I194" i="35"/>
  <c r="G60" i="33"/>
  <c r="H24" i="33"/>
  <c r="G37" i="33"/>
  <c r="G68" i="33"/>
  <c r="H32" i="33"/>
  <c r="H61" i="33"/>
  <c r="I25" i="33"/>
  <c r="G63" i="33"/>
  <c r="H27" i="33"/>
  <c r="H65" i="33"/>
  <c r="I29" i="33"/>
  <c r="G70" i="33"/>
  <c r="H34" i="33"/>
  <c r="H30" i="33"/>
  <c r="G71" i="33"/>
  <c r="H35" i="33"/>
  <c r="H69" i="33"/>
  <c r="I33" i="33"/>
  <c r="G67" i="33"/>
  <c r="H31" i="33"/>
  <c r="H64" i="33"/>
  <c r="I28" i="33"/>
  <c r="G62" i="33"/>
  <c r="H26" i="33"/>
  <c r="E194" i="35"/>
  <c r="AJ194" i="36"/>
  <c r="J194" i="35"/>
  <c r="F198" i="36"/>
  <c r="AI198" i="36"/>
  <c r="AL194" i="36"/>
  <c r="S194" i="36"/>
  <c r="J194" i="36"/>
  <c r="L198" i="36"/>
  <c r="W194" i="36"/>
  <c r="L194" i="35"/>
  <c r="T198" i="36"/>
  <c r="AB194" i="36"/>
  <c r="Y198" i="36"/>
  <c r="V198" i="36"/>
  <c r="AE194" i="36"/>
  <c r="AK198" i="36"/>
  <c r="K194" i="36"/>
  <c r="Q194" i="36"/>
  <c r="I198" i="35"/>
  <c r="T20" i="32"/>
  <c r="T26" i="32"/>
  <c r="T25" i="32"/>
  <c r="T29" i="32"/>
  <c r="T24" i="32"/>
  <c r="U23" i="32"/>
  <c r="T21" i="32"/>
  <c r="T28" i="32"/>
  <c r="U27" i="32"/>
  <c r="U22" i="32"/>
  <c r="F32" i="31"/>
  <c r="E171" i="31"/>
  <c r="E152" i="31"/>
  <c r="E68" i="31"/>
  <c r="F28" i="31"/>
  <c r="E167" i="31"/>
  <c r="E148" i="31"/>
  <c r="E64" i="31"/>
  <c r="J24" i="30"/>
  <c r="I163" i="30"/>
  <c r="I144" i="30"/>
  <c r="I60" i="30"/>
  <c r="AB198" i="36"/>
  <c r="AE198" i="36"/>
  <c r="I28" i="29"/>
  <c r="H167" i="29"/>
  <c r="H148" i="29"/>
  <c r="H64" i="29"/>
  <c r="J33" i="30"/>
  <c r="I172" i="30"/>
  <c r="I153" i="30"/>
  <c r="I69" i="30"/>
  <c r="I35" i="30"/>
  <c r="H174" i="30"/>
  <c r="H155" i="30"/>
  <c r="H71" i="30"/>
  <c r="F35" i="31"/>
  <c r="E174" i="31"/>
  <c r="E155" i="31"/>
  <c r="E71" i="31"/>
  <c r="I31" i="30"/>
  <c r="H170" i="30"/>
  <c r="H151" i="30"/>
  <c r="H67" i="30"/>
  <c r="AM198" i="36"/>
  <c r="I32" i="29"/>
  <c r="Q198" i="36"/>
  <c r="K194" i="35"/>
  <c r="AD194" i="36"/>
  <c r="O198" i="36"/>
  <c r="AC194" i="36"/>
  <c r="J26" i="29"/>
  <c r="F25" i="31"/>
  <c r="E164" i="31"/>
  <c r="E145" i="31"/>
  <c r="E61" i="31"/>
  <c r="F194" i="36"/>
  <c r="E144" i="31"/>
  <c r="E163" i="31"/>
  <c r="E60" i="31"/>
  <c r="F24" i="31"/>
  <c r="F34" i="31"/>
  <c r="E173" i="31"/>
  <c r="E154" i="31"/>
  <c r="E70" i="31"/>
  <c r="F26" i="31"/>
  <c r="E146" i="31"/>
  <c r="E165" i="31"/>
  <c r="E62" i="31"/>
  <c r="N198" i="36"/>
  <c r="I29" i="29"/>
  <c r="H198" i="36"/>
  <c r="AJ198" i="36"/>
  <c r="AL198" i="36"/>
  <c r="K198" i="36"/>
  <c r="S198" i="36"/>
  <c r="I32" i="30"/>
  <c r="I26" i="30"/>
  <c r="I34" i="30"/>
  <c r="H173" i="30"/>
  <c r="H154" i="30"/>
  <c r="H70" i="30"/>
  <c r="L194" i="36"/>
  <c r="T194" i="36"/>
  <c r="M194" i="36"/>
  <c r="L198" i="35"/>
  <c r="Y194" i="36"/>
  <c r="AH194" i="36"/>
  <c r="R198" i="36"/>
  <c r="I25" i="29"/>
  <c r="H164" i="29"/>
  <c r="H145" i="29"/>
  <c r="H61" i="29"/>
  <c r="F33" i="31"/>
  <c r="E172" i="31"/>
  <c r="E153" i="31"/>
  <c r="E69" i="31"/>
  <c r="F29" i="31"/>
  <c r="E168" i="31"/>
  <c r="E149" i="31"/>
  <c r="E65" i="31"/>
  <c r="P198" i="36"/>
  <c r="G194" i="36"/>
  <c r="AI194" i="36"/>
  <c r="I31" i="29"/>
  <c r="H170" i="29"/>
  <c r="H151" i="29"/>
  <c r="H67" i="29"/>
  <c r="F30" i="31"/>
  <c r="AG198" i="36"/>
  <c r="AF198" i="36"/>
  <c r="J198" i="35"/>
  <c r="I25" i="30"/>
  <c r="H164" i="30"/>
  <c r="H145" i="30"/>
  <c r="H61" i="30"/>
  <c r="J33" i="29"/>
  <c r="I172" i="29"/>
  <c r="I153" i="29"/>
  <c r="I69" i="29"/>
  <c r="I30" i="29"/>
  <c r="J167" i="30"/>
  <c r="J148" i="30"/>
  <c r="J64" i="30"/>
  <c r="K28" i="30"/>
  <c r="J27" i="29"/>
  <c r="I166" i="29"/>
  <c r="I147" i="29"/>
  <c r="I63" i="29"/>
  <c r="V194" i="36"/>
  <c r="I30" i="30"/>
  <c r="G198" i="36"/>
  <c r="AO78" i="31"/>
  <c r="F23" i="31"/>
  <c r="E162" i="31"/>
  <c r="E143" i="31"/>
  <c r="E59" i="31"/>
  <c r="AO79" i="31"/>
  <c r="E198" i="35"/>
  <c r="F31" i="31"/>
  <c r="E170" i="31"/>
  <c r="E151" i="31"/>
  <c r="E67" i="31"/>
  <c r="E166" i="31"/>
  <c r="E147" i="31"/>
  <c r="E63" i="31"/>
  <c r="F27" i="31"/>
  <c r="H198" i="35"/>
  <c r="I29" i="30"/>
  <c r="F198" i="35"/>
  <c r="AM194" i="36"/>
  <c r="J198" i="36"/>
  <c r="Z194" i="36"/>
  <c r="K27" i="30"/>
  <c r="J166" i="30"/>
  <c r="J147" i="30"/>
  <c r="J63" i="30"/>
  <c r="J35" i="29"/>
  <c r="I174" i="29"/>
  <c r="I155" i="29"/>
  <c r="I71" i="29"/>
  <c r="J24" i="29"/>
  <c r="I34" i="29"/>
  <c r="AA198" i="36"/>
  <c r="I194" i="36"/>
  <c r="AK194" i="36"/>
  <c r="E198" i="36"/>
  <c r="AO80" i="31"/>
  <c r="U60" i="28"/>
  <c r="U73" i="28"/>
  <c r="AK60" i="28"/>
  <c r="AK73" i="28"/>
  <c r="BA60" i="28"/>
  <c r="BA73" i="28"/>
  <c r="BI60" i="28"/>
  <c r="BI73" i="28"/>
  <c r="BY60" i="28"/>
  <c r="BY73" i="28"/>
  <c r="CG60" i="28"/>
  <c r="CG73" i="28"/>
  <c r="AD73" i="28"/>
  <c r="AD60" i="28"/>
  <c r="AT73" i="28"/>
  <c r="AT60" i="28"/>
  <c r="BJ73" i="28"/>
  <c r="BJ60" i="28"/>
  <c r="BR73" i="28"/>
  <c r="BR60" i="28"/>
  <c r="CH73" i="28"/>
  <c r="CH60" i="28"/>
  <c r="S60" i="28"/>
  <c r="S73" i="28"/>
  <c r="AI60" i="28"/>
  <c r="AI73" i="28"/>
  <c r="AY60" i="28"/>
  <c r="AY73" i="28"/>
  <c r="BO60" i="28"/>
  <c r="BO73" i="28"/>
  <c r="BW60" i="28"/>
  <c r="BW73" i="28"/>
  <c r="CE60" i="28"/>
  <c r="CE73" i="28"/>
  <c r="AB60" i="28"/>
  <c r="AB73" i="28"/>
  <c r="AJ60" i="28"/>
  <c r="AJ73" i="28"/>
  <c r="AZ60" i="28"/>
  <c r="AZ73" i="28"/>
  <c r="BP60" i="28"/>
  <c r="BP73" i="28"/>
  <c r="CF60" i="28"/>
  <c r="CF73" i="28"/>
  <c r="Y60" i="28"/>
  <c r="Y73" i="28"/>
  <c r="AO60" i="28"/>
  <c r="AO73" i="28"/>
  <c r="BE60" i="28"/>
  <c r="BE73" i="28"/>
  <c r="BU60" i="28"/>
  <c r="BU73" i="28"/>
  <c r="R73" i="28"/>
  <c r="R60" i="28"/>
  <c r="AH73" i="28"/>
  <c r="AH60" i="28"/>
  <c r="AX73" i="28"/>
  <c r="AX60" i="28"/>
  <c r="BN73" i="28"/>
  <c r="BN60" i="28"/>
  <c r="O60" i="28"/>
  <c r="O73" i="28"/>
  <c r="AE60" i="28"/>
  <c r="AE73" i="28"/>
  <c r="AU60" i="28"/>
  <c r="AU73" i="28"/>
  <c r="BK60" i="28"/>
  <c r="BK73" i="28"/>
  <c r="P60" i="28"/>
  <c r="P73" i="28"/>
  <c r="AN60" i="28"/>
  <c r="AN73" i="28"/>
  <c r="BD60" i="28"/>
  <c r="BD73" i="28"/>
  <c r="BT60" i="28"/>
  <c r="BT73" i="28"/>
  <c r="Q60" i="28"/>
  <c r="Q73" i="28"/>
  <c r="AG60" i="28"/>
  <c r="AG73" i="28"/>
  <c r="AW60" i="28"/>
  <c r="AW73" i="28"/>
  <c r="BM60" i="28"/>
  <c r="BM73" i="28"/>
  <c r="CC60" i="28"/>
  <c r="CC73" i="28"/>
  <c r="Z73" i="28"/>
  <c r="Z60" i="28"/>
  <c r="AP73" i="28"/>
  <c r="AP60" i="28"/>
  <c r="BF73" i="28"/>
  <c r="BF60" i="28"/>
  <c r="BV73" i="28"/>
  <c r="BV60" i="28"/>
  <c r="CD73" i="28"/>
  <c r="CD60" i="28"/>
  <c r="W60" i="28"/>
  <c r="W73" i="28"/>
  <c r="AM60" i="28"/>
  <c r="AM73" i="28"/>
  <c r="BC60" i="28"/>
  <c r="BC73" i="28"/>
  <c r="BS60" i="28"/>
  <c r="BS73" i="28"/>
  <c r="CA60" i="28"/>
  <c r="CA73" i="28"/>
  <c r="X60" i="28"/>
  <c r="X73" i="28"/>
  <c r="AF60" i="28"/>
  <c r="AF73" i="28"/>
  <c r="AV60" i="28"/>
  <c r="AV73" i="28"/>
  <c r="BL60" i="28"/>
  <c r="BL73" i="28"/>
  <c r="CB60" i="28"/>
  <c r="CB73" i="28"/>
  <c r="AC60" i="28"/>
  <c r="AC73" i="28"/>
  <c r="AS60" i="28"/>
  <c r="AS73" i="28"/>
  <c r="BQ60" i="28"/>
  <c r="BQ73" i="28"/>
  <c r="V73" i="28"/>
  <c r="V60" i="28"/>
  <c r="AL73" i="28"/>
  <c r="AL60" i="28"/>
  <c r="BB73" i="28"/>
  <c r="BB60" i="28"/>
  <c r="BZ73" i="28"/>
  <c r="BZ60" i="28"/>
  <c r="AA60" i="28"/>
  <c r="AA73" i="28"/>
  <c r="AQ60" i="28"/>
  <c r="AQ73" i="28"/>
  <c r="BG60" i="28"/>
  <c r="BG73" i="28"/>
  <c r="T60" i="28"/>
  <c r="T73" i="28"/>
  <c r="AR60" i="28"/>
  <c r="AR73" i="28"/>
  <c r="BH60" i="28"/>
  <c r="BH73" i="28"/>
  <c r="BX60" i="28"/>
  <c r="BX73" i="28"/>
  <c r="C143" i="31"/>
  <c r="C162" i="31"/>
  <c r="B36" i="36"/>
  <c r="B54" i="36" s="1"/>
  <c r="B72" i="36" s="1"/>
  <c r="B35" i="36"/>
  <c r="B53" i="36" s="1"/>
  <c r="B34" i="36"/>
  <c r="B52" i="36" s="1"/>
  <c r="B33" i="36"/>
  <c r="B51" i="36" s="1"/>
  <c r="B32" i="36"/>
  <c r="B50" i="36" s="1"/>
  <c r="B31" i="36"/>
  <c r="B49" i="36" s="1"/>
  <c r="B30" i="36"/>
  <c r="B48" i="36" s="1"/>
  <c r="B29" i="36"/>
  <c r="B47" i="36" s="1"/>
  <c r="B28" i="36"/>
  <c r="B46" i="36" s="1"/>
  <c r="B27" i="36"/>
  <c r="B45" i="36" s="1"/>
  <c r="B26" i="36"/>
  <c r="B44" i="36" s="1"/>
  <c r="B25" i="36"/>
  <c r="B43" i="36" s="1"/>
  <c r="B24" i="36"/>
  <c r="B42" i="36" s="1"/>
  <c r="B23" i="36"/>
  <c r="B41" i="36" s="1"/>
  <c r="B22" i="36"/>
  <c r="B40" i="36" s="1"/>
  <c r="N80" i="28"/>
  <c r="N64" i="28" s="1"/>
  <c r="M80" i="28"/>
  <c r="L80" i="28"/>
  <c r="K80" i="28"/>
  <c r="J80" i="28"/>
  <c r="I80" i="28"/>
  <c r="H80" i="28"/>
  <c r="G80" i="28"/>
  <c r="F80" i="28"/>
  <c r="E80" i="28"/>
  <c r="D80" i="28"/>
  <c r="C80" i="28"/>
  <c r="B19" i="36"/>
  <c r="B37" i="36" s="1"/>
  <c r="B55" i="36" s="1"/>
  <c r="B36" i="35"/>
  <c r="B54" i="35" s="1"/>
  <c r="B72" i="35" s="1"/>
  <c r="B35" i="35"/>
  <c r="B53" i="35" s="1"/>
  <c r="B34" i="35"/>
  <c r="B52" i="35" s="1"/>
  <c r="B33" i="35"/>
  <c r="B51" i="35" s="1"/>
  <c r="B32" i="35"/>
  <c r="B50" i="35" s="1"/>
  <c r="B31" i="35"/>
  <c r="B49" i="35" s="1"/>
  <c r="B30" i="35"/>
  <c r="B48" i="35" s="1"/>
  <c r="B29" i="35"/>
  <c r="B47" i="35" s="1"/>
  <c r="B28" i="35"/>
  <c r="B46" i="35" s="1"/>
  <c r="B27" i="35"/>
  <c r="B45" i="35" s="1"/>
  <c r="B26" i="35"/>
  <c r="B44" i="35" s="1"/>
  <c r="B25" i="35"/>
  <c r="B43" i="35" s="1"/>
  <c r="B24" i="35"/>
  <c r="B42" i="35" s="1"/>
  <c r="B23" i="35"/>
  <c r="B41" i="35" s="1"/>
  <c r="B22" i="35"/>
  <c r="B40" i="35" s="1"/>
  <c r="N79" i="28"/>
  <c r="M79" i="28"/>
  <c r="L79" i="28"/>
  <c r="K79" i="28"/>
  <c r="J79" i="28"/>
  <c r="I79" i="28"/>
  <c r="H79" i="28"/>
  <c r="G79" i="28"/>
  <c r="F79" i="28"/>
  <c r="E79" i="28"/>
  <c r="D79" i="28"/>
  <c r="C79" i="28"/>
  <c r="B19" i="35"/>
  <c r="B37" i="35" s="1"/>
  <c r="B55" i="35" s="1"/>
  <c r="B36" i="34"/>
  <c r="B54" i="34" s="1"/>
  <c r="B72" i="34" s="1"/>
  <c r="B35" i="34"/>
  <c r="B53" i="34" s="1"/>
  <c r="B34" i="34"/>
  <c r="B52" i="34" s="1"/>
  <c r="B33" i="34"/>
  <c r="B51" i="34" s="1"/>
  <c r="B32" i="34"/>
  <c r="B50" i="34" s="1"/>
  <c r="B31" i="34"/>
  <c r="B49" i="34" s="1"/>
  <c r="B30" i="34"/>
  <c r="B48" i="34" s="1"/>
  <c r="B29" i="34"/>
  <c r="B47" i="34" s="1"/>
  <c r="B28" i="34"/>
  <c r="B46" i="34" s="1"/>
  <c r="B27" i="34"/>
  <c r="B45" i="34" s="1"/>
  <c r="B26" i="34"/>
  <c r="B44" i="34" s="1"/>
  <c r="B25" i="34"/>
  <c r="B43" i="34" s="1"/>
  <c r="B24" i="34"/>
  <c r="B42" i="34" s="1"/>
  <c r="B23" i="34"/>
  <c r="B41" i="34" s="1"/>
  <c r="N78" i="28"/>
  <c r="M78" i="28"/>
  <c r="L78" i="28"/>
  <c r="K78" i="28"/>
  <c r="J78" i="28"/>
  <c r="I78" i="28"/>
  <c r="H78" i="28"/>
  <c r="G78" i="28"/>
  <c r="F78" i="28"/>
  <c r="E78" i="28"/>
  <c r="D78" i="28"/>
  <c r="C78" i="28"/>
  <c r="B19" i="34"/>
  <c r="B37" i="34" s="1"/>
  <c r="B55" i="34" s="1"/>
  <c r="B36" i="33"/>
  <c r="B54" i="33" s="1"/>
  <c r="B72" i="33" s="1"/>
  <c r="B35" i="33"/>
  <c r="B53" i="33" s="1"/>
  <c r="B34" i="33"/>
  <c r="B52" i="33" s="1"/>
  <c r="B33" i="33"/>
  <c r="B51" i="33" s="1"/>
  <c r="B32" i="33"/>
  <c r="B50" i="33" s="1"/>
  <c r="B31" i="33"/>
  <c r="B49" i="33" s="1"/>
  <c r="B30" i="33"/>
  <c r="B48" i="33" s="1"/>
  <c r="B29" i="33"/>
  <c r="B47" i="33" s="1"/>
  <c r="B28" i="33"/>
  <c r="B46" i="33" s="1"/>
  <c r="B27" i="33"/>
  <c r="B45" i="33" s="1"/>
  <c r="B26" i="33"/>
  <c r="B44" i="33" s="1"/>
  <c r="B25" i="33"/>
  <c r="B43" i="33" s="1"/>
  <c r="B24" i="33"/>
  <c r="B42" i="33" s="1"/>
  <c r="B23" i="33"/>
  <c r="B41" i="33" s="1"/>
  <c r="B22" i="33"/>
  <c r="B40" i="33" s="1"/>
  <c r="B58" i="33" s="1"/>
  <c r="CH77" i="28"/>
  <c r="CG77" i="28"/>
  <c r="CF77" i="28"/>
  <c r="CE77" i="28"/>
  <c r="CD77" i="28"/>
  <c r="CC77" i="28"/>
  <c r="CB77" i="28"/>
  <c r="CA77" i="28"/>
  <c r="BZ77" i="28"/>
  <c r="BY77" i="28"/>
  <c r="BX77" i="28"/>
  <c r="BW77" i="28"/>
  <c r="BV77" i="28"/>
  <c r="BU77" i="28"/>
  <c r="BT77" i="28"/>
  <c r="BS77" i="28"/>
  <c r="BR77" i="28"/>
  <c r="BQ77" i="28"/>
  <c r="BP77" i="28"/>
  <c r="BO77" i="28"/>
  <c r="BN77" i="28"/>
  <c r="BM77" i="28"/>
  <c r="BL77" i="28"/>
  <c r="BK77" i="28"/>
  <c r="BJ77" i="28"/>
  <c r="BI77" i="28"/>
  <c r="BH77" i="28"/>
  <c r="BG77" i="28"/>
  <c r="BF77" i="28"/>
  <c r="BE77" i="28"/>
  <c r="BD77" i="28"/>
  <c r="BC77" i="28"/>
  <c r="BB77" i="28"/>
  <c r="BA77" i="28"/>
  <c r="AZ77" i="28"/>
  <c r="AY77" i="28"/>
  <c r="AX77" i="28"/>
  <c r="AW77" i="28"/>
  <c r="AV77" i="28"/>
  <c r="AU77" i="28"/>
  <c r="AT77" i="28"/>
  <c r="AS77" i="28"/>
  <c r="AR77" i="28"/>
  <c r="AQ77" i="28"/>
  <c r="AP77" i="28"/>
  <c r="AO77" i="28"/>
  <c r="AN77" i="28"/>
  <c r="AM77" i="28"/>
  <c r="AL77" i="28"/>
  <c r="AK77" i="28"/>
  <c r="AJ77" i="28"/>
  <c r="AI77" i="28"/>
  <c r="AH77" i="28"/>
  <c r="AG77" i="28"/>
  <c r="AF77" i="28"/>
  <c r="AE77" i="28"/>
  <c r="AD77" i="28"/>
  <c r="AC77" i="28"/>
  <c r="AB77" i="28"/>
  <c r="AA77" i="28"/>
  <c r="Z77" i="28"/>
  <c r="Y77" i="28"/>
  <c r="X77" i="28"/>
  <c r="W77" i="28"/>
  <c r="V77" i="28"/>
  <c r="U77" i="28"/>
  <c r="T77" i="28"/>
  <c r="S77" i="28"/>
  <c r="R77" i="28"/>
  <c r="Q77" i="28"/>
  <c r="P77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C77" i="28"/>
  <c r="B19" i="33"/>
  <c r="B37" i="33" s="1"/>
  <c r="B55" i="33" s="1"/>
  <c r="B31" i="32"/>
  <c r="B46" i="32" s="1"/>
  <c r="B30" i="32"/>
  <c r="B45" i="32" s="1"/>
  <c r="B60" i="32" s="1"/>
  <c r="B29" i="32"/>
  <c r="B44" i="32" s="1"/>
  <c r="B59" i="32" s="1"/>
  <c r="B28" i="32"/>
  <c r="B43" i="32" s="1"/>
  <c r="B58" i="32" s="1"/>
  <c r="B27" i="32"/>
  <c r="B42" i="32" s="1"/>
  <c r="B57" i="32" s="1"/>
  <c r="B26" i="32"/>
  <c r="B41" i="32" s="1"/>
  <c r="B56" i="32" s="1"/>
  <c r="B25" i="32"/>
  <c r="B40" i="32" s="1"/>
  <c r="B55" i="32" s="1"/>
  <c r="B24" i="32"/>
  <c r="B39" i="32" s="1"/>
  <c r="B54" i="32" s="1"/>
  <c r="B23" i="32"/>
  <c r="B38" i="32" s="1"/>
  <c r="B53" i="32" s="1"/>
  <c r="B22" i="32"/>
  <c r="B37" i="32" s="1"/>
  <c r="B52" i="32" s="1"/>
  <c r="B21" i="32"/>
  <c r="B36" i="32" s="1"/>
  <c r="B51" i="32" s="1"/>
  <c r="B20" i="32"/>
  <c r="B35" i="32" s="1"/>
  <c r="B50" i="32" s="1"/>
  <c r="AE65" i="32"/>
  <c r="AE77" i="32" s="1"/>
  <c r="O65" i="32"/>
  <c r="O77" i="32" s="1"/>
  <c r="N76" i="28"/>
  <c r="M76" i="28"/>
  <c r="L76" i="28"/>
  <c r="K76" i="28"/>
  <c r="J76" i="28"/>
  <c r="I76" i="28"/>
  <c r="H76" i="28"/>
  <c r="G76" i="28"/>
  <c r="F76" i="28"/>
  <c r="E76" i="28"/>
  <c r="D76" i="28"/>
  <c r="B36" i="31"/>
  <c r="B54" i="31" s="1"/>
  <c r="B72" i="31" s="1"/>
  <c r="B35" i="31"/>
  <c r="B53" i="31" s="1"/>
  <c r="B34" i="31"/>
  <c r="B52" i="31" s="1"/>
  <c r="B33" i="31"/>
  <c r="B51" i="31" s="1"/>
  <c r="B32" i="31"/>
  <c r="B50" i="31" s="1"/>
  <c r="B31" i="31"/>
  <c r="B49" i="31" s="1"/>
  <c r="B30" i="31"/>
  <c r="B48" i="31" s="1"/>
  <c r="B29" i="31"/>
  <c r="B47" i="31" s="1"/>
  <c r="B28" i="31"/>
  <c r="B46" i="31" s="1"/>
  <c r="B27" i="31"/>
  <c r="B45" i="31" s="1"/>
  <c r="B26" i="31"/>
  <c r="B44" i="31" s="1"/>
  <c r="B25" i="31"/>
  <c r="B43" i="31" s="1"/>
  <c r="B24" i="31"/>
  <c r="B42" i="31" s="1"/>
  <c r="B23" i="31"/>
  <c r="B41" i="31" s="1"/>
  <c r="B19" i="31"/>
  <c r="B37" i="31" s="1"/>
  <c r="B55" i="31" s="1"/>
  <c r="B36" i="30"/>
  <c r="B54" i="30" s="1"/>
  <c r="B72" i="30" s="1"/>
  <c r="B35" i="30"/>
  <c r="B53" i="30" s="1"/>
  <c r="B34" i="30"/>
  <c r="B52" i="30" s="1"/>
  <c r="B33" i="30"/>
  <c r="B51" i="30" s="1"/>
  <c r="B32" i="30"/>
  <c r="B50" i="30" s="1"/>
  <c r="B31" i="30"/>
  <c r="B49" i="30" s="1"/>
  <c r="B30" i="30"/>
  <c r="B48" i="30" s="1"/>
  <c r="B29" i="30"/>
  <c r="B47" i="30" s="1"/>
  <c r="B28" i="30"/>
  <c r="B46" i="30" s="1"/>
  <c r="B27" i="30"/>
  <c r="B45" i="30" s="1"/>
  <c r="B26" i="30"/>
  <c r="B44" i="30" s="1"/>
  <c r="B25" i="30"/>
  <c r="B43" i="30" s="1"/>
  <c r="B24" i="30"/>
  <c r="B42" i="30" s="1"/>
  <c r="B23" i="30"/>
  <c r="B41" i="30" s="1"/>
  <c r="B19" i="30"/>
  <c r="B37" i="30" s="1"/>
  <c r="B55" i="30" s="1"/>
  <c r="B36" i="29"/>
  <c r="B54" i="29" s="1"/>
  <c r="B72" i="29" s="1"/>
  <c r="B35" i="29"/>
  <c r="B53" i="29" s="1"/>
  <c r="B34" i="29"/>
  <c r="B52" i="29" s="1"/>
  <c r="B33" i="29"/>
  <c r="B51" i="29" s="1"/>
  <c r="B32" i="29"/>
  <c r="B50" i="29" s="1"/>
  <c r="B31" i="29"/>
  <c r="B49" i="29" s="1"/>
  <c r="B30" i="29"/>
  <c r="B48" i="29" s="1"/>
  <c r="B29" i="29"/>
  <c r="B47" i="29" s="1"/>
  <c r="B28" i="29"/>
  <c r="B46" i="29" s="1"/>
  <c r="B27" i="29"/>
  <c r="B45" i="29" s="1"/>
  <c r="B26" i="29"/>
  <c r="B44" i="29" s="1"/>
  <c r="B25" i="29"/>
  <c r="B43" i="29" s="1"/>
  <c r="B24" i="29"/>
  <c r="B42" i="29" s="1"/>
  <c r="B23" i="29"/>
  <c r="B41" i="29" s="1"/>
  <c r="B19" i="29"/>
  <c r="B37" i="29" s="1"/>
  <c r="B55" i="29" s="1"/>
  <c r="B59" i="29" l="1"/>
  <c r="B78" i="29" s="1"/>
  <c r="B60" i="29"/>
  <c r="B79" i="29" s="1"/>
  <c r="B61" i="29"/>
  <c r="B80" i="29" s="1"/>
  <c r="B62" i="29"/>
  <c r="B81" i="29" s="1"/>
  <c r="B63" i="29"/>
  <c r="B82" i="29" s="1"/>
  <c r="B64" i="29"/>
  <c r="B83" i="29" s="1"/>
  <c r="B65" i="29"/>
  <c r="B84" i="29" s="1"/>
  <c r="B66" i="29"/>
  <c r="B85" i="29" s="1"/>
  <c r="B67" i="29"/>
  <c r="B86" i="29" s="1"/>
  <c r="B68" i="29"/>
  <c r="B87" i="29" s="1"/>
  <c r="B69" i="29"/>
  <c r="B88" i="29" s="1"/>
  <c r="B70" i="29"/>
  <c r="B89" i="29" s="1"/>
  <c r="B71" i="29"/>
  <c r="B90" i="29" s="1"/>
  <c r="B59" i="30"/>
  <c r="B78" i="30" s="1"/>
  <c r="B93" i="30" s="1"/>
  <c r="B60" i="30"/>
  <c r="B79" i="30" s="1"/>
  <c r="B94" i="30" s="1"/>
  <c r="B61" i="30"/>
  <c r="B80" i="30" s="1"/>
  <c r="B95" i="30" s="1"/>
  <c r="B62" i="30"/>
  <c r="B81" i="30" s="1"/>
  <c r="B96" i="30" s="1"/>
  <c r="B63" i="30"/>
  <c r="B82" i="30" s="1"/>
  <c r="B97" i="30" s="1"/>
  <c r="B64" i="30"/>
  <c r="B83" i="30" s="1"/>
  <c r="B98" i="30" s="1"/>
  <c r="B65" i="30"/>
  <c r="B84" i="30" s="1"/>
  <c r="B99" i="30" s="1"/>
  <c r="B66" i="30"/>
  <c r="B85" i="30" s="1"/>
  <c r="B100" i="30" s="1"/>
  <c r="B67" i="30"/>
  <c r="B86" i="30" s="1"/>
  <c r="B101" i="30" s="1"/>
  <c r="B68" i="30"/>
  <c r="B87" i="30" s="1"/>
  <c r="B102" i="30" s="1"/>
  <c r="B69" i="30"/>
  <c r="B88" i="30" s="1"/>
  <c r="B103" i="30" s="1"/>
  <c r="B70" i="30"/>
  <c r="B89" i="30" s="1"/>
  <c r="B104" i="30" s="1"/>
  <c r="B71" i="30"/>
  <c r="B90" i="30" s="1"/>
  <c r="B105" i="30" s="1"/>
  <c r="B59" i="31"/>
  <c r="B78" i="31" s="1"/>
  <c r="B60" i="31"/>
  <c r="B79" i="31" s="1"/>
  <c r="B61" i="31"/>
  <c r="B80" i="31" s="1"/>
  <c r="B62" i="31"/>
  <c r="B81" i="31" s="1"/>
  <c r="B63" i="31"/>
  <c r="B82" i="31" s="1"/>
  <c r="B64" i="31"/>
  <c r="B83" i="31" s="1"/>
  <c r="B65" i="31"/>
  <c r="B84" i="31" s="1"/>
  <c r="B66" i="31"/>
  <c r="B85" i="31" s="1"/>
  <c r="B67" i="31"/>
  <c r="B86" i="31" s="1"/>
  <c r="B68" i="31"/>
  <c r="B87" i="31" s="1"/>
  <c r="B69" i="31"/>
  <c r="B88" i="31" s="1"/>
  <c r="B70" i="31"/>
  <c r="B89" i="31" s="1"/>
  <c r="B71" i="31"/>
  <c r="B90" i="31" s="1"/>
  <c r="B59" i="33"/>
  <c r="B78" i="33" s="1"/>
  <c r="B60" i="33"/>
  <c r="B79" i="33" s="1"/>
  <c r="B61" i="33"/>
  <c r="B80" i="33" s="1"/>
  <c r="B62" i="33"/>
  <c r="B81" i="33" s="1"/>
  <c r="B63" i="33"/>
  <c r="B82" i="33" s="1"/>
  <c r="B64" i="33"/>
  <c r="B83" i="33" s="1"/>
  <c r="B65" i="33"/>
  <c r="B84" i="33" s="1"/>
  <c r="B66" i="33"/>
  <c r="B85" i="33" s="1"/>
  <c r="B67" i="33"/>
  <c r="B86" i="33" s="1"/>
  <c r="B68" i="33"/>
  <c r="B87" i="33" s="1"/>
  <c r="B69" i="33"/>
  <c r="B88" i="33" s="1"/>
  <c r="B70" i="33"/>
  <c r="B89" i="33" s="1"/>
  <c r="B71" i="33"/>
  <c r="B90" i="33" s="1"/>
  <c r="B59" i="35"/>
  <c r="B78" i="35" s="1"/>
  <c r="B93" i="35" s="1"/>
  <c r="B60" i="35"/>
  <c r="B79" i="35" s="1"/>
  <c r="B94" i="35" s="1"/>
  <c r="B61" i="35"/>
  <c r="B80" i="35" s="1"/>
  <c r="B95" i="35" s="1"/>
  <c r="B62" i="35"/>
  <c r="B81" i="35" s="1"/>
  <c r="B96" i="35" s="1"/>
  <c r="B63" i="35"/>
  <c r="B82" i="35" s="1"/>
  <c r="B97" i="35" s="1"/>
  <c r="B64" i="35"/>
  <c r="B83" i="35" s="1"/>
  <c r="B98" i="35" s="1"/>
  <c r="B65" i="35"/>
  <c r="B84" i="35" s="1"/>
  <c r="B99" i="35" s="1"/>
  <c r="B66" i="35"/>
  <c r="B85" i="35" s="1"/>
  <c r="B100" i="35" s="1"/>
  <c r="B67" i="35"/>
  <c r="B86" i="35" s="1"/>
  <c r="B101" i="35" s="1"/>
  <c r="B68" i="35"/>
  <c r="B87" i="35" s="1"/>
  <c r="B102" i="35" s="1"/>
  <c r="B69" i="35"/>
  <c r="B88" i="35" s="1"/>
  <c r="B103" i="35" s="1"/>
  <c r="B70" i="35"/>
  <c r="B89" i="35" s="1"/>
  <c r="B104" i="35" s="1"/>
  <c r="B71" i="35"/>
  <c r="B90" i="35" s="1"/>
  <c r="B105" i="35" s="1"/>
  <c r="B59" i="36"/>
  <c r="B78" i="36" s="1"/>
  <c r="B60" i="36"/>
  <c r="B79" i="36" s="1"/>
  <c r="B61" i="36"/>
  <c r="B80" i="36" s="1"/>
  <c r="B62" i="36"/>
  <c r="B81" i="36" s="1"/>
  <c r="B63" i="36"/>
  <c r="B82" i="36" s="1"/>
  <c r="B64" i="36"/>
  <c r="B83" i="36" s="1"/>
  <c r="B65" i="36"/>
  <c r="B84" i="36" s="1"/>
  <c r="B66" i="36"/>
  <c r="B85" i="36" s="1"/>
  <c r="B67" i="36"/>
  <c r="B86" i="36" s="1"/>
  <c r="B68" i="36"/>
  <c r="B87" i="36" s="1"/>
  <c r="B69" i="36"/>
  <c r="B88" i="36" s="1"/>
  <c r="B70" i="36"/>
  <c r="B89" i="36" s="1"/>
  <c r="B71" i="36"/>
  <c r="B90" i="36" s="1"/>
  <c r="I162" i="30"/>
  <c r="J23" i="29"/>
  <c r="K23" i="29" s="1"/>
  <c r="J23" i="30"/>
  <c r="I59" i="30"/>
  <c r="G74" i="35"/>
  <c r="F25" i="28"/>
  <c r="I64" i="33"/>
  <c r="J28" i="33"/>
  <c r="I69" i="33"/>
  <c r="J33" i="33"/>
  <c r="I30" i="33"/>
  <c r="I65" i="33"/>
  <c r="J29" i="33"/>
  <c r="I61" i="33"/>
  <c r="J25" i="33"/>
  <c r="H62" i="33"/>
  <c r="I26" i="33"/>
  <c r="H67" i="33"/>
  <c r="I31" i="33"/>
  <c r="H71" i="33"/>
  <c r="I35" i="33"/>
  <c r="H60" i="33"/>
  <c r="I24" i="33"/>
  <c r="H37" i="33"/>
  <c r="H70" i="33"/>
  <c r="I34" i="33"/>
  <c r="H63" i="33"/>
  <c r="I27" i="33"/>
  <c r="H68" i="33"/>
  <c r="I32" i="33"/>
  <c r="V22" i="32"/>
  <c r="U28" i="32"/>
  <c r="V23" i="32"/>
  <c r="U29" i="32"/>
  <c r="U26" i="32"/>
  <c r="V27" i="32"/>
  <c r="U21" i="32"/>
  <c r="U24" i="32"/>
  <c r="U25" i="32"/>
  <c r="U20" i="32"/>
  <c r="K35" i="29"/>
  <c r="J174" i="29"/>
  <c r="J155" i="29"/>
  <c r="J71" i="29"/>
  <c r="J34" i="29"/>
  <c r="K24" i="29"/>
  <c r="J34" i="30"/>
  <c r="I173" i="30"/>
  <c r="I154" i="30"/>
  <c r="I70" i="30"/>
  <c r="J26" i="30"/>
  <c r="J32" i="30"/>
  <c r="G24" i="31"/>
  <c r="F163" i="31"/>
  <c r="F144" i="31"/>
  <c r="F60" i="31"/>
  <c r="G25" i="31"/>
  <c r="F145" i="31"/>
  <c r="F164" i="31"/>
  <c r="F61" i="31"/>
  <c r="K33" i="30"/>
  <c r="J172" i="30"/>
  <c r="J153" i="30"/>
  <c r="J69" i="30"/>
  <c r="I167" i="29"/>
  <c r="I148" i="29"/>
  <c r="I64" i="29"/>
  <c r="J28" i="29"/>
  <c r="F147" i="31"/>
  <c r="F166" i="31"/>
  <c r="F63" i="31"/>
  <c r="G27" i="31"/>
  <c r="K33" i="29"/>
  <c r="J172" i="29"/>
  <c r="J153" i="29"/>
  <c r="J69" i="29"/>
  <c r="J25" i="30"/>
  <c r="I164" i="30"/>
  <c r="I145" i="30"/>
  <c r="I61" i="30"/>
  <c r="L27" i="30"/>
  <c r="K166" i="30"/>
  <c r="K147" i="30"/>
  <c r="K63" i="30"/>
  <c r="G31" i="31"/>
  <c r="F170" i="31"/>
  <c r="F151" i="31"/>
  <c r="F67" i="31"/>
  <c r="G23" i="31"/>
  <c r="J30" i="30"/>
  <c r="J31" i="29"/>
  <c r="I170" i="29"/>
  <c r="I151" i="29"/>
  <c r="I67" i="29"/>
  <c r="J29" i="29"/>
  <c r="K26" i="29"/>
  <c r="G29" i="31"/>
  <c r="F168" i="31"/>
  <c r="F149" i="31"/>
  <c r="F65" i="31"/>
  <c r="F172" i="31"/>
  <c r="F153" i="31"/>
  <c r="F69" i="31"/>
  <c r="G33" i="31"/>
  <c r="J32" i="29"/>
  <c r="J31" i="30"/>
  <c r="I170" i="30"/>
  <c r="I151" i="30"/>
  <c r="I67" i="30"/>
  <c r="K24" i="30"/>
  <c r="J163" i="30"/>
  <c r="J144" i="30"/>
  <c r="J60" i="30"/>
  <c r="K27" i="29"/>
  <c r="J166" i="29"/>
  <c r="J147" i="29"/>
  <c r="J63" i="29"/>
  <c r="L28" i="30"/>
  <c r="K167" i="30"/>
  <c r="K148" i="30"/>
  <c r="K64" i="30"/>
  <c r="J30" i="29"/>
  <c r="J29" i="30"/>
  <c r="G30" i="31"/>
  <c r="J25" i="29"/>
  <c r="I164" i="29"/>
  <c r="I145" i="29"/>
  <c r="I61" i="29"/>
  <c r="G26" i="31"/>
  <c r="F165" i="31"/>
  <c r="F146" i="31"/>
  <c r="F62" i="31"/>
  <c r="G34" i="31"/>
  <c r="F173" i="31"/>
  <c r="F154" i="31"/>
  <c r="F70" i="31"/>
  <c r="F174" i="31"/>
  <c r="F155" i="31"/>
  <c r="F71" i="31"/>
  <c r="G35" i="31"/>
  <c r="J35" i="30"/>
  <c r="I174" i="30"/>
  <c r="I155" i="30"/>
  <c r="I71" i="30"/>
  <c r="G28" i="31"/>
  <c r="F167" i="31"/>
  <c r="F148" i="31"/>
  <c r="F64" i="31"/>
  <c r="G32" i="31"/>
  <c r="F171" i="31"/>
  <c r="F152" i="31"/>
  <c r="F68" i="31"/>
  <c r="AD61" i="28"/>
  <c r="AD65" i="28" s="1"/>
  <c r="AD81" i="28"/>
  <c r="AT61" i="28"/>
  <c r="AT65" i="28" s="1"/>
  <c r="AT81" i="28"/>
  <c r="BF61" i="28"/>
  <c r="BF81" i="28"/>
  <c r="BJ61" i="28"/>
  <c r="BJ81" i="28"/>
  <c r="BR61" i="28"/>
  <c r="BR65" i="28" s="1"/>
  <c r="BR81" i="28"/>
  <c r="CD61" i="28"/>
  <c r="CD65" i="28" s="1"/>
  <c r="CD81" i="28"/>
  <c r="CH61" i="28"/>
  <c r="CH81" i="28"/>
  <c r="BF65" i="28"/>
  <c r="V61" i="28"/>
  <c r="V65" i="28" s="1"/>
  <c r="V81" i="28"/>
  <c r="AP61" i="28"/>
  <c r="AP81" i="28"/>
  <c r="BN61" i="28"/>
  <c r="BN65" i="28" s="1"/>
  <c r="BN81" i="28"/>
  <c r="O61" i="28"/>
  <c r="O81" i="28"/>
  <c r="S81" i="28"/>
  <c r="S61" i="28"/>
  <c r="S65" i="28" s="1"/>
  <c r="W81" i="28"/>
  <c r="W61" i="28"/>
  <c r="AA61" i="28"/>
  <c r="AA65" i="28" s="1"/>
  <c r="AA81" i="28"/>
  <c r="AE61" i="28"/>
  <c r="AE65" i="28" s="1"/>
  <c r="AE81" i="28"/>
  <c r="AI81" i="28"/>
  <c r="AI61" i="28"/>
  <c r="AM61" i="28"/>
  <c r="AM65" i="28" s="1"/>
  <c r="AM81" i="28"/>
  <c r="AQ61" i="28"/>
  <c r="AQ81" i="28"/>
  <c r="AU61" i="28"/>
  <c r="AU81" i="28"/>
  <c r="AY81" i="28"/>
  <c r="AY61" i="28"/>
  <c r="BC61" i="28"/>
  <c r="BC81" i="28"/>
  <c r="BG81" i="28"/>
  <c r="BG61" i="28"/>
  <c r="BK61" i="28"/>
  <c r="BK81" i="28"/>
  <c r="BO61" i="28"/>
  <c r="BO81" i="28"/>
  <c r="BS81" i="28"/>
  <c r="BS61" i="28"/>
  <c r="BW61" i="28"/>
  <c r="BW65" i="28" s="1"/>
  <c r="BW81" i="28"/>
  <c r="CA81" i="28"/>
  <c r="CA61" i="28"/>
  <c r="CE61" i="28"/>
  <c r="CE81" i="28"/>
  <c r="BG65" i="28"/>
  <c r="BS65" i="28"/>
  <c r="BK65" i="28"/>
  <c r="AY65" i="28"/>
  <c r="R61" i="28"/>
  <c r="R65" i="28" s="1"/>
  <c r="R81" i="28"/>
  <c r="AH61" i="28"/>
  <c r="AH65" i="28" s="1"/>
  <c r="AH81" i="28"/>
  <c r="AX61" i="28"/>
  <c r="AX81" i="28"/>
  <c r="BZ61" i="28"/>
  <c r="BZ81" i="28"/>
  <c r="P61" i="28"/>
  <c r="P65" i="28" s="1"/>
  <c r="P81" i="28"/>
  <c r="T81" i="28"/>
  <c r="T61" i="28"/>
  <c r="T65" i="28" s="1"/>
  <c r="X61" i="28"/>
  <c r="X65" i="28" s="1"/>
  <c r="X81" i="28"/>
  <c r="AB61" i="28"/>
  <c r="AB65" i="28" s="1"/>
  <c r="AB81" i="28"/>
  <c r="AF61" i="28"/>
  <c r="AF81" i="28"/>
  <c r="AJ61" i="28"/>
  <c r="AJ65" i="28" s="1"/>
  <c r="AJ81" i="28"/>
  <c r="AN81" i="28"/>
  <c r="AN61" i="28"/>
  <c r="AN65" i="28" s="1"/>
  <c r="AR61" i="28"/>
  <c r="AR65" i="28" s="1"/>
  <c r="AR81" i="28"/>
  <c r="AV61" i="28"/>
  <c r="AV65" i="28" s="1"/>
  <c r="AV81" i="28"/>
  <c r="AZ61" i="28"/>
  <c r="AZ65" i="28" s="1"/>
  <c r="AZ81" i="28"/>
  <c r="BD81" i="28"/>
  <c r="BD61" i="28"/>
  <c r="BD65" i="28" s="1"/>
  <c r="BH61" i="28"/>
  <c r="BH81" i="28"/>
  <c r="BL61" i="28"/>
  <c r="BL81" i="28"/>
  <c r="BP61" i="28"/>
  <c r="BP81" i="28"/>
  <c r="BT81" i="28"/>
  <c r="BT61" i="28"/>
  <c r="BT65" i="28" s="1"/>
  <c r="BX61" i="28"/>
  <c r="BX65" i="28" s="1"/>
  <c r="BX81" i="28"/>
  <c r="CB61" i="28"/>
  <c r="CB65" i="28" s="1"/>
  <c r="CB81" i="28"/>
  <c r="CF81" i="28"/>
  <c r="CF61" i="28"/>
  <c r="CF65" i="28" s="1"/>
  <c r="BZ65" i="28"/>
  <c r="AP65" i="28"/>
  <c r="AX65" i="28"/>
  <c r="CH65" i="28"/>
  <c r="BJ65" i="28"/>
  <c r="Z61" i="28"/>
  <c r="Z65" i="28" s="1"/>
  <c r="Z81" i="28"/>
  <c r="AL61" i="28"/>
  <c r="AL65" i="28" s="1"/>
  <c r="AL81" i="28"/>
  <c r="BB61" i="28"/>
  <c r="BB65" i="28" s="1"/>
  <c r="BB81" i="28"/>
  <c r="BV61" i="28"/>
  <c r="BV65" i="28" s="1"/>
  <c r="BV81" i="28"/>
  <c r="Q61" i="28"/>
  <c r="Q65" i="28" s="1"/>
  <c r="Q81" i="28"/>
  <c r="U61" i="28"/>
  <c r="U65" i="28" s="1"/>
  <c r="U81" i="28"/>
  <c r="Y61" i="28"/>
  <c r="Y81" i="28"/>
  <c r="AC61" i="28"/>
  <c r="AC81" i="28"/>
  <c r="AG61" i="28"/>
  <c r="AG65" i="28" s="1"/>
  <c r="AG81" i="28"/>
  <c r="AK61" i="28"/>
  <c r="AK65" i="28" s="1"/>
  <c r="AK81" i="28"/>
  <c r="AO61" i="28"/>
  <c r="AO65" i="28" s="1"/>
  <c r="AO81" i="28"/>
  <c r="AS61" i="28"/>
  <c r="AS65" i="28" s="1"/>
  <c r="AS81" i="28"/>
  <c r="AW61" i="28"/>
  <c r="AW65" i="28" s="1"/>
  <c r="AW81" i="28"/>
  <c r="BA61" i="28"/>
  <c r="BA65" i="28" s="1"/>
  <c r="BA81" i="28"/>
  <c r="BE61" i="28"/>
  <c r="BE65" i="28" s="1"/>
  <c r="BE81" i="28"/>
  <c r="BI61" i="28"/>
  <c r="BI65" i="28" s="1"/>
  <c r="BI81" i="28"/>
  <c r="BM61" i="28"/>
  <c r="BM65" i="28" s="1"/>
  <c r="BM81" i="28"/>
  <c r="BQ61" i="28"/>
  <c r="BQ65" i="28" s="1"/>
  <c r="BQ81" i="28"/>
  <c r="BU61" i="28"/>
  <c r="BU65" i="28" s="1"/>
  <c r="BU81" i="28"/>
  <c r="BY61" i="28"/>
  <c r="BY65" i="28" s="1"/>
  <c r="BY81" i="28"/>
  <c r="CC61" i="28"/>
  <c r="CC81" i="28"/>
  <c r="CG61" i="28"/>
  <c r="CG65" i="28" s="1"/>
  <c r="CG81" i="28"/>
  <c r="BH65" i="28"/>
  <c r="AQ65" i="28"/>
  <c r="AC65" i="28"/>
  <c r="BL65" i="28"/>
  <c r="AF65" i="28"/>
  <c r="CA65" i="28"/>
  <c r="BC65" i="28"/>
  <c r="W65" i="28"/>
  <c r="CC65" i="28"/>
  <c r="AU65" i="28"/>
  <c r="O65" i="28"/>
  <c r="Y65" i="28"/>
  <c r="BP65" i="28"/>
  <c r="CE65" i="28"/>
  <c r="BO65" i="28"/>
  <c r="AI65" i="28"/>
  <c r="L70" i="28"/>
  <c r="L62" i="28" s="1"/>
  <c r="J72" i="28"/>
  <c r="J64" i="28" s="1"/>
  <c r="I81" i="28"/>
  <c r="C70" i="28"/>
  <c r="C62" i="28" s="1"/>
  <c r="G70" i="28"/>
  <c r="G62" i="28" s="1"/>
  <c r="M70" i="28"/>
  <c r="M62" i="28" s="1"/>
  <c r="D71" i="28"/>
  <c r="D63" i="28" s="1"/>
  <c r="F72" i="28"/>
  <c r="F64" i="28" s="1"/>
  <c r="M72" i="28"/>
  <c r="M64" i="28" s="1"/>
  <c r="F81" i="28"/>
  <c r="J81" i="28"/>
  <c r="N81" i="28"/>
  <c r="C71" i="28"/>
  <c r="C63" i="28" s="1"/>
  <c r="M81" i="28"/>
  <c r="D70" i="28"/>
  <c r="D62" i="28" s="1"/>
  <c r="C72" i="28"/>
  <c r="C64" i="28" s="1"/>
  <c r="G72" i="28"/>
  <c r="G64" i="28" s="1"/>
  <c r="G81" i="28"/>
  <c r="K81" i="28"/>
  <c r="F70" i="28"/>
  <c r="F62" i="28" s="1"/>
  <c r="G71" i="28"/>
  <c r="G63" i="28" s="1"/>
  <c r="E72" i="28"/>
  <c r="E64" i="28" s="1"/>
  <c r="E81" i="28"/>
  <c r="I70" i="28"/>
  <c r="I62" i="28" s="1"/>
  <c r="N70" i="28"/>
  <c r="N62" i="28" s="1"/>
  <c r="E71" i="28"/>
  <c r="E63" i="28" s="1"/>
  <c r="E70" i="28"/>
  <c r="E62" i="28" s="1"/>
  <c r="J70" i="28"/>
  <c r="J62" i="28" s="1"/>
  <c r="F71" i="28"/>
  <c r="F63" i="28" s="1"/>
  <c r="D72" i="28"/>
  <c r="D64" i="28" s="1"/>
  <c r="I72" i="28"/>
  <c r="I64" i="28" s="1"/>
  <c r="D81" i="28"/>
  <c r="H81" i="28"/>
  <c r="L81" i="28"/>
  <c r="C76" i="28"/>
  <c r="C77" i="29"/>
  <c r="H77" i="29"/>
  <c r="P77" i="29"/>
  <c r="X77" i="29"/>
  <c r="AF77" i="29"/>
  <c r="E77" i="31"/>
  <c r="E92" i="31" s="1"/>
  <c r="M77" i="31"/>
  <c r="M92" i="31" s="1"/>
  <c r="U77" i="31"/>
  <c r="U92" i="31" s="1"/>
  <c r="AC77" i="31"/>
  <c r="AC92" i="31" s="1"/>
  <c r="AK77" i="31"/>
  <c r="AK92" i="31" s="1"/>
  <c r="I65" i="32"/>
  <c r="I77" i="32" s="1"/>
  <c r="Q65" i="32"/>
  <c r="Q77" i="32" s="1"/>
  <c r="Y65" i="32"/>
  <c r="Y77" i="32" s="1"/>
  <c r="AG65" i="32"/>
  <c r="AG77" i="32" s="1"/>
  <c r="AI77" i="29"/>
  <c r="I77" i="29"/>
  <c r="Q77" i="29"/>
  <c r="Y77" i="29"/>
  <c r="AG77" i="29"/>
  <c r="F77" i="31"/>
  <c r="F92" i="31" s="1"/>
  <c r="N77" i="31"/>
  <c r="N92" i="31" s="1"/>
  <c r="V77" i="31"/>
  <c r="V92" i="31" s="1"/>
  <c r="AD77" i="31"/>
  <c r="AD92" i="31" s="1"/>
  <c r="AL77" i="31"/>
  <c r="AL92" i="31" s="1"/>
  <c r="J65" i="32"/>
  <c r="J77" i="32" s="1"/>
  <c r="R65" i="32"/>
  <c r="R77" i="32" s="1"/>
  <c r="Z65" i="32"/>
  <c r="Z77" i="32" s="1"/>
  <c r="AH65" i="32"/>
  <c r="AH77" i="32" s="1"/>
  <c r="AA77" i="29"/>
  <c r="J77" i="29"/>
  <c r="R77" i="29"/>
  <c r="Z77" i="29"/>
  <c r="Z77" i="30" s="1"/>
  <c r="Z92" i="30" s="1"/>
  <c r="AH77" i="29"/>
  <c r="G77" i="31"/>
  <c r="G92" i="31" s="1"/>
  <c r="O77" i="31"/>
  <c r="O92" i="31" s="1"/>
  <c r="W77" i="31"/>
  <c r="W92" i="31" s="1"/>
  <c r="AE77" i="31"/>
  <c r="AE92" i="31" s="1"/>
  <c r="AM77" i="31"/>
  <c r="AM92" i="31" s="1"/>
  <c r="C65" i="32"/>
  <c r="C77" i="32" s="1"/>
  <c r="K65" i="32"/>
  <c r="K77" i="32" s="1"/>
  <c r="S65" i="32"/>
  <c r="S77" i="32" s="1"/>
  <c r="AA65" i="32"/>
  <c r="AA77" i="32" s="1"/>
  <c r="AI65" i="32"/>
  <c r="AI77" i="32" s="1"/>
  <c r="K77" i="29"/>
  <c r="H77" i="31"/>
  <c r="H92" i="31" s="1"/>
  <c r="P77" i="31"/>
  <c r="P92" i="31" s="1"/>
  <c r="X77" i="31"/>
  <c r="X92" i="31" s="1"/>
  <c r="AF77" i="31"/>
  <c r="AF92" i="31" s="1"/>
  <c r="D65" i="32"/>
  <c r="D77" i="32" s="1"/>
  <c r="L65" i="32"/>
  <c r="L77" i="32" s="1"/>
  <c r="T65" i="32"/>
  <c r="T77" i="32" s="1"/>
  <c r="AB65" i="32"/>
  <c r="AB77" i="32" s="1"/>
  <c r="AJ65" i="32"/>
  <c r="AJ77" i="32" s="1"/>
  <c r="D77" i="29"/>
  <c r="L77" i="29"/>
  <c r="T77" i="29"/>
  <c r="AB77" i="29"/>
  <c r="AJ77" i="29"/>
  <c r="I77" i="31"/>
  <c r="I92" i="31" s="1"/>
  <c r="Q77" i="31"/>
  <c r="Q92" i="31" s="1"/>
  <c r="Y77" i="31"/>
  <c r="Y92" i="31" s="1"/>
  <c r="AG77" i="31"/>
  <c r="AG92" i="31" s="1"/>
  <c r="E65" i="32"/>
  <c r="E77" i="32" s="1"/>
  <c r="M65" i="32"/>
  <c r="M77" i="32" s="1"/>
  <c r="U65" i="32"/>
  <c r="U77" i="32" s="1"/>
  <c r="AC65" i="32"/>
  <c r="AC77" i="32" s="1"/>
  <c r="AK65" i="32"/>
  <c r="AK77" i="32" s="1"/>
  <c r="S77" i="29"/>
  <c r="E77" i="29"/>
  <c r="M77" i="29"/>
  <c r="U77" i="29"/>
  <c r="U77" i="30" s="1"/>
  <c r="U92" i="30" s="1"/>
  <c r="AC77" i="29"/>
  <c r="AK77" i="29"/>
  <c r="J77" i="31"/>
  <c r="J92" i="31" s="1"/>
  <c r="R77" i="31"/>
  <c r="R92" i="31" s="1"/>
  <c r="Z77" i="31"/>
  <c r="Z92" i="31" s="1"/>
  <c r="AH77" i="31"/>
  <c r="AH92" i="31" s="1"/>
  <c r="F65" i="32"/>
  <c r="F77" i="32" s="1"/>
  <c r="N65" i="32"/>
  <c r="N77" i="32" s="1"/>
  <c r="V65" i="32"/>
  <c r="V77" i="32" s="1"/>
  <c r="AD65" i="32"/>
  <c r="AD77" i="32" s="1"/>
  <c r="AL65" i="32"/>
  <c r="AL77" i="32" s="1"/>
  <c r="F77" i="29"/>
  <c r="N77" i="29"/>
  <c r="V77" i="29"/>
  <c r="V77" i="30" s="1"/>
  <c r="V92" i="30" s="1"/>
  <c r="AD77" i="29"/>
  <c r="AL77" i="29"/>
  <c r="C77" i="31"/>
  <c r="C92" i="31" s="1"/>
  <c r="K77" i="31"/>
  <c r="K92" i="31" s="1"/>
  <c r="S77" i="31"/>
  <c r="S92" i="31" s="1"/>
  <c r="AA77" i="31"/>
  <c r="AA92" i="31" s="1"/>
  <c r="AI77" i="31"/>
  <c r="AI92" i="31" s="1"/>
  <c r="G65" i="32"/>
  <c r="G77" i="32" s="1"/>
  <c r="W65" i="32"/>
  <c r="W77" i="32" s="1"/>
  <c r="AM65" i="32"/>
  <c r="AM77" i="32" s="1"/>
  <c r="G77" i="29"/>
  <c r="O77" i="29"/>
  <c r="W77" i="29"/>
  <c r="AE77" i="29"/>
  <c r="AM77" i="29"/>
  <c r="D77" i="31"/>
  <c r="D92" i="31" s="1"/>
  <c r="L77" i="31"/>
  <c r="L92" i="31" s="1"/>
  <c r="T77" i="31"/>
  <c r="T92" i="31" s="1"/>
  <c r="AB77" i="31"/>
  <c r="AB92" i="31" s="1"/>
  <c r="AJ77" i="31"/>
  <c r="AJ92" i="31" s="1"/>
  <c r="H65" i="32"/>
  <c r="H77" i="32" s="1"/>
  <c r="P65" i="32"/>
  <c r="P77" i="32" s="1"/>
  <c r="X65" i="32"/>
  <c r="X77" i="32" s="1"/>
  <c r="AF65" i="32"/>
  <c r="AF77" i="32" s="1"/>
  <c r="J77" i="33"/>
  <c r="J92" i="33" s="1"/>
  <c r="R77" i="33"/>
  <c r="R92" i="33" s="1"/>
  <c r="Z77" i="33"/>
  <c r="Z92" i="33" s="1"/>
  <c r="AH77" i="33"/>
  <c r="AH92" i="33" s="1"/>
  <c r="C77" i="33"/>
  <c r="C92" i="33" s="1"/>
  <c r="K77" i="33"/>
  <c r="K92" i="33" s="1"/>
  <c r="S77" i="33"/>
  <c r="S92" i="33" s="1"/>
  <c r="AA77" i="33"/>
  <c r="AA92" i="33" s="1"/>
  <c r="AI77" i="33"/>
  <c r="AI92" i="33" s="1"/>
  <c r="D77" i="33"/>
  <c r="D92" i="33" s="1"/>
  <c r="L77" i="33"/>
  <c r="L92" i="33" s="1"/>
  <c r="T77" i="33"/>
  <c r="T92" i="33" s="1"/>
  <c r="AB77" i="33"/>
  <c r="AB92" i="33" s="1"/>
  <c r="AJ77" i="33"/>
  <c r="AJ92" i="33" s="1"/>
  <c r="E77" i="33"/>
  <c r="E92" i="33" s="1"/>
  <c r="M77" i="33"/>
  <c r="M92" i="33" s="1"/>
  <c r="U77" i="33"/>
  <c r="U92" i="33" s="1"/>
  <c r="AC77" i="33"/>
  <c r="AC92" i="33" s="1"/>
  <c r="AK77" i="33"/>
  <c r="AK92" i="33" s="1"/>
  <c r="F77" i="33"/>
  <c r="F92" i="33" s="1"/>
  <c r="N77" i="33"/>
  <c r="N92" i="33" s="1"/>
  <c r="V77" i="33"/>
  <c r="V92" i="33" s="1"/>
  <c r="AD77" i="33"/>
  <c r="AD92" i="33" s="1"/>
  <c r="AL77" i="33"/>
  <c r="AL92" i="33" s="1"/>
  <c r="G77" i="33"/>
  <c r="G92" i="33" s="1"/>
  <c r="O77" i="33"/>
  <c r="O92" i="33" s="1"/>
  <c r="W77" i="33"/>
  <c r="W92" i="33" s="1"/>
  <c r="AE77" i="33"/>
  <c r="AE92" i="33" s="1"/>
  <c r="AM77" i="33"/>
  <c r="AM92" i="33" s="1"/>
  <c r="H77" i="33"/>
  <c r="H92" i="33" s="1"/>
  <c r="P77" i="33"/>
  <c r="P92" i="33" s="1"/>
  <c r="X77" i="33"/>
  <c r="X92" i="33" s="1"/>
  <c r="AF77" i="33"/>
  <c r="AF92" i="33" s="1"/>
  <c r="I77" i="33"/>
  <c r="I92" i="33" s="1"/>
  <c r="Q77" i="33"/>
  <c r="Q92" i="33" s="1"/>
  <c r="Y77" i="33"/>
  <c r="Y92" i="33" s="1"/>
  <c r="AG77" i="33"/>
  <c r="AG92" i="33" s="1"/>
  <c r="C107" i="28"/>
  <c r="C143" i="36"/>
  <c r="C157" i="36" s="1"/>
  <c r="C162" i="36"/>
  <c r="C176" i="36" s="1"/>
  <c r="C177" i="36" s="1"/>
  <c r="C162" i="35"/>
  <c r="C176" i="35" s="1"/>
  <c r="C142" i="34"/>
  <c r="C156" i="34" s="1"/>
  <c r="C161" i="34"/>
  <c r="C175" i="34" s="1"/>
  <c r="C176" i="34" s="1"/>
  <c r="C162" i="30"/>
  <c r="C143" i="30"/>
  <c r="B70" i="34"/>
  <c r="B89" i="34" s="1"/>
  <c r="B62" i="34"/>
  <c r="B81" i="34" s="1"/>
  <c r="B67" i="34"/>
  <c r="B86" i="34" s="1"/>
  <c r="I92" i="35"/>
  <c r="J92" i="35"/>
  <c r="R92" i="35"/>
  <c r="Z92" i="35"/>
  <c r="AH92" i="35"/>
  <c r="F77" i="36"/>
  <c r="F92" i="36" s="1"/>
  <c r="N77" i="36"/>
  <c r="N92" i="36" s="1"/>
  <c r="V77" i="36"/>
  <c r="V92" i="36" s="1"/>
  <c r="AD77" i="36"/>
  <c r="AD92" i="36" s="1"/>
  <c r="AL77" i="36"/>
  <c r="AL92" i="36" s="1"/>
  <c r="AG92" i="35"/>
  <c r="B60" i="34"/>
  <c r="B79" i="34" s="1"/>
  <c r="B64" i="34"/>
  <c r="B83" i="34" s="1"/>
  <c r="B68" i="34"/>
  <c r="B87" i="34" s="1"/>
  <c r="C92" i="35"/>
  <c r="K92" i="35"/>
  <c r="S92" i="35"/>
  <c r="AA92" i="35"/>
  <c r="AI92" i="35"/>
  <c r="G77" i="36"/>
  <c r="G92" i="36" s="1"/>
  <c r="O77" i="36"/>
  <c r="O92" i="36" s="1"/>
  <c r="W77" i="36"/>
  <c r="W92" i="36" s="1"/>
  <c r="AE77" i="36"/>
  <c r="AE92" i="36" s="1"/>
  <c r="AM77" i="36"/>
  <c r="AM92" i="36" s="1"/>
  <c r="B63" i="34"/>
  <c r="B82" i="34" s="1"/>
  <c r="E77" i="36"/>
  <c r="E92" i="36" s="1"/>
  <c r="D92" i="35"/>
  <c r="L92" i="35"/>
  <c r="T92" i="35"/>
  <c r="AB92" i="35"/>
  <c r="AJ92" i="35"/>
  <c r="H77" i="36"/>
  <c r="H92" i="36" s="1"/>
  <c r="P77" i="36"/>
  <c r="P92" i="36" s="1"/>
  <c r="X77" i="36"/>
  <c r="X92" i="36" s="1"/>
  <c r="AF77" i="36"/>
  <c r="AF92" i="36" s="1"/>
  <c r="Q92" i="35"/>
  <c r="AC77" i="36"/>
  <c r="AC92" i="36" s="1"/>
  <c r="C109" i="34"/>
  <c r="B61" i="34"/>
  <c r="B80" i="34" s="1"/>
  <c r="B65" i="34"/>
  <c r="B84" i="34" s="1"/>
  <c r="B69" i="34"/>
  <c r="B88" i="34" s="1"/>
  <c r="E92" i="35"/>
  <c r="M92" i="35"/>
  <c r="U92" i="35"/>
  <c r="AC92" i="35"/>
  <c r="AK92" i="35"/>
  <c r="I77" i="36"/>
  <c r="I92" i="36" s="1"/>
  <c r="Q77" i="36"/>
  <c r="Q92" i="36" s="1"/>
  <c r="Y77" i="36"/>
  <c r="Y92" i="36" s="1"/>
  <c r="AG77" i="36"/>
  <c r="AG92" i="36" s="1"/>
  <c r="B71" i="34"/>
  <c r="B90" i="34" s="1"/>
  <c r="Y92" i="35"/>
  <c r="M77" i="36"/>
  <c r="M92" i="36" s="1"/>
  <c r="F92" i="35"/>
  <c r="N92" i="35"/>
  <c r="V92" i="35"/>
  <c r="AD92" i="35"/>
  <c r="AL92" i="35"/>
  <c r="J77" i="36"/>
  <c r="J92" i="36" s="1"/>
  <c r="R77" i="36"/>
  <c r="R92" i="36" s="1"/>
  <c r="Z77" i="36"/>
  <c r="Z92" i="36" s="1"/>
  <c r="AH77" i="36"/>
  <c r="AH92" i="36" s="1"/>
  <c r="B59" i="34"/>
  <c r="B78" i="34" s="1"/>
  <c r="AK77" i="36"/>
  <c r="AK92" i="36" s="1"/>
  <c r="B66" i="34"/>
  <c r="B85" i="34" s="1"/>
  <c r="G92" i="35"/>
  <c r="O92" i="35"/>
  <c r="W92" i="35"/>
  <c r="AE92" i="35"/>
  <c r="AM92" i="35"/>
  <c r="C77" i="36"/>
  <c r="C92" i="36" s="1"/>
  <c r="K77" i="36"/>
  <c r="K92" i="36" s="1"/>
  <c r="S77" i="36"/>
  <c r="S92" i="36" s="1"/>
  <c r="AA77" i="36"/>
  <c r="AA92" i="36" s="1"/>
  <c r="AI77" i="36"/>
  <c r="AI92" i="36" s="1"/>
  <c r="U77" i="36"/>
  <c r="U92" i="36" s="1"/>
  <c r="H92" i="35"/>
  <c r="P92" i="35"/>
  <c r="X92" i="35"/>
  <c r="AF92" i="35"/>
  <c r="D77" i="36"/>
  <c r="D92" i="36" s="1"/>
  <c r="L77" i="36"/>
  <c r="L92" i="36" s="1"/>
  <c r="T77" i="36"/>
  <c r="T92" i="36" s="1"/>
  <c r="AB77" i="36"/>
  <c r="AB92" i="36" s="1"/>
  <c r="AJ77" i="36"/>
  <c r="AJ92" i="36" s="1"/>
  <c r="C77" i="30"/>
  <c r="C92" i="30" s="1"/>
  <c r="K23" i="30" l="1"/>
  <c r="L23" i="30" s="1"/>
  <c r="H74" i="35"/>
  <c r="G25" i="28"/>
  <c r="I71" i="33"/>
  <c r="J35" i="33"/>
  <c r="I62" i="33"/>
  <c r="J26" i="33"/>
  <c r="J65" i="33"/>
  <c r="K29" i="33"/>
  <c r="J69" i="33"/>
  <c r="K33" i="33"/>
  <c r="I63" i="33"/>
  <c r="J27" i="33"/>
  <c r="I60" i="33"/>
  <c r="J24" i="33"/>
  <c r="I37" i="33"/>
  <c r="I67" i="33"/>
  <c r="J31" i="33"/>
  <c r="J61" i="33"/>
  <c r="K25" i="33"/>
  <c r="J30" i="33"/>
  <c r="J64" i="33"/>
  <c r="K28" i="33"/>
  <c r="I68" i="33"/>
  <c r="J32" i="33"/>
  <c r="I70" i="33"/>
  <c r="J34" i="33"/>
  <c r="V20" i="32"/>
  <c r="V24" i="32"/>
  <c r="W27" i="32"/>
  <c r="V29" i="32"/>
  <c r="V28" i="32"/>
  <c r="V25" i="32"/>
  <c r="V21" i="32"/>
  <c r="V26" i="32"/>
  <c r="W23" i="32"/>
  <c r="W22" i="32"/>
  <c r="C178" i="36"/>
  <c r="C158" i="36"/>
  <c r="K25" i="29"/>
  <c r="K29" i="30"/>
  <c r="K30" i="29"/>
  <c r="L24" i="30"/>
  <c r="K32" i="29"/>
  <c r="L26" i="29"/>
  <c r="K29" i="29"/>
  <c r="K31" i="29"/>
  <c r="J170" i="29"/>
  <c r="J151" i="29"/>
  <c r="J67" i="29"/>
  <c r="K28" i="29"/>
  <c r="J167" i="29"/>
  <c r="J148" i="29"/>
  <c r="J64" i="29"/>
  <c r="H24" i="31"/>
  <c r="G163" i="31"/>
  <c r="G144" i="31"/>
  <c r="G60" i="31"/>
  <c r="C177" i="34"/>
  <c r="H34" i="31"/>
  <c r="G173" i="31"/>
  <c r="G154" i="31"/>
  <c r="G70" i="31"/>
  <c r="H26" i="31"/>
  <c r="G165" i="31"/>
  <c r="G146" i="31"/>
  <c r="G62" i="31"/>
  <c r="H30" i="31"/>
  <c r="H23" i="31"/>
  <c r="K25" i="30"/>
  <c r="J164" i="30"/>
  <c r="J145" i="30"/>
  <c r="J61" i="30"/>
  <c r="L33" i="29"/>
  <c r="K172" i="29"/>
  <c r="K153" i="29"/>
  <c r="K69" i="29"/>
  <c r="K32" i="30"/>
  <c r="K26" i="30"/>
  <c r="K34" i="30"/>
  <c r="J173" i="30"/>
  <c r="J154" i="30"/>
  <c r="J70" i="30"/>
  <c r="L24" i="29"/>
  <c r="K34" i="29"/>
  <c r="L35" i="29"/>
  <c r="K174" i="29"/>
  <c r="K155" i="29"/>
  <c r="K71" i="29"/>
  <c r="C177" i="35"/>
  <c r="C178" i="35"/>
  <c r="C179" i="35" s="1"/>
  <c r="H35" i="31"/>
  <c r="G174" i="31"/>
  <c r="G155" i="31"/>
  <c r="G71" i="31"/>
  <c r="J170" i="30"/>
  <c r="J151" i="30"/>
  <c r="J67" i="30"/>
  <c r="K31" i="30"/>
  <c r="H29" i="31"/>
  <c r="G168" i="31"/>
  <c r="G149" i="31"/>
  <c r="G65" i="31"/>
  <c r="K30" i="30"/>
  <c r="H31" i="31"/>
  <c r="G170" i="31"/>
  <c r="G151" i="31"/>
  <c r="G67" i="31"/>
  <c r="M27" i="30"/>
  <c r="L166" i="30"/>
  <c r="L147" i="30"/>
  <c r="L63" i="30"/>
  <c r="H32" i="31"/>
  <c r="G171" i="31"/>
  <c r="G152" i="31"/>
  <c r="G68" i="31"/>
  <c r="H28" i="31"/>
  <c r="G167" i="31"/>
  <c r="G148" i="31"/>
  <c r="G64" i="31"/>
  <c r="K35" i="30"/>
  <c r="J174" i="30"/>
  <c r="J155" i="30"/>
  <c r="J71" i="30"/>
  <c r="M28" i="30"/>
  <c r="L167" i="30"/>
  <c r="L148" i="30"/>
  <c r="L64" i="30"/>
  <c r="L27" i="29"/>
  <c r="K166" i="29"/>
  <c r="K147" i="29"/>
  <c r="K63" i="29"/>
  <c r="H33" i="31"/>
  <c r="G172" i="31"/>
  <c r="G153" i="31"/>
  <c r="G69" i="31"/>
  <c r="L23" i="29"/>
  <c r="H27" i="31"/>
  <c r="G147" i="31"/>
  <c r="G166" i="31"/>
  <c r="G63" i="31"/>
  <c r="L33" i="30"/>
  <c r="H25" i="31"/>
  <c r="G145" i="31"/>
  <c r="G164" i="31"/>
  <c r="G61" i="31"/>
  <c r="C25" i="28"/>
  <c r="AE77" i="30"/>
  <c r="AE92" i="30" s="1"/>
  <c r="AE92" i="29"/>
  <c r="AB92" i="29"/>
  <c r="AB77" i="30"/>
  <c r="AB92" i="30" s="1"/>
  <c r="R92" i="29"/>
  <c r="R109" i="29"/>
  <c r="R126" i="29"/>
  <c r="R77" i="30"/>
  <c r="R92" i="30" s="1"/>
  <c r="AL126" i="29"/>
  <c r="AL109" i="29"/>
  <c r="AL92" i="29"/>
  <c r="AL77" i="30"/>
  <c r="AL92" i="30" s="1"/>
  <c r="AK126" i="29"/>
  <c r="AK109" i="29"/>
  <c r="AK92" i="29"/>
  <c r="AK77" i="30"/>
  <c r="AK92" i="30" s="1"/>
  <c r="J92" i="29"/>
  <c r="J109" i="29"/>
  <c r="J126" i="29"/>
  <c r="J77" i="30"/>
  <c r="J92" i="30" s="1"/>
  <c r="W92" i="29"/>
  <c r="W126" i="29"/>
  <c r="W109" i="29"/>
  <c r="W77" i="30"/>
  <c r="W92" i="30" s="1"/>
  <c r="AD126" i="29"/>
  <c r="AD109" i="29"/>
  <c r="AD77" i="30"/>
  <c r="AD92" i="30" s="1"/>
  <c r="AD92" i="29"/>
  <c r="AC126" i="29"/>
  <c r="AC109" i="29"/>
  <c r="AC92" i="29"/>
  <c r="AC77" i="30"/>
  <c r="AC92" i="30" s="1"/>
  <c r="AJ126" i="29"/>
  <c r="AJ109" i="29"/>
  <c r="AJ77" i="30"/>
  <c r="AJ92" i="30" s="1"/>
  <c r="AJ92" i="29"/>
  <c r="K92" i="29"/>
  <c r="K109" i="29"/>
  <c r="K126" i="29"/>
  <c r="K77" i="30"/>
  <c r="K92" i="30" s="1"/>
  <c r="AA92" i="29"/>
  <c r="AA109" i="29"/>
  <c r="AA126" i="29"/>
  <c r="AA77" i="30"/>
  <c r="AA92" i="30" s="1"/>
  <c r="O92" i="29"/>
  <c r="O126" i="29"/>
  <c r="O109" i="29"/>
  <c r="O77" i="30"/>
  <c r="O92" i="30" s="1"/>
  <c r="AG109" i="29"/>
  <c r="AG126" i="29"/>
  <c r="AG92" i="29"/>
  <c r="AG77" i="30"/>
  <c r="AG92" i="30" s="1"/>
  <c r="AF126" i="29"/>
  <c r="AF109" i="29"/>
  <c r="AF92" i="29"/>
  <c r="AF77" i="30"/>
  <c r="AF92" i="30" s="1"/>
  <c r="G92" i="29"/>
  <c r="G126" i="29"/>
  <c r="G109" i="29"/>
  <c r="G77" i="30"/>
  <c r="G92" i="30" s="1"/>
  <c r="Y92" i="29"/>
  <c r="Y109" i="29"/>
  <c r="Y126" i="29"/>
  <c r="Y77" i="30"/>
  <c r="Y92" i="30" s="1"/>
  <c r="X92" i="29"/>
  <c r="X126" i="29"/>
  <c r="X109" i="29"/>
  <c r="X77" i="30"/>
  <c r="X92" i="30" s="1"/>
  <c r="N92" i="29"/>
  <c r="N126" i="29"/>
  <c r="N109" i="29"/>
  <c r="N77" i="30"/>
  <c r="N92" i="30" s="1"/>
  <c r="M92" i="29"/>
  <c r="M126" i="29"/>
  <c r="M109" i="29"/>
  <c r="M77" i="30"/>
  <c r="M92" i="30" s="1"/>
  <c r="T92" i="29"/>
  <c r="T126" i="29"/>
  <c r="T109" i="29"/>
  <c r="T77" i="30"/>
  <c r="T92" i="30" s="1"/>
  <c r="AH109" i="29"/>
  <c r="AH126" i="29"/>
  <c r="AH92" i="29"/>
  <c r="AH77" i="30"/>
  <c r="AH92" i="30" s="1"/>
  <c r="Q92" i="29"/>
  <c r="Q109" i="29"/>
  <c r="Q126" i="29"/>
  <c r="Q77" i="30"/>
  <c r="Q92" i="30" s="1"/>
  <c r="P92" i="29"/>
  <c r="P126" i="29"/>
  <c r="P109" i="29"/>
  <c r="P77" i="30"/>
  <c r="P92" i="30" s="1"/>
  <c r="F92" i="29"/>
  <c r="F126" i="29"/>
  <c r="F109" i="29"/>
  <c r="F77" i="30"/>
  <c r="F92" i="30" s="1"/>
  <c r="E92" i="29"/>
  <c r="E126" i="29"/>
  <c r="E109" i="29"/>
  <c r="E77" i="30"/>
  <c r="E92" i="30" s="1"/>
  <c r="L92" i="29"/>
  <c r="L126" i="29"/>
  <c r="L109" i="29"/>
  <c r="L77" i="30"/>
  <c r="L92" i="30" s="1"/>
  <c r="I92" i="29"/>
  <c r="I109" i="29"/>
  <c r="I126" i="29"/>
  <c r="I77" i="30"/>
  <c r="I92" i="30" s="1"/>
  <c r="H92" i="29"/>
  <c r="H126" i="29"/>
  <c r="H109" i="29"/>
  <c r="H77" i="30"/>
  <c r="H92" i="30" s="1"/>
  <c r="AM126" i="29"/>
  <c r="AM109" i="29"/>
  <c r="AM92" i="29"/>
  <c r="AM77" i="30"/>
  <c r="AM92" i="30" s="1"/>
  <c r="S92" i="29"/>
  <c r="S109" i="29"/>
  <c r="S126" i="29"/>
  <c r="S77" i="30"/>
  <c r="S92" i="30" s="1"/>
  <c r="D92" i="29"/>
  <c r="D126" i="29"/>
  <c r="D109" i="29"/>
  <c r="D77" i="30"/>
  <c r="D92" i="30" s="1"/>
  <c r="AI109" i="29"/>
  <c r="AI126" i="29"/>
  <c r="AI92" i="29"/>
  <c r="AI77" i="30"/>
  <c r="AI92" i="30" s="1"/>
  <c r="C109" i="29"/>
  <c r="C92" i="29"/>
  <c r="C126" i="29"/>
  <c r="AE126" i="29"/>
  <c r="AE109" i="29"/>
  <c r="V92" i="29"/>
  <c r="V126" i="29"/>
  <c r="V109" i="29"/>
  <c r="U92" i="29"/>
  <c r="U126" i="29"/>
  <c r="U109" i="29"/>
  <c r="AB126" i="29"/>
  <c r="AB109" i="29"/>
  <c r="Z92" i="29"/>
  <c r="Z109" i="29"/>
  <c r="Z126" i="29"/>
  <c r="C183" i="36"/>
  <c r="D162" i="36"/>
  <c r="D176" i="36" s="1"/>
  <c r="D143" i="36"/>
  <c r="D157" i="36" s="1"/>
  <c r="E37" i="36"/>
  <c r="C190" i="35"/>
  <c r="C192" i="35" s="1"/>
  <c r="C189" i="35"/>
  <c r="D162" i="35"/>
  <c r="D176" i="35" s="1"/>
  <c r="AD126" i="34"/>
  <c r="AD109" i="34"/>
  <c r="AE109" i="34"/>
  <c r="AE126" i="34"/>
  <c r="L126" i="34"/>
  <c r="L109" i="34"/>
  <c r="Z109" i="34"/>
  <c r="Z126" i="34"/>
  <c r="R126" i="34"/>
  <c r="R109" i="34"/>
  <c r="H109" i="34"/>
  <c r="H126" i="34"/>
  <c r="U126" i="34"/>
  <c r="U109" i="34"/>
  <c r="AJ109" i="34"/>
  <c r="AJ126" i="34"/>
  <c r="F126" i="34"/>
  <c r="F109" i="34"/>
  <c r="M126" i="34"/>
  <c r="M109" i="34"/>
  <c r="S126" i="34"/>
  <c r="S109" i="34"/>
  <c r="Q109" i="34"/>
  <c r="Q126" i="34"/>
  <c r="K126" i="34"/>
  <c r="K109" i="34"/>
  <c r="I109" i="34"/>
  <c r="I126" i="34"/>
  <c r="AF109" i="34"/>
  <c r="AF126" i="34"/>
  <c r="D109" i="34"/>
  <c r="D126" i="34"/>
  <c r="AL126" i="34"/>
  <c r="AL109" i="34"/>
  <c r="C126" i="34"/>
  <c r="V126" i="34"/>
  <c r="V109" i="34"/>
  <c r="E126" i="34"/>
  <c r="E109" i="34"/>
  <c r="AB126" i="34"/>
  <c r="AB109" i="34"/>
  <c r="AI126" i="34"/>
  <c r="AI109" i="34"/>
  <c r="O109" i="34"/>
  <c r="O126" i="34"/>
  <c r="J126" i="34"/>
  <c r="J109" i="34"/>
  <c r="AG109" i="34"/>
  <c r="AG126" i="34"/>
  <c r="AM109" i="34"/>
  <c r="AM126" i="34"/>
  <c r="X109" i="34"/>
  <c r="X126" i="34"/>
  <c r="AK109" i="34"/>
  <c r="AK126" i="34"/>
  <c r="N126" i="34"/>
  <c r="N109" i="34"/>
  <c r="W109" i="34"/>
  <c r="W126" i="34"/>
  <c r="AC126" i="34"/>
  <c r="AC109" i="34"/>
  <c r="T126" i="34"/>
  <c r="T109" i="34"/>
  <c r="AA126" i="34"/>
  <c r="AA109" i="34"/>
  <c r="AH126" i="34"/>
  <c r="AH109" i="34"/>
  <c r="Y109" i="34"/>
  <c r="Y126" i="34"/>
  <c r="G109" i="34"/>
  <c r="G126" i="34"/>
  <c r="P109" i="34"/>
  <c r="P126" i="34"/>
  <c r="E31" i="32"/>
  <c r="E37" i="34"/>
  <c r="E37" i="35"/>
  <c r="I74" i="35" l="1"/>
  <c r="H25" i="28"/>
  <c r="J60" i="33"/>
  <c r="K24" i="33"/>
  <c r="J37" i="33"/>
  <c r="K69" i="33"/>
  <c r="L33" i="33"/>
  <c r="J62" i="33"/>
  <c r="K26" i="33"/>
  <c r="J68" i="33"/>
  <c r="K32" i="33"/>
  <c r="K30" i="33"/>
  <c r="J67" i="33"/>
  <c r="K31" i="33"/>
  <c r="J63" i="33"/>
  <c r="K27" i="33"/>
  <c r="K65" i="33"/>
  <c r="L29" i="33"/>
  <c r="J71" i="33"/>
  <c r="K35" i="33"/>
  <c r="J70" i="33"/>
  <c r="K34" i="33"/>
  <c r="K64" i="33"/>
  <c r="L28" i="33"/>
  <c r="K61" i="33"/>
  <c r="L25" i="33"/>
  <c r="X22" i="32"/>
  <c r="W26" i="32"/>
  <c r="W25" i="32"/>
  <c r="W29" i="32"/>
  <c r="W24" i="32"/>
  <c r="X23" i="32"/>
  <c r="W21" i="32"/>
  <c r="W28" i="32"/>
  <c r="X27" i="32"/>
  <c r="W20" i="32"/>
  <c r="M33" i="29"/>
  <c r="L172" i="29"/>
  <c r="L153" i="29"/>
  <c r="L69" i="29"/>
  <c r="M23" i="30"/>
  <c r="M23" i="29"/>
  <c r="L35" i="30"/>
  <c r="K174" i="30"/>
  <c r="K155" i="30"/>
  <c r="K71" i="30"/>
  <c r="I28" i="31"/>
  <c r="H167" i="31"/>
  <c r="H148" i="31"/>
  <c r="H64" i="31"/>
  <c r="I32" i="31"/>
  <c r="H171" i="31"/>
  <c r="H152" i="31"/>
  <c r="H68" i="31"/>
  <c r="L30" i="30"/>
  <c r="H168" i="31"/>
  <c r="H149" i="31"/>
  <c r="H65" i="31"/>
  <c r="I29" i="31"/>
  <c r="D177" i="35"/>
  <c r="E177" i="35" s="1"/>
  <c r="F177" i="35" s="1"/>
  <c r="G177" i="35" s="1"/>
  <c r="H177" i="35" s="1"/>
  <c r="I177" i="35" s="1"/>
  <c r="J177" i="35" s="1"/>
  <c r="K177" i="35" s="1"/>
  <c r="L177" i="35" s="1"/>
  <c r="L31" i="29"/>
  <c r="K170" i="29"/>
  <c r="K151" i="29"/>
  <c r="K67" i="29"/>
  <c r="D158" i="36"/>
  <c r="E158" i="36" s="1"/>
  <c r="F158" i="36" s="1"/>
  <c r="G158" i="36" s="1"/>
  <c r="H158" i="36" s="1"/>
  <c r="I158" i="36" s="1"/>
  <c r="J158" i="36" s="1"/>
  <c r="K158" i="36" s="1"/>
  <c r="L158" i="36" s="1"/>
  <c r="M158" i="36" s="1"/>
  <c r="N158" i="36" s="1"/>
  <c r="O158" i="36" s="1"/>
  <c r="P158" i="36" s="1"/>
  <c r="Q158" i="36" s="1"/>
  <c r="R158" i="36" s="1"/>
  <c r="S158" i="36" s="1"/>
  <c r="T158" i="36" s="1"/>
  <c r="U158" i="36" s="1"/>
  <c r="V158" i="36" s="1"/>
  <c r="W158" i="36" s="1"/>
  <c r="X158" i="36" s="1"/>
  <c r="Y158" i="36" s="1"/>
  <c r="Z158" i="36" s="1"/>
  <c r="AA158" i="36" s="1"/>
  <c r="AB158" i="36" s="1"/>
  <c r="AC158" i="36" s="1"/>
  <c r="AD158" i="36" s="1"/>
  <c r="AE158" i="36" s="1"/>
  <c r="AF158" i="36" s="1"/>
  <c r="AG158" i="36" s="1"/>
  <c r="AH158" i="36" s="1"/>
  <c r="AI158" i="36" s="1"/>
  <c r="AJ158" i="36" s="1"/>
  <c r="AK158" i="36" s="1"/>
  <c r="AL158" i="36" s="1"/>
  <c r="AM158" i="36" s="1"/>
  <c r="D189" i="36"/>
  <c r="D182" i="36"/>
  <c r="D178" i="36"/>
  <c r="D179" i="36" s="1"/>
  <c r="I33" i="31"/>
  <c r="H172" i="31"/>
  <c r="H153" i="31"/>
  <c r="H69" i="31"/>
  <c r="L25" i="30"/>
  <c r="K164" i="30"/>
  <c r="K145" i="30"/>
  <c r="K61" i="30"/>
  <c r="N27" i="30"/>
  <c r="M166" i="30"/>
  <c r="M147" i="30"/>
  <c r="M63" i="30"/>
  <c r="I31" i="31"/>
  <c r="H170" i="31"/>
  <c r="H151" i="31"/>
  <c r="H67" i="31"/>
  <c r="L31" i="30"/>
  <c r="K170" i="30"/>
  <c r="K151" i="30"/>
  <c r="K67" i="30"/>
  <c r="M27" i="29"/>
  <c r="L166" i="29"/>
  <c r="L147" i="29"/>
  <c r="L63" i="29"/>
  <c r="I35" i="31"/>
  <c r="H174" i="31"/>
  <c r="H155" i="31"/>
  <c r="H71" i="31"/>
  <c r="M35" i="29"/>
  <c r="L174" i="29"/>
  <c r="L155" i="29"/>
  <c r="L71" i="29"/>
  <c r="M24" i="29"/>
  <c r="L32" i="30"/>
  <c r="L28" i="29"/>
  <c r="K167" i="29"/>
  <c r="K148" i="29"/>
  <c r="K64" i="29"/>
  <c r="L29" i="29"/>
  <c r="M26" i="29"/>
  <c r="L32" i="29"/>
  <c r="M24" i="30"/>
  <c r="L30" i="29"/>
  <c r="L25" i="29"/>
  <c r="D190" i="35"/>
  <c r="D183" i="35"/>
  <c r="D178" i="35"/>
  <c r="D179" i="35" s="1"/>
  <c r="N28" i="30"/>
  <c r="M167" i="30"/>
  <c r="M148" i="30"/>
  <c r="M64" i="30"/>
  <c r="L34" i="29"/>
  <c r="L34" i="30"/>
  <c r="K173" i="30"/>
  <c r="K154" i="30"/>
  <c r="K70" i="30"/>
  <c r="L26" i="30"/>
  <c r="I24" i="31"/>
  <c r="H144" i="31"/>
  <c r="H163" i="31"/>
  <c r="H60" i="31"/>
  <c r="L29" i="30"/>
  <c r="D177" i="36"/>
  <c r="E177" i="36" s="1"/>
  <c r="F177" i="36" s="1"/>
  <c r="G177" i="36" s="1"/>
  <c r="H177" i="36" s="1"/>
  <c r="I177" i="36" s="1"/>
  <c r="J177" i="36" s="1"/>
  <c r="K177" i="36" s="1"/>
  <c r="L177" i="36" s="1"/>
  <c r="M177" i="36" s="1"/>
  <c r="N177" i="36" s="1"/>
  <c r="O177" i="36" s="1"/>
  <c r="P177" i="36" s="1"/>
  <c r="Q177" i="36" s="1"/>
  <c r="R177" i="36" s="1"/>
  <c r="S177" i="36" s="1"/>
  <c r="T177" i="36" s="1"/>
  <c r="U177" i="36" s="1"/>
  <c r="V177" i="36" s="1"/>
  <c r="W177" i="36" s="1"/>
  <c r="X177" i="36" s="1"/>
  <c r="Y177" i="36" s="1"/>
  <c r="Z177" i="36" s="1"/>
  <c r="AA177" i="36" s="1"/>
  <c r="AB177" i="36" s="1"/>
  <c r="AC177" i="36" s="1"/>
  <c r="AD177" i="36" s="1"/>
  <c r="AE177" i="36" s="1"/>
  <c r="AF177" i="36" s="1"/>
  <c r="AG177" i="36" s="1"/>
  <c r="AH177" i="36" s="1"/>
  <c r="AI177" i="36" s="1"/>
  <c r="AJ177" i="36" s="1"/>
  <c r="AK177" i="36" s="1"/>
  <c r="AL177" i="36" s="1"/>
  <c r="AM177" i="36" s="1"/>
  <c r="D190" i="36"/>
  <c r="D192" i="36" s="1"/>
  <c r="D183" i="36"/>
  <c r="D185" i="36" s="1"/>
  <c r="I25" i="31"/>
  <c r="H164" i="31"/>
  <c r="H145" i="31"/>
  <c r="H61" i="31"/>
  <c r="M33" i="30"/>
  <c r="I27" i="31"/>
  <c r="H166" i="31"/>
  <c r="H147" i="31"/>
  <c r="H63" i="31"/>
  <c r="I23" i="31"/>
  <c r="I30" i="31"/>
  <c r="I26" i="31"/>
  <c r="H146" i="31"/>
  <c r="H165" i="31"/>
  <c r="H62" i="31"/>
  <c r="I34" i="31"/>
  <c r="H173" i="31"/>
  <c r="H154" i="31"/>
  <c r="H70" i="31"/>
  <c r="C182" i="36"/>
  <c r="C196" i="36" s="1"/>
  <c r="C189" i="36"/>
  <c r="C197" i="35"/>
  <c r="C190" i="36"/>
  <c r="F37" i="36"/>
  <c r="C183" i="35"/>
  <c r="C185" i="35" s="1"/>
  <c r="C182" i="35"/>
  <c r="C191" i="35"/>
  <c r="C193" i="35" s="1"/>
  <c r="C182" i="34"/>
  <c r="C189" i="34"/>
  <c r="C188" i="34"/>
  <c r="C181" i="34"/>
  <c r="C157" i="34"/>
  <c r="F31" i="32"/>
  <c r="F37" i="34"/>
  <c r="F37" i="35"/>
  <c r="J74" i="35" l="1"/>
  <c r="I25" i="28"/>
  <c r="L64" i="33"/>
  <c r="M28" i="33"/>
  <c r="K71" i="33"/>
  <c r="L35" i="33"/>
  <c r="K63" i="33"/>
  <c r="L27" i="33"/>
  <c r="L30" i="33"/>
  <c r="K62" i="33"/>
  <c r="L26" i="33"/>
  <c r="L61" i="33"/>
  <c r="M25" i="33"/>
  <c r="K70" i="33"/>
  <c r="L34" i="33"/>
  <c r="L65" i="33"/>
  <c r="M29" i="33"/>
  <c r="K60" i="33"/>
  <c r="L24" i="33"/>
  <c r="K37" i="33"/>
  <c r="K67" i="33"/>
  <c r="L31" i="33"/>
  <c r="K68" i="33"/>
  <c r="L32" i="33"/>
  <c r="L69" i="33"/>
  <c r="M33" i="33"/>
  <c r="X20" i="32"/>
  <c r="X28" i="32"/>
  <c r="Y23" i="32"/>
  <c r="X29" i="32"/>
  <c r="X26" i="32"/>
  <c r="Y27" i="32"/>
  <c r="X21" i="32"/>
  <c r="X24" i="32"/>
  <c r="X25" i="32"/>
  <c r="Y22" i="32"/>
  <c r="J34" i="31"/>
  <c r="I173" i="31"/>
  <c r="I154" i="31"/>
  <c r="I70" i="31"/>
  <c r="J23" i="31"/>
  <c r="M25" i="29"/>
  <c r="N24" i="30"/>
  <c r="M29" i="29"/>
  <c r="J27" i="31"/>
  <c r="I166" i="31"/>
  <c r="I147" i="31"/>
  <c r="I63" i="31"/>
  <c r="N33" i="30"/>
  <c r="J25" i="31"/>
  <c r="I164" i="31"/>
  <c r="I145" i="31"/>
  <c r="I61" i="31"/>
  <c r="J33" i="31"/>
  <c r="I172" i="31"/>
  <c r="I153" i="31"/>
  <c r="I69" i="31"/>
  <c r="D197" i="36"/>
  <c r="D191" i="36"/>
  <c r="D193" i="36" s="1"/>
  <c r="N33" i="29"/>
  <c r="M172" i="29"/>
  <c r="M153" i="29"/>
  <c r="M69" i="29"/>
  <c r="J30" i="31"/>
  <c r="M30" i="29"/>
  <c r="N26" i="29"/>
  <c r="M31" i="30"/>
  <c r="L170" i="30"/>
  <c r="L151" i="30"/>
  <c r="L67" i="30"/>
  <c r="J31" i="31"/>
  <c r="I170" i="31"/>
  <c r="I151" i="31"/>
  <c r="I67" i="31"/>
  <c r="O27" i="30"/>
  <c r="N166" i="30"/>
  <c r="N147" i="30"/>
  <c r="N63" i="30"/>
  <c r="M31" i="29"/>
  <c r="L170" i="29"/>
  <c r="L151" i="29"/>
  <c r="L67" i="29"/>
  <c r="N23" i="29"/>
  <c r="N23" i="30"/>
  <c r="J26" i="31"/>
  <c r="I146" i="31"/>
  <c r="I165" i="31"/>
  <c r="I62" i="31"/>
  <c r="M32" i="29"/>
  <c r="M29" i="30"/>
  <c r="J24" i="31"/>
  <c r="I144" i="31"/>
  <c r="I163" i="31"/>
  <c r="I60" i="31"/>
  <c r="D185" i="35"/>
  <c r="D186" i="35" s="1"/>
  <c r="D196" i="35"/>
  <c r="N24" i="29"/>
  <c r="N35" i="29"/>
  <c r="M174" i="29"/>
  <c r="M155" i="29"/>
  <c r="M71" i="29"/>
  <c r="J35" i="31"/>
  <c r="I174" i="31"/>
  <c r="I155" i="31"/>
  <c r="I71" i="31"/>
  <c r="N27" i="29"/>
  <c r="M166" i="29"/>
  <c r="M147" i="29"/>
  <c r="M63" i="29"/>
  <c r="M25" i="30"/>
  <c r="L164" i="30"/>
  <c r="L145" i="30"/>
  <c r="L61" i="30"/>
  <c r="J29" i="31"/>
  <c r="I168" i="31"/>
  <c r="I149" i="31"/>
  <c r="I65" i="31"/>
  <c r="M26" i="30"/>
  <c r="M34" i="30"/>
  <c r="L173" i="30"/>
  <c r="L154" i="30"/>
  <c r="L70" i="30"/>
  <c r="M34" i="29"/>
  <c r="O28" i="30"/>
  <c r="D192" i="35"/>
  <c r="D193" i="35" s="1"/>
  <c r="D197" i="35"/>
  <c r="M28" i="29"/>
  <c r="L167" i="29"/>
  <c r="L148" i="29"/>
  <c r="L64" i="29"/>
  <c r="M32" i="30"/>
  <c r="D184" i="36"/>
  <c r="D186" i="36" s="1"/>
  <c r="D196" i="36"/>
  <c r="M30" i="30"/>
  <c r="J32" i="31"/>
  <c r="I171" i="31"/>
  <c r="I152" i="31"/>
  <c r="I68" i="31"/>
  <c r="J28" i="31"/>
  <c r="I167" i="31"/>
  <c r="I148" i="31"/>
  <c r="I64" i="31"/>
  <c r="M35" i="30"/>
  <c r="L174" i="30"/>
  <c r="L155" i="30"/>
  <c r="L71" i="30"/>
  <c r="C197" i="36"/>
  <c r="C198" i="36" s="1"/>
  <c r="G37" i="36"/>
  <c r="C184" i="35"/>
  <c r="C186" i="35" s="1"/>
  <c r="C194" i="35" s="1"/>
  <c r="C196" i="35"/>
  <c r="C198" i="35" s="1"/>
  <c r="C195" i="34"/>
  <c r="C196" i="34"/>
  <c r="G31" i="32"/>
  <c r="G37" i="34"/>
  <c r="G37" i="35"/>
  <c r="K74" i="35" l="1"/>
  <c r="J25" i="28"/>
  <c r="L68" i="33"/>
  <c r="M32" i="33"/>
  <c r="L71" i="33"/>
  <c r="M35" i="33"/>
  <c r="L60" i="33"/>
  <c r="M24" i="33"/>
  <c r="L37" i="33"/>
  <c r="L70" i="33"/>
  <c r="M34" i="33"/>
  <c r="L62" i="33"/>
  <c r="M26" i="33"/>
  <c r="M69" i="33"/>
  <c r="N33" i="33"/>
  <c r="L67" i="33"/>
  <c r="M31" i="33"/>
  <c r="L63" i="33"/>
  <c r="M27" i="33"/>
  <c r="M64" i="33"/>
  <c r="N28" i="33"/>
  <c r="M65" i="33"/>
  <c r="N29" i="33"/>
  <c r="M61" i="33"/>
  <c r="N25" i="33"/>
  <c r="M30" i="33"/>
  <c r="D194" i="35"/>
  <c r="D198" i="36"/>
  <c r="Y25" i="32"/>
  <c r="Y21" i="32"/>
  <c r="Y26" i="32"/>
  <c r="Z23" i="32"/>
  <c r="Y20" i="32"/>
  <c r="Z22" i="32"/>
  <c r="Y24" i="32"/>
  <c r="Z27" i="32"/>
  <c r="Y29" i="32"/>
  <c r="Y28" i="32"/>
  <c r="D198" i="35"/>
  <c r="K26" i="31"/>
  <c r="J165" i="31"/>
  <c r="J146" i="31"/>
  <c r="J62" i="31"/>
  <c r="O23" i="30"/>
  <c r="O23" i="29"/>
  <c r="K33" i="31"/>
  <c r="J172" i="31"/>
  <c r="J153" i="31"/>
  <c r="J69" i="31"/>
  <c r="N28" i="29"/>
  <c r="M167" i="29"/>
  <c r="M148" i="29"/>
  <c r="M64" i="29"/>
  <c r="P28" i="30"/>
  <c r="N34" i="30"/>
  <c r="M173" i="30"/>
  <c r="M154" i="30"/>
  <c r="M70" i="30"/>
  <c r="N26" i="30"/>
  <c r="K24" i="31"/>
  <c r="J163" i="31"/>
  <c r="J144" i="31"/>
  <c r="J60" i="31"/>
  <c r="N29" i="30"/>
  <c r="N32" i="29"/>
  <c r="N31" i="29"/>
  <c r="M170" i="29"/>
  <c r="M151" i="29"/>
  <c r="M67" i="29"/>
  <c r="P27" i="30"/>
  <c r="O166" i="30"/>
  <c r="O147" i="30"/>
  <c r="O63" i="30"/>
  <c r="K31" i="31"/>
  <c r="J170" i="31"/>
  <c r="J151" i="31"/>
  <c r="J67" i="31"/>
  <c r="N31" i="30"/>
  <c r="M170" i="30"/>
  <c r="M151" i="30"/>
  <c r="M67" i="30"/>
  <c r="K25" i="31"/>
  <c r="J145" i="31"/>
  <c r="J164" i="31"/>
  <c r="J61" i="31"/>
  <c r="O33" i="30"/>
  <c r="K27" i="31"/>
  <c r="J147" i="31"/>
  <c r="J166" i="31"/>
  <c r="J63" i="31"/>
  <c r="O33" i="29"/>
  <c r="N172" i="29"/>
  <c r="N153" i="29"/>
  <c r="N69" i="29"/>
  <c r="N32" i="30"/>
  <c r="N34" i="29"/>
  <c r="N35" i="30"/>
  <c r="M174" i="30"/>
  <c r="M155" i="30"/>
  <c r="M71" i="30"/>
  <c r="K28" i="31"/>
  <c r="J167" i="31"/>
  <c r="J148" i="31"/>
  <c r="J64" i="31"/>
  <c r="K32" i="31"/>
  <c r="N30" i="30"/>
  <c r="K29" i="31"/>
  <c r="J168" i="31"/>
  <c r="J149" i="31"/>
  <c r="J65" i="31"/>
  <c r="N25" i="30"/>
  <c r="M164" i="30"/>
  <c r="M145" i="30"/>
  <c r="M61" i="30"/>
  <c r="O27" i="29"/>
  <c r="N166" i="29"/>
  <c r="N147" i="29"/>
  <c r="N63" i="29"/>
  <c r="K35" i="31"/>
  <c r="J174" i="31"/>
  <c r="J155" i="31"/>
  <c r="J71" i="31"/>
  <c r="O35" i="29"/>
  <c r="O24" i="29"/>
  <c r="O26" i="29"/>
  <c r="N30" i="29"/>
  <c r="K30" i="31"/>
  <c r="D194" i="36"/>
  <c r="N29" i="29"/>
  <c r="O24" i="30"/>
  <c r="N25" i="29"/>
  <c r="K23" i="31"/>
  <c r="K34" i="31"/>
  <c r="J173" i="31"/>
  <c r="J154" i="31"/>
  <c r="J70" i="31"/>
  <c r="H37" i="36"/>
  <c r="C197" i="34"/>
  <c r="H31" i="32"/>
  <c r="H37" i="34"/>
  <c r="H37" i="35"/>
  <c r="C21" i="28"/>
  <c r="L74" i="35" l="1"/>
  <c r="K25" i="28"/>
  <c r="M67" i="33"/>
  <c r="N31" i="33"/>
  <c r="M62" i="33"/>
  <c r="N26" i="33"/>
  <c r="N30" i="33"/>
  <c r="N65" i="33"/>
  <c r="O29" i="33"/>
  <c r="M63" i="33"/>
  <c r="N27" i="33"/>
  <c r="M60" i="33"/>
  <c r="N24" i="33"/>
  <c r="M37" i="33"/>
  <c r="M68" i="33"/>
  <c r="N32" i="33"/>
  <c r="N69" i="33"/>
  <c r="O33" i="33"/>
  <c r="M70" i="33"/>
  <c r="N34" i="33"/>
  <c r="N61" i="33"/>
  <c r="O25" i="33"/>
  <c r="N64" i="33"/>
  <c r="O28" i="33"/>
  <c r="M71" i="33"/>
  <c r="N35" i="33"/>
  <c r="AA23" i="32"/>
  <c r="Z21" i="32"/>
  <c r="Z29" i="32"/>
  <c r="Z24" i="32"/>
  <c r="Z20" i="32"/>
  <c r="Z26" i="32"/>
  <c r="Z25" i="32"/>
  <c r="Z28" i="32"/>
  <c r="AA27" i="32"/>
  <c r="AA22" i="32"/>
  <c r="L34" i="31"/>
  <c r="K173" i="31"/>
  <c r="K154" i="31"/>
  <c r="K70" i="31"/>
  <c r="L23" i="31"/>
  <c r="O25" i="29"/>
  <c r="P24" i="30"/>
  <c r="O29" i="29"/>
  <c r="O34" i="29"/>
  <c r="O32" i="30"/>
  <c r="P33" i="29"/>
  <c r="O172" i="29"/>
  <c r="O153" i="29"/>
  <c r="O69" i="29"/>
  <c r="L27" i="31"/>
  <c r="K147" i="31"/>
  <c r="K166" i="31"/>
  <c r="K63" i="31"/>
  <c r="L25" i="31"/>
  <c r="K145" i="31"/>
  <c r="K164" i="31"/>
  <c r="K61" i="31"/>
  <c r="O31" i="30"/>
  <c r="N170" i="30"/>
  <c r="N151" i="30"/>
  <c r="N67" i="30"/>
  <c r="L31" i="31"/>
  <c r="K170" i="31"/>
  <c r="K151" i="31"/>
  <c r="K67" i="31"/>
  <c r="Q27" i="30"/>
  <c r="P166" i="30"/>
  <c r="P147" i="30"/>
  <c r="P63" i="30"/>
  <c r="O31" i="29"/>
  <c r="N170" i="29"/>
  <c r="N151" i="29"/>
  <c r="N67" i="29"/>
  <c r="L32" i="31"/>
  <c r="L28" i="31"/>
  <c r="K167" i="31"/>
  <c r="K148" i="31"/>
  <c r="K64" i="31"/>
  <c r="O35" i="30"/>
  <c r="N174" i="30"/>
  <c r="N155" i="30"/>
  <c r="N71" i="30"/>
  <c r="P33" i="30"/>
  <c r="O32" i="29"/>
  <c r="O29" i="30"/>
  <c r="L24" i="31"/>
  <c r="K163" i="31"/>
  <c r="K144" i="31"/>
  <c r="K60" i="31"/>
  <c r="O26" i="30"/>
  <c r="O34" i="30"/>
  <c r="N173" i="30"/>
  <c r="N154" i="30"/>
  <c r="N70" i="30"/>
  <c r="Q28" i="30"/>
  <c r="O28" i="29"/>
  <c r="N167" i="29"/>
  <c r="N148" i="29"/>
  <c r="N64" i="29"/>
  <c r="O30" i="30"/>
  <c r="L33" i="31"/>
  <c r="K172" i="31"/>
  <c r="K153" i="31"/>
  <c r="K69" i="31"/>
  <c r="P23" i="29"/>
  <c r="P23" i="30"/>
  <c r="L26" i="31"/>
  <c r="K165" i="31"/>
  <c r="K146" i="31"/>
  <c r="K62" i="31"/>
  <c r="L30" i="31"/>
  <c r="O30" i="29"/>
  <c r="P26" i="29"/>
  <c r="P24" i="29"/>
  <c r="P35" i="29"/>
  <c r="L35" i="31"/>
  <c r="K174" i="31"/>
  <c r="K155" i="31"/>
  <c r="K71" i="31"/>
  <c r="P27" i="29"/>
  <c r="O166" i="29"/>
  <c r="O147" i="29"/>
  <c r="O63" i="29"/>
  <c r="O25" i="30"/>
  <c r="N164" i="30"/>
  <c r="N145" i="30"/>
  <c r="N61" i="30"/>
  <c r="L29" i="31"/>
  <c r="K168" i="31"/>
  <c r="K149" i="31"/>
  <c r="K65" i="31"/>
  <c r="I37" i="36"/>
  <c r="I37" i="34"/>
  <c r="I31" i="32"/>
  <c r="I37" i="35"/>
  <c r="L25" i="28" l="1"/>
  <c r="N70" i="33"/>
  <c r="O34" i="33"/>
  <c r="N68" i="33"/>
  <c r="O32" i="33"/>
  <c r="N71" i="33"/>
  <c r="O35" i="33"/>
  <c r="O61" i="33"/>
  <c r="P25" i="33"/>
  <c r="N63" i="33"/>
  <c r="O27" i="33"/>
  <c r="O30" i="33"/>
  <c r="N67" i="33"/>
  <c r="O31" i="33"/>
  <c r="O69" i="33"/>
  <c r="P33" i="33"/>
  <c r="O64" i="33"/>
  <c r="P28" i="33"/>
  <c r="N60" i="33"/>
  <c r="O24" i="33"/>
  <c r="N37" i="33"/>
  <c r="O65" i="33"/>
  <c r="P29" i="33"/>
  <c r="N62" i="33"/>
  <c r="O26" i="33"/>
  <c r="AA24" i="32"/>
  <c r="AA21" i="32"/>
  <c r="AB27" i="32"/>
  <c r="AA25" i="32"/>
  <c r="AA20" i="32"/>
  <c r="AA29" i="32"/>
  <c r="AB23" i="32"/>
  <c r="AB22" i="32"/>
  <c r="AA28" i="32"/>
  <c r="AA26" i="32"/>
  <c r="M29" i="31"/>
  <c r="L168" i="31"/>
  <c r="L149" i="31"/>
  <c r="L65" i="31"/>
  <c r="P25" i="30"/>
  <c r="O164" i="30"/>
  <c r="O145" i="30"/>
  <c r="O61" i="30"/>
  <c r="Q27" i="29"/>
  <c r="P166" i="29"/>
  <c r="P147" i="29"/>
  <c r="P63" i="29"/>
  <c r="M35" i="31"/>
  <c r="L174" i="31"/>
  <c r="L155" i="31"/>
  <c r="L71" i="31"/>
  <c r="Q35" i="29"/>
  <c r="Q24" i="29"/>
  <c r="P30" i="30"/>
  <c r="M24" i="31"/>
  <c r="L144" i="31"/>
  <c r="L163" i="31"/>
  <c r="L60" i="31"/>
  <c r="P29" i="30"/>
  <c r="P32" i="29"/>
  <c r="Q33" i="30"/>
  <c r="P29" i="29"/>
  <c r="Q24" i="30"/>
  <c r="P25" i="29"/>
  <c r="M23" i="31"/>
  <c r="M34" i="31"/>
  <c r="L173" i="31"/>
  <c r="L154" i="31"/>
  <c r="L70" i="31"/>
  <c r="P31" i="29"/>
  <c r="O170" i="29"/>
  <c r="O151" i="29"/>
  <c r="O67" i="29"/>
  <c r="R27" i="30"/>
  <c r="Q166" i="30"/>
  <c r="Q147" i="30"/>
  <c r="Q63" i="30"/>
  <c r="M31" i="31"/>
  <c r="L170" i="31"/>
  <c r="L151" i="31"/>
  <c r="L67" i="31"/>
  <c r="P31" i="30"/>
  <c r="O170" i="30"/>
  <c r="O151" i="30"/>
  <c r="O67" i="30"/>
  <c r="M25" i="31"/>
  <c r="L164" i="31"/>
  <c r="L145" i="31"/>
  <c r="L61" i="31"/>
  <c r="M27" i="31"/>
  <c r="L166" i="31"/>
  <c r="L147" i="31"/>
  <c r="L63" i="31"/>
  <c r="Q26" i="29"/>
  <c r="P30" i="29"/>
  <c r="M30" i="31"/>
  <c r="M26" i="31"/>
  <c r="Q23" i="30"/>
  <c r="Q23" i="29"/>
  <c r="M33" i="31"/>
  <c r="L172" i="31"/>
  <c r="L153" i="31"/>
  <c r="L69" i="31"/>
  <c r="P28" i="29"/>
  <c r="O167" i="29"/>
  <c r="O148" i="29"/>
  <c r="O64" i="29"/>
  <c r="R28" i="30"/>
  <c r="P34" i="30"/>
  <c r="O173" i="30"/>
  <c r="O154" i="30"/>
  <c r="O70" i="30"/>
  <c r="P26" i="30"/>
  <c r="P35" i="30"/>
  <c r="O174" i="30"/>
  <c r="O155" i="30"/>
  <c r="O71" i="30"/>
  <c r="M28" i="31"/>
  <c r="L167" i="31"/>
  <c r="L148" i="31"/>
  <c r="L64" i="31"/>
  <c r="M32" i="31"/>
  <c r="Q33" i="29"/>
  <c r="P172" i="29"/>
  <c r="P153" i="29"/>
  <c r="P69" i="29"/>
  <c r="P32" i="30"/>
  <c r="P34" i="29"/>
  <c r="J37" i="36"/>
  <c r="J31" i="32"/>
  <c r="J37" i="34"/>
  <c r="J37" i="35"/>
  <c r="P65" i="33" l="1"/>
  <c r="Q29" i="33"/>
  <c r="P64" i="33"/>
  <c r="Q28" i="33"/>
  <c r="O67" i="33"/>
  <c r="P31" i="33"/>
  <c r="O63" i="33"/>
  <c r="P27" i="33"/>
  <c r="O71" i="33"/>
  <c r="P35" i="33"/>
  <c r="O70" i="33"/>
  <c r="P34" i="33"/>
  <c r="O62" i="33"/>
  <c r="P26" i="33"/>
  <c r="O60" i="33"/>
  <c r="P24" i="33"/>
  <c r="O37" i="33"/>
  <c r="D38" i="47" s="1"/>
  <c r="P69" i="33"/>
  <c r="Q33" i="33"/>
  <c r="P30" i="33"/>
  <c r="P61" i="33"/>
  <c r="Q25" i="33"/>
  <c r="O68" i="33"/>
  <c r="P32" i="33"/>
  <c r="AB25" i="32"/>
  <c r="AB21" i="32"/>
  <c r="AB28" i="32"/>
  <c r="AC23" i="32"/>
  <c r="AB20" i="32"/>
  <c r="AC27" i="32"/>
  <c r="AB24" i="32"/>
  <c r="AB26" i="32"/>
  <c r="AC22" i="32"/>
  <c r="AB29" i="32"/>
  <c r="N27" i="31"/>
  <c r="M166" i="31"/>
  <c r="M147" i="31"/>
  <c r="M63" i="31"/>
  <c r="N25" i="31"/>
  <c r="M164" i="31"/>
  <c r="M145" i="31"/>
  <c r="M61" i="31"/>
  <c r="Q31" i="30"/>
  <c r="P170" i="30"/>
  <c r="P151" i="30"/>
  <c r="P67" i="30"/>
  <c r="N31" i="31"/>
  <c r="M170" i="31"/>
  <c r="M151" i="31"/>
  <c r="M67" i="31"/>
  <c r="S27" i="30"/>
  <c r="R166" i="30"/>
  <c r="R147" i="30"/>
  <c r="R63" i="30"/>
  <c r="Q31" i="29"/>
  <c r="P151" i="29"/>
  <c r="P170" i="29"/>
  <c r="P67" i="29"/>
  <c r="N34" i="31"/>
  <c r="M173" i="31"/>
  <c r="M154" i="31"/>
  <c r="M70" i="31"/>
  <c r="N23" i="31"/>
  <c r="Q25" i="29"/>
  <c r="R24" i="30"/>
  <c r="Q29" i="29"/>
  <c r="Q34" i="29"/>
  <c r="Q32" i="30"/>
  <c r="R33" i="29"/>
  <c r="Q172" i="29"/>
  <c r="Q153" i="29"/>
  <c r="Q69" i="29"/>
  <c r="N32" i="31"/>
  <c r="N28" i="31"/>
  <c r="M167" i="31"/>
  <c r="M148" i="31"/>
  <c r="M64" i="31"/>
  <c r="Q35" i="30"/>
  <c r="P174" i="30"/>
  <c r="P155" i="30"/>
  <c r="P71" i="30"/>
  <c r="Q26" i="30"/>
  <c r="Q34" i="30"/>
  <c r="P173" i="30"/>
  <c r="P154" i="30"/>
  <c r="P70" i="30"/>
  <c r="S28" i="30"/>
  <c r="Q28" i="29"/>
  <c r="P167" i="29"/>
  <c r="P148" i="29"/>
  <c r="P64" i="29"/>
  <c r="R33" i="30"/>
  <c r="Q32" i="29"/>
  <c r="Q29" i="30"/>
  <c r="N24" i="31"/>
  <c r="M144" i="31"/>
  <c r="M163" i="31"/>
  <c r="M60" i="31"/>
  <c r="Q30" i="30"/>
  <c r="R24" i="29"/>
  <c r="R35" i="29"/>
  <c r="N35" i="31"/>
  <c r="M174" i="31"/>
  <c r="M155" i="31"/>
  <c r="M71" i="31"/>
  <c r="R27" i="29"/>
  <c r="Q166" i="29"/>
  <c r="Q147" i="29"/>
  <c r="Q63" i="29"/>
  <c r="Q25" i="30"/>
  <c r="P164" i="30"/>
  <c r="P145" i="30"/>
  <c r="P61" i="30"/>
  <c r="N29" i="31"/>
  <c r="M168" i="31"/>
  <c r="M149" i="31"/>
  <c r="M65" i="31"/>
  <c r="N30" i="31"/>
  <c r="Q30" i="29"/>
  <c r="R26" i="29"/>
  <c r="N33" i="31"/>
  <c r="M172" i="31"/>
  <c r="M153" i="31"/>
  <c r="M69" i="31"/>
  <c r="R23" i="29"/>
  <c r="R23" i="30"/>
  <c r="N26" i="31"/>
  <c r="K37" i="36"/>
  <c r="K37" i="34"/>
  <c r="K31" i="32"/>
  <c r="K37" i="35"/>
  <c r="P62" i="33" l="1"/>
  <c r="Q26" i="33"/>
  <c r="P71" i="33"/>
  <c r="Q35" i="33"/>
  <c r="P67" i="33"/>
  <c r="Q31" i="33"/>
  <c r="Q65" i="33"/>
  <c r="R29" i="33"/>
  <c r="Q69" i="33"/>
  <c r="R33" i="33"/>
  <c r="P68" i="33"/>
  <c r="Q32" i="33"/>
  <c r="Q30" i="33"/>
  <c r="Q61" i="33"/>
  <c r="R25" i="33"/>
  <c r="P60" i="33"/>
  <c r="Q24" i="33"/>
  <c r="P37" i="33"/>
  <c r="P70" i="33"/>
  <c r="Q34" i="33"/>
  <c r="P63" i="33"/>
  <c r="Q27" i="33"/>
  <c r="Q64" i="33"/>
  <c r="R28" i="33"/>
  <c r="AD23" i="32"/>
  <c r="AC21" i="32"/>
  <c r="AD22" i="32"/>
  <c r="AC24" i="32"/>
  <c r="AC20" i="32"/>
  <c r="AC28" i="32"/>
  <c r="AC25" i="32"/>
  <c r="AC29" i="32"/>
  <c r="AC26" i="32"/>
  <c r="AD27" i="32"/>
  <c r="O26" i="31"/>
  <c r="O33" i="31"/>
  <c r="N172" i="31"/>
  <c r="N153" i="31"/>
  <c r="N69" i="31"/>
  <c r="S26" i="29"/>
  <c r="R30" i="29"/>
  <c r="O30" i="31"/>
  <c r="O29" i="31"/>
  <c r="R25" i="30"/>
  <c r="Q164" i="30"/>
  <c r="Q145" i="30"/>
  <c r="Q61" i="30"/>
  <c r="S27" i="29"/>
  <c r="R166" i="29"/>
  <c r="R147" i="29"/>
  <c r="R63" i="29"/>
  <c r="O35" i="31"/>
  <c r="N174" i="31"/>
  <c r="N155" i="31"/>
  <c r="N71" i="31"/>
  <c r="S35" i="29"/>
  <c r="S24" i="29"/>
  <c r="R29" i="29"/>
  <c r="S24" i="30"/>
  <c r="R25" i="29"/>
  <c r="O23" i="31"/>
  <c r="O34" i="31"/>
  <c r="N173" i="31"/>
  <c r="N154" i="31"/>
  <c r="N70" i="31"/>
  <c r="S23" i="30"/>
  <c r="S23" i="29"/>
  <c r="R30" i="30"/>
  <c r="O24" i="31"/>
  <c r="N163" i="31"/>
  <c r="N144" i="31"/>
  <c r="N60" i="31"/>
  <c r="R29" i="30"/>
  <c r="R32" i="29"/>
  <c r="S33" i="30"/>
  <c r="R28" i="29"/>
  <c r="Q167" i="29"/>
  <c r="Q148" i="29"/>
  <c r="Q64" i="29"/>
  <c r="T28" i="30"/>
  <c r="R34" i="30"/>
  <c r="Q173" i="30"/>
  <c r="Q154" i="30"/>
  <c r="Q70" i="30"/>
  <c r="R26" i="30"/>
  <c r="R35" i="30"/>
  <c r="Q174" i="30"/>
  <c r="Q155" i="30"/>
  <c r="Q71" i="30"/>
  <c r="O28" i="31"/>
  <c r="N167" i="31"/>
  <c r="N148" i="31"/>
  <c r="N64" i="31"/>
  <c r="O32" i="31"/>
  <c r="S33" i="29"/>
  <c r="R172" i="29"/>
  <c r="R153" i="29"/>
  <c r="R69" i="29"/>
  <c r="R32" i="30"/>
  <c r="R34" i="29"/>
  <c r="R31" i="29"/>
  <c r="Q151" i="29"/>
  <c r="Q170" i="29"/>
  <c r="Q67" i="29"/>
  <c r="T27" i="30"/>
  <c r="S166" i="30"/>
  <c r="S147" i="30"/>
  <c r="S63" i="30"/>
  <c r="O31" i="31"/>
  <c r="N170" i="31"/>
  <c r="N151" i="31"/>
  <c r="N67" i="31"/>
  <c r="R31" i="30"/>
  <c r="Q170" i="30"/>
  <c r="Q151" i="30"/>
  <c r="Q67" i="30"/>
  <c r="O25" i="31"/>
  <c r="N145" i="31"/>
  <c r="N164" i="31"/>
  <c r="N61" i="31"/>
  <c r="O27" i="31"/>
  <c r="N147" i="31"/>
  <c r="N166" i="31"/>
  <c r="N63" i="31"/>
  <c r="L37" i="36"/>
  <c r="L37" i="34"/>
  <c r="L31" i="32"/>
  <c r="L37" i="35"/>
  <c r="Q63" i="33" l="1"/>
  <c r="R27" i="33"/>
  <c r="Q60" i="33"/>
  <c r="R24" i="33"/>
  <c r="Q37" i="33"/>
  <c r="R30" i="33"/>
  <c r="R69" i="33"/>
  <c r="S33" i="33"/>
  <c r="Q67" i="33"/>
  <c r="R31" i="33"/>
  <c r="Q62" i="33"/>
  <c r="R26" i="33"/>
  <c r="R64" i="33"/>
  <c r="S28" i="33"/>
  <c r="Q70" i="33"/>
  <c r="R34" i="33"/>
  <c r="R61" i="33"/>
  <c r="S25" i="33"/>
  <c r="Q68" i="33"/>
  <c r="R32" i="33"/>
  <c r="R65" i="33"/>
  <c r="S29" i="33"/>
  <c r="Q71" i="33"/>
  <c r="R35" i="33"/>
  <c r="AE27" i="32"/>
  <c r="AD29" i="32"/>
  <c r="AD28" i="32"/>
  <c r="AD24" i="32"/>
  <c r="AD21" i="32"/>
  <c r="AD26" i="32"/>
  <c r="AD25" i="32"/>
  <c r="AD20" i="32"/>
  <c r="AE22" i="32"/>
  <c r="AE23" i="32"/>
  <c r="T23" i="29"/>
  <c r="T23" i="30"/>
  <c r="T24" i="29"/>
  <c r="T35" i="29"/>
  <c r="P35" i="31"/>
  <c r="O174" i="31"/>
  <c r="O155" i="31"/>
  <c r="O71" i="31"/>
  <c r="T27" i="29"/>
  <c r="S166" i="29"/>
  <c r="S147" i="29"/>
  <c r="S63" i="29"/>
  <c r="S25" i="30"/>
  <c r="R164" i="30"/>
  <c r="R145" i="30"/>
  <c r="R61" i="30"/>
  <c r="P29" i="31"/>
  <c r="P33" i="31"/>
  <c r="O172" i="31"/>
  <c r="O153" i="31"/>
  <c r="O69" i="31"/>
  <c r="P26" i="31"/>
  <c r="S32" i="30"/>
  <c r="T33" i="29"/>
  <c r="S172" i="29"/>
  <c r="S153" i="29"/>
  <c r="S69" i="29"/>
  <c r="P32" i="31"/>
  <c r="P28" i="31"/>
  <c r="O167" i="31"/>
  <c r="O148" i="31"/>
  <c r="O64" i="31"/>
  <c r="S35" i="30"/>
  <c r="R174" i="30"/>
  <c r="R155" i="30"/>
  <c r="R71" i="30"/>
  <c r="S26" i="30"/>
  <c r="S34" i="30"/>
  <c r="R173" i="30"/>
  <c r="R154" i="30"/>
  <c r="R70" i="30"/>
  <c r="U28" i="30"/>
  <c r="S28" i="29"/>
  <c r="R167" i="29"/>
  <c r="R148" i="29"/>
  <c r="R64" i="29"/>
  <c r="T33" i="30"/>
  <c r="S32" i="29"/>
  <c r="S29" i="30"/>
  <c r="P24" i="31"/>
  <c r="O163" i="31"/>
  <c r="O144" i="31"/>
  <c r="O60" i="31"/>
  <c r="P30" i="31"/>
  <c r="S30" i="29"/>
  <c r="T26" i="29"/>
  <c r="P27" i="31"/>
  <c r="O166" i="31"/>
  <c r="O147" i="31"/>
  <c r="O63" i="31"/>
  <c r="P25" i="31"/>
  <c r="O145" i="31"/>
  <c r="O164" i="31"/>
  <c r="O61" i="31"/>
  <c r="S31" i="30"/>
  <c r="R170" i="30"/>
  <c r="R151" i="30"/>
  <c r="R67" i="30"/>
  <c r="P31" i="31"/>
  <c r="O170" i="31"/>
  <c r="O151" i="31"/>
  <c r="O67" i="31"/>
  <c r="U27" i="30"/>
  <c r="T166" i="30"/>
  <c r="T147" i="30"/>
  <c r="T63" i="30"/>
  <c r="S31" i="29"/>
  <c r="R170" i="29"/>
  <c r="R151" i="29"/>
  <c r="R67" i="29"/>
  <c r="S34" i="29"/>
  <c r="S30" i="30"/>
  <c r="P34" i="31"/>
  <c r="O173" i="31"/>
  <c r="O154" i="31"/>
  <c r="O70" i="31"/>
  <c r="P23" i="31"/>
  <c r="S25" i="29"/>
  <c r="T24" i="30"/>
  <c r="S29" i="29"/>
  <c r="M37" i="36"/>
  <c r="M37" i="34"/>
  <c r="M31" i="32"/>
  <c r="M37" i="35"/>
  <c r="S65" i="33" l="1"/>
  <c r="T29" i="33"/>
  <c r="S61" i="33"/>
  <c r="T25" i="33"/>
  <c r="R60" i="33"/>
  <c r="S24" i="33"/>
  <c r="R37" i="33"/>
  <c r="S64" i="33"/>
  <c r="T28" i="33"/>
  <c r="R67" i="33"/>
  <c r="S31" i="33"/>
  <c r="S30" i="33"/>
  <c r="R71" i="33"/>
  <c r="S35" i="33"/>
  <c r="R68" i="33"/>
  <c r="S32" i="33"/>
  <c r="R63" i="33"/>
  <c r="S27" i="33"/>
  <c r="R70" i="33"/>
  <c r="S34" i="33"/>
  <c r="R62" i="33"/>
  <c r="S26" i="33"/>
  <c r="S69" i="33"/>
  <c r="T33" i="33"/>
  <c r="AF23" i="32"/>
  <c r="AE20" i="32"/>
  <c r="AE26" i="32"/>
  <c r="AE24" i="32"/>
  <c r="AE29" i="32"/>
  <c r="AF22" i="32"/>
  <c r="AE25" i="32"/>
  <c r="AE21" i="32"/>
  <c r="AE28" i="32"/>
  <c r="AF27" i="32"/>
  <c r="U23" i="30"/>
  <c r="U23" i="29"/>
  <c r="T29" i="29"/>
  <c r="U24" i="30"/>
  <c r="T25" i="29"/>
  <c r="Q23" i="31"/>
  <c r="Q34" i="31"/>
  <c r="P173" i="31"/>
  <c r="P154" i="31"/>
  <c r="P70" i="31"/>
  <c r="U26" i="29"/>
  <c r="T30" i="29"/>
  <c r="Q30" i="31"/>
  <c r="U33" i="29"/>
  <c r="T172" i="29"/>
  <c r="T153" i="29"/>
  <c r="T69" i="29"/>
  <c r="T32" i="30"/>
  <c r="Q26" i="31"/>
  <c r="Q33" i="31"/>
  <c r="P172" i="31"/>
  <c r="P153" i="31"/>
  <c r="P69" i="31"/>
  <c r="T34" i="29"/>
  <c r="T31" i="29"/>
  <c r="S170" i="29"/>
  <c r="S151" i="29"/>
  <c r="S67" i="29"/>
  <c r="V27" i="30"/>
  <c r="U166" i="30"/>
  <c r="U147" i="30"/>
  <c r="U63" i="30"/>
  <c r="Q31" i="31"/>
  <c r="P170" i="31"/>
  <c r="P151" i="31"/>
  <c r="P67" i="31"/>
  <c r="T31" i="30"/>
  <c r="S170" i="30"/>
  <c r="S151" i="30"/>
  <c r="S67" i="30"/>
  <c r="Q25" i="31"/>
  <c r="P164" i="31"/>
  <c r="P145" i="31"/>
  <c r="P61" i="31"/>
  <c r="Q27" i="31"/>
  <c r="P166" i="31"/>
  <c r="P147" i="31"/>
  <c r="P63" i="31"/>
  <c r="T30" i="30"/>
  <c r="Q24" i="31"/>
  <c r="P144" i="31"/>
  <c r="P163" i="31"/>
  <c r="P60" i="31"/>
  <c r="T29" i="30"/>
  <c r="T32" i="29"/>
  <c r="U33" i="30"/>
  <c r="T28" i="29"/>
  <c r="S167" i="29"/>
  <c r="S148" i="29"/>
  <c r="S64" i="29"/>
  <c r="V28" i="30"/>
  <c r="T34" i="30"/>
  <c r="S173" i="30"/>
  <c r="S154" i="30"/>
  <c r="S70" i="30"/>
  <c r="T26" i="30"/>
  <c r="T35" i="30"/>
  <c r="S174" i="30"/>
  <c r="S155" i="30"/>
  <c r="S71" i="30"/>
  <c r="Q28" i="31"/>
  <c r="P167" i="31"/>
  <c r="P148" i="31"/>
  <c r="P64" i="31"/>
  <c r="Q32" i="31"/>
  <c r="Q29" i="31"/>
  <c r="T25" i="30"/>
  <c r="S164" i="30"/>
  <c r="S145" i="30"/>
  <c r="S61" i="30"/>
  <c r="U27" i="29"/>
  <c r="T166" i="29"/>
  <c r="T147" i="29"/>
  <c r="T63" i="29"/>
  <c r="Q35" i="31"/>
  <c r="P174" i="31"/>
  <c r="P155" i="31"/>
  <c r="P71" i="31"/>
  <c r="U35" i="29"/>
  <c r="U24" i="29"/>
  <c r="N37" i="36"/>
  <c r="N31" i="32"/>
  <c r="N37" i="34"/>
  <c r="N37" i="35"/>
  <c r="S71" i="33" l="1"/>
  <c r="T35" i="33"/>
  <c r="T61" i="33"/>
  <c r="U25" i="33"/>
  <c r="T69" i="33"/>
  <c r="U33" i="33"/>
  <c r="S70" i="33"/>
  <c r="T34" i="33"/>
  <c r="S67" i="33"/>
  <c r="T31" i="33"/>
  <c r="S68" i="33"/>
  <c r="T32" i="33"/>
  <c r="S60" i="33"/>
  <c r="T24" i="33"/>
  <c r="S37" i="33"/>
  <c r="T65" i="33"/>
  <c r="U29" i="33"/>
  <c r="S62" i="33"/>
  <c r="T26" i="33"/>
  <c r="S63" i="33"/>
  <c r="T27" i="33"/>
  <c r="T30" i="33"/>
  <c r="T64" i="33"/>
  <c r="U28" i="33"/>
  <c r="AG27" i="32"/>
  <c r="AF21" i="32"/>
  <c r="AG22" i="32"/>
  <c r="AF24" i="32"/>
  <c r="AF20" i="32"/>
  <c r="AF28" i="32"/>
  <c r="AF25" i="32"/>
  <c r="AF29" i="32"/>
  <c r="AF26" i="32"/>
  <c r="AG23" i="32"/>
  <c r="V24" i="29"/>
  <c r="V35" i="29"/>
  <c r="R35" i="31"/>
  <c r="Q174" i="31"/>
  <c r="Q155" i="31"/>
  <c r="Q71" i="31"/>
  <c r="V27" i="29"/>
  <c r="U166" i="29"/>
  <c r="U147" i="29"/>
  <c r="U63" i="29"/>
  <c r="U25" i="30"/>
  <c r="T164" i="30"/>
  <c r="T145" i="30"/>
  <c r="T61" i="30"/>
  <c r="R29" i="31"/>
  <c r="R32" i="31"/>
  <c r="R28" i="31"/>
  <c r="Q167" i="31"/>
  <c r="Q148" i="31"/>
  <c r="Q64" i="31"/>
  <c r="U35" i="30"/>
  <c r="T174" i="30"/>
  <c r="T155" i="30"/>
  <c r="T71" i="30"/>
  <c r="U26" i="30"/>
  <c r="U34" i="30"/>
  <c r="T173" i="30"/>
  <c r="T154" i="30"/>
  <c r="T70" i="30"/>
  <c r="W28" i="30"/>
  <c r="U28" i="29"/>
  <c r="T167" i="29"/>
  <c r="T148" i="29"/>
  <c r="T64" i="29"/>
  <c r="V33" i="30"/>
  <c r="U32" i="29"/>
  <c r="U29" i="30"/>
  <c r="R24" i="31"/>
  <c r="Q144" i="31"/>
  <c r="Q163" i="31"/>
  <c r="Q60" i="31"/>
  <c r="R34" i="31"/>
  <c r="Q173" i="31"/>
  <c r="Q154" i="31"/>
  <c r="Q70" i="31"/>
  <c r="R23" i="31"/>
  <c r="U25" i="29"/>
  <c r="V24" i="30"/>
  <c r="U29" i="29"/>
  <c r="U30" i="30"/>
  <c r="R27" i="31"/>
  <c r="Q166" i="31"/>
  <c r="Q147" i="31"/>
  <c r="Q63" i="31"/>
  <c r="R25" i="31"/>
  <c r="Q164" i="31"/>
  <c r="Q145" i="31"/>
  <c r="Q61" i="31"/>
  <c r="U31" i="30"/>
  <c r="T170" i="30"/>
  <c r="T151" i="30"/>
  <c r="T67" i="30"/>
  <c r="R31" i="31"/>
  <c r="Q170" i="31"/>
  <c r="Q151" i="31"/>
  <c r="Q67" i="31"/>
  <c r="W27" i="30"/>
  <c r="V166" i="30"/>
  <c r="V147" i="30"/>
  <c r="V63" i="30"/>
  <c r="U31" i="29"/>
  <c r="T151" i="29"/>
  <c r="T170" i="29"/>
  <c r="T67" i="29"/>
  <c r="U34" i="29"/>
  <c r="V33" i="29"/>
  <c r="U172" i="29"/>
  <c r="U153" i="29"/>
  <c r="U69" i="29"/>
  <c r="R30" i="31"/>
  <c r="U30" i="29"/>
  <c r="V26" i="29"/>
  <c r="V23" i="29"/>
  <c r="V23" i="30"/>
  <c r="R33" i="31"/>
  <c r="Q172" i="31"/>
  <c r="Q153" i="31"/>
  <c r="Q69" i="31"/>
  <c r="R26" i="31"/>
  <c r="U32" i="30"/>
  <c r="O37" i="36"/>
  <c r="D41" i="47" s="1"/>
  <c r="O31" i="32"/>
  <c r="D37" i="47" s="1"/>
  <c r="O37" i="34"/>
  <c r="D39" i="47" s="1"/>
  <c r="O37" i="35"/>
  <c r="D40" i="47" s="1"/>
  <c r="U30" i="33" l="1"/>
  <c r="T62" i="33"/>
  <c r="U26" i="33"/>
  <c r="T60" i="33"/>
  <c r="U24" i="33"/>
  <c r="T37" i="33"/>
  <c r="T67" i="33"/>
  <c r="U31" i="33"/>
  <c r="U69" i="33"/>
  <c r="V33" i="33"/>
  <c r="T71" i="33"/>
  <c r="U35" i="33"/>
  <c r="U64" i="33"/>
  <c r="V28" i="33"/>
  <c r="T63" i="33"/>
  <c r="U27" i="33"/>
  <c r="U65" i="33"/>
  <c r="V29" i="33"/>
  <c r="T68" i="33"/>
  <c r="U32" i="33"/>
  <c r="T70" i="33"/>
  <c r="U34" i="33"/>
  <c r="U61" i="33"/>
  <c r="V25" i="33"/>
  <c r="AH23" i="32"/>
  <c r="AG29" i="32"/>
  <c r="AG28" i="32"/>
  <c r="AG24" i="32"/>
  <c r="AG21" i="32"/>
  <c r="AG26" i="32"/>
  <c r="AG25" i="32"/>
  <c r="AG20" i="32"/>
  <c r="AH22" i="32"/>
  <c r="AH27" i="32"/>
  <c r="V32" i="30"/>
  <c r="S26" i="31"/>
  <c r="S33" i="31"/>
  <c r="R172" i="31"/>
  <c r="R153" i="31"/>
  <c r="R69" i="31"/>
  <c r="W23" i="30"/>
  <c r="W23" i="29"/>
  <c r="V30" i="30"/>
  <c r="S24" i="31"/>
  <c r="R163" i="31"/>
  <c r="R144" i="31"/>
  <c r="R60" i="31"/>
  <c r="V29" i="30"/>
  <c r="V32" i="29"/>
  <c r="W33" i="30"/>
  <c r="V28" i="29"/>
  <c r="U167" i="29"/>
  <c r="U148" i="29"/>
  <c r="U64" i="29"/>
  <c r="X28" i="30"/>
  <c r="V34" i="30"/>
  <c r="U173" i="30"/>
  <c r="U154" i="30"/>
  <c r="U70" i="30"/>
  <c r="V26" i="30"/>
  <c r="V35" i="30"/>
  <c r="U174" i="30"/>
  <c r="U155" i="30"/>
  <c r="U71" i="30"/>
  <c r="S28" i="31"/>
  <c r="R167" i="31"/>
  <c r="R148" i="31"/>
  <c r="R64" i="31"/>
  <c r="S32" i="31"/>
  <c r="W26" i="29"/>
  <c r="V30" i="29"/>
  <c r="S30" i="31"/>
  <c r="W33" i="29"/>
  <c r="V172" i="29"/>
  <c r="V153" i="29"/>
  <c r="V69" i="29"/>
  <c r="V34" i="29"/>
  <c r="V31" i="29"/>
  <c r="U151" i="29"/>
  <c r="U170" i="29"/>
  <c r="U67" i="29"/>
  <c r="X27" i="30"/>
  <c r="W166" i="30"/>
  <c r="W147" i="30"/>
  <c r="W63" i="30"/>
  <c r="S31" i="31"/>
  <c r="R170" i="31"/>
  <c r="R151" i="31"/>
  <c r="R67" i="31"/>
  <c r="V31" i="30"/>
  <c r="U170" i="30"/>
  <c r="U151" i="30"/>
  <c r="U67" i="30"/>
  <c r="S25" i="31"/>
  <c r="R145" i="31"/>
  <c r="R164" i="31"/>
  <c r="R61" i="31"/>
  <c r="S27" i="31"/>
  <c r="R166" i="31"/>
  <c r="R147" i="31"/>
  <c r="R63" i="31"/>
  <c r="S29" i="31"/>
  <c r="V25" i="30"/>
  <c r="U164" i="30"/>
  <c r="U145" i="30"/>
  <c r="U61" i="30"/>
  <c r="W27" i="29"/>
  <c r="V166" i="29"/>
  <c r="V147" i="29"/>
  <c r="V63" i="29"/>
  <c r="S35" i="31"/>
  <c r="R174" i="31"/>
  <c r="R155" i="31"/>
  <c r="R71" i="31"/>
  <c r="W35" i="29"/>
  <c r="W24" i="29"/>
  <c r="V29" i="29"/>
  <c r="W24" i="30"/>
  <c r="V25" i="29"/>
  <c r="S23" i="31"/>
  <c r="S34" i="31"/>
  <c r="R173" i="31"/>
  <c r="R154" i="31"/>
  <c r="R70" i="31"/>
  <c r="P37" i="36"/>
  <c r="P31" i="32"/>
  <c r="P37" i="34"/>
  <c r="P37" i="35"/>
  <c r="V65" i="33" l="1"/>
  <c r="W29" i="33"/>
  <c r="V64" i="33"/>
  <c r="W28" i="33"/>
  <c r="V69" i="33"/>
  <c r="W33" i="33"/>
  <c r="V61" i="33"/>
  <c r="W25" i="33"/>
  <c r="U68" i="33"/>
  <c r="V32" i="33"/>
  <c r="U60" i="33"/>
  <c r="V24" i="33"/>
  <c r="U37" i="33"/>
  <c r="V30" i="33"/>
  <c r="U63" i="33"/>
  <c r="V27" i="33"/>
  <c r="U71" i="33"/>
  <c r="V35" i="33"/>
  <c r="U67" i="33"/>
  <c r="V31" i="33"/>
  <c r="U70" i="33"/>
  <c r="V34" i="33"/>
  <c r="U62" i="33"/>
  <c r="V26" i="33"/>
  <c r="AH26" i="32"/>
  <c r="AH24" i="32"/>
  <c r="AI22" i="32"/>
  <c r="AH25" i="32"/>
  <c r="AH29" i="32"/>
  <c r="AH21" i="32"/>
  <c r="AH28" i="32"/>
  <c r="AI27" i="32"/>
  <c r="AH20" i="32"/>
  <c r="AI23" i="32"/>
  <c r="X24" i="29"/>
  <c r="T35" i="31"/>
  <c r="S174" i="31"/>
  <c r="S155" i="31"/>
  <c r="S71" i="31"/>
  <c r="X27" i="29"/>
  <c r="W166" i="29"/>
  <c r="W147" i="29"/>
  <c r="W63" i="29"/>
  <c r="W25" i="30"/>
  <c r="V164" i="30"/>
  <c r="V145" i="30"/>
  <c r="V61" i="30"/>
  <c r="T29" i="31"/>
  <c r="W30" i="30"/>
  <c r="T33" i="31"/>
  <c r="S172" i="31"/>
  <c r="S153" i="31"/>
  <c r="S69" i="31"/>
  <c r="T26" i="31"/>
  <c r="W32" i="30"/>
  <c r="X35" i="29"/>
  <c r="T27" i="31"/>
  <c r="S166" i="31"/>
  <c r="S147" i="31"/>
  <c r="S63" i="31"/>
  <c r="T25" i="31"/>
  <c r="S145" i="31"/>
  <c r="S164" i="31"/>
  <c r="S61" i="31"/>
  <c r="W31" i="30"/>
  <c r="V170" i="30"/>
  <c r="V151" i="30"/>
  <c r="V67" i="30"/>
  <c r="T31" i="31"/>
  <c r="S170" i="31"/>
  <c r="S151" i="31"/>
  <c r="S67" i="31"/>
  <c r="Y27" i="30"/>
  <c r="X166" i="30"/>
  <c r="X147" i="30"/>
  <c r="X63" i="30"/>
  <c r="W31" i="29"/>
  <c r="V170" i="29"/>
  <c r="V151" i="29"/>
  <c r="V67" i="29"/>
  <c r="W34" i="29"/>
  <c r="X33" i="29"/>
  <c r="W172" i="29"/>
  <c r="W153" i="29"/>
  <c r="W69" i="29"/>
  <c r="T30" i="31"/>
  <c r="W30" i="29"/>
  <c r="X26" i="29"/>
  <c r="T32" i="31"/>
  <c r="T28" i="31"/>
  <c r="S167" i="31"/>
  <c r="S148" i="31"/>
  <c r="S64" i="31"/>
  <c r="V174" i="30"/>
  <c r="V155" i="30"/>
  <c r="V71" i="30"/>
  <c r="W35" i="30"/>
  <c r="W26" i="30"/>
  <c r="W34" i="30"/>
  <c r="V173" i="30"/>
  <c r="V154" i="30"/>
  <c r="V70" i="30"/>
  <c r="Y28" i="30"/>
  <c r="W28" i="29"/>
  <c r="V167" i="29"/>
  <c r="V148" i="29"/>
  <c r="V64" i="29"/>
  <c r="X33" i="30"/>
  <c r="W32" i="29"/>
  <c r="W29" i="30"/>
  <c r="T24" i="31"/>
  <c r="S163" i="31"/>
  <c r="S144" i="31"/>
  <c r="S60" i="31"/>
  <c r="X23" i="29"/>
  <c r="X23" i="30"/>
  <c r="T34" i="31"/>
  <c r="S173" i="31"/>
  <c r="S154" i="31"/>
  <c r="S70" i="31"/>
  <c r="T23" i="31"/>
  <c r="W25" i="29"/>
  <c r="X24" i="30"/>
  <c r="W29" i="29"/>
  <c r="Q37" i="36"/>
  <c r="Q31" i="32"/>
  <c r="Q37" i="34"/>
  <c r="Q37" i="35"/>
  <c r="V71" i="33" l="1"/>
  <c r="W35" i="33"/>
  <c r="W30" i="33"/>
  <c r="V62" i="33"/>
  <c r="W26" i="33"/>
  <c r="V68" i="33"/>
  <c r="W32" i="33"/>
  <c r="W69" i="33"/>
  <c r="X33" i="33"/>
  <c r="W65" i="33"/>
  <c r="X29" i="33"/>
  <c r="V67" i="33"/>
  <c r="W31" i="33"/>
  <c r="V63" i="33"/>
  <c r="W27" i="33"/>
  <c r="V70" i="33"/>
  <c r="W34" i="33"/>
  <c r="V60" i="33"/>
  <c r="W24" i="33"/>
  <c r="V37" i="33"/>
  <c r="W61" i="33"/>
  <c r="X25" i="33"/>
  <c r="W64" i="33"/>
  <c r="X28" i="33"/>
  <c r="AI20" i="32"/>
  <c r="AI28" i="32"/>
  <c r="AI29" i="32"/>
  <c r="AJ22" i="32"/>
  <c r="AI26" i="32"/>
  <c r="AJ23" i="32"/>
  <c r="AJ27" i="32"/>
  <c r="AI21" i="32"/>
  <c r="AI25" i="32"/>
  <c r="AI24" i="32"/>
  <c r="X30" i="30"/>
  <c r="X29" i="29"/>
  <c r="Y24" i="30"/>
  <c r="X25" i="29"/>
  <c r="U23" i="31"/>
  <c r="U34" i="31"/>
  <c r="T173" i="31"/>
  <c r="T154" i="31"/>
  <c r="T70" i="31"/>
  <c r="U24" i="31"/>
  <c r="T144" i="31"/>
  <c r="T163" i="31"/>
  <c r="T60" i="31"/>
  <c r="X29" i="30"/>
  <c r="X32" i="29"/>
  <c r="Y33" i="30"/>
  <c r="X28" i="29"/>
  <c r="W167" i="29"/>
  <c r="W148" i="29"/>
  <c r="W64" i="29"/>
  <c r="Z28" i="30"/>
  <c r="X34" i="30"/>
  <c r="W173" i="30"/>
  <c r="W154" i="30"/>
  <c r="W70" i="30"/>
  <c r="X26" i="30"/>
  <c r="U28" i="31"/>
  <c r="T167" i="31"/>
  <c r="T148" i="31"/>
  <c r="T64" i="31"/>
  <c r="U32" i="31"/>
  <c r="X32" i="30"/>
  <c r="U26" i="31"/>
  <c r="U33" i="31"/>
  <c r="T172" i="31"/>
  <c r="T153" i="31"/>
  <c r="T69" i="31"/>
  <c r="X35" i="30"/>
  <c r="W174" i="30"/>
  <c r="W155" i="30"/>
  <c r="W71" i="30"/>
  <c r="Y26" i="29"/>
  <c r="X30" i="29"/>
  <c r="U30" i="31"/>
  <c r="Y33" i="29"/>
  <c r="X172" i="29"/>
  <c r="X153" i="29"/>
  <c r="X69" i="29"/>
  <c r="X34" i="29"/>
  <c r="X31" i="29"/>
  <c r="W170" i="29"/>
  <c r="W151" i="29"/>
  <c r="W67" i="29"/>
  <c r="Z27" i="30"/>
  <c r="Y166" i="30"/>
  <c r="Y147" i="30"/>
  <c r="Y63" i="30"/>
  <c r="U31" i="31"/>
  <c r="T170" i="31"/>
  <c r="T151" i="31"/>
  <c r="T67" i="31"/>
  <c r="X31" i="30"/>
  <c r="W170" i="30"/>
  <c r="W151" i="30"/>
  <c r="W67" i="30"/>
  <c r="U25" i="31"/>
  <c r="T164" i="31"/>
  <c r="T145" i="31"/>
  <c r="T61" i="31"/>
  <c r="U27" i="31"/>
  <c r="T166" i="31"/>
  <c r="T147" i="31"/>
  <c r="T63" i="31"/>
  <c r="Y35" i="29"/>
  <c r="Y23" i="30"/>
  <c r="Y23" i="29"/>
  <c r="U29" i="31"/>
  <c r="X25" i="30"/>
  <c r="W164" i="30"/>
  <c r="W145" i="30"/>
  <c r="W61" i="30"/>
  <c r="Y27" i="29"/>
  <c r="X166" i="29"/>
  <c r="X147" i="29"/>
  <c r="X63" i="29"/>
  <c r="U35" i="31"/>
  <c r="T174" i="31"/>
  <c r="T155" i="31"/>
  <c r="T71" i="31"/>
  <c r="Y24" i="29"/>
  <c r="R37" i="36"/>
  <c r="R37" i="34"/>
  <c r="R31" i="32"/>
  <c r="R37" i="35"/>
  <c r="W70" i="33" l="1"/>
  <c r="X34" i="33"/>
  <c r="W67" i="33"/>
  <c r="X31" i="33"/>
  <c r="X69" i="33"/>
  <c r="Y33" i="33"/>
  <c r="W62" i="33"/>
  <c r="X26" i="33"/>
  <c r="X64" i="33"/>
  <c r="Y28" i="33"/>
  <c r="W71" i="33"/>
  <c r="X35" i="33"/>
  <c r="W60" i="33"/>
  <c r="X24" i="33"/>
  <c r="W37" i="33"/>
  <c r="W63" i="33"/>
  <c r="X27" i="33"/>
  <c r="X65" i="33"/>
  <c r="Y29" i="33"/>
  <c r="W68" i="33"/>
  <c r="X32" i="33"/>
  <c r="X61" i="33"/>
  <c r="Y25" i="33"/>
  <c r="X30" i="33"/>
  <c r="AJ25" i="32"/>
  <c r="AK27" i="32"/>
  <c r="AJ26" i="32"/>
  <c r="AJ29" i="32"/>
  <c r="AJ20" i="32"/>
  <c r="AJ24" i="32"/>
  <c r="AJ21" i="32"/>
  <c r="AK23" i="32"/>
  <c r="AK22" i="32"/>
  <c r="AJ28" i="32"/>
  <c r="Y30" i="30"/>
  <c r="Z24" i="29"/>
  <c r="V35" i="31"/>
  <c r="U174" i="31"/>
  <c r="U155" i="31"/>
  <c r="U71" i="31"/>
  <c r="Z27" i="29"/>
  <c r="Y166" i="29"/>
  <c r="Y147" i="29"/>
  <c r="Y63" i="29"/>
  <c r="Y25" i="30"/>
  <c r="X164" i="30"/>
  <c r="X145" i="30"/>
  <c r="X61" i="30"/>
  <c r="V29" i="31"/>
  <c r="V33" i="31"/>
  <c r="U172" i="31"/>
  <c r="U153" i="31"/>
  <c r="U69" i="31"/>
  <c r="V26" i="31"/>
  <c r="Y32" i="30"/>
  <c r="Z35" i="29"/>
  <c r="V27" i="31"/>
  <c r="U166" i="31"/>
  <c r="U147" i="31"/>
  <c r="U63" i="31"/>
  <c r="V25" i="31"/>
  <c r="U164" i="31"/>
  <c r="U145" i="31"/>
  <c r="U61" i="31"/>
  <c r="Y31" i="30"/>
  <c r="X170" i="30"/>
  <c r="X151" i="30"/>
  <c r="X67" i="30"/>
  <c r="V31" i="31"/>
  <c r="U170" i="31"/>
  <c r="U151" i="31"/>
  <c r="U67" i="31"/>
  <c r="AA27" i="30"/>
  <c r="Z166" i="30"/>
  <c r="Z147" i="30"/>
  <c r="Z63" i="30"/>
  <c r="Y31" i="29"/>
  <c r="X151" i="29"/>
  <c r="X170" i="29"/>
  <c r="X67" i="29"/>
  <c r="Y34" i="29"/>
  <c r="Z33" i="29"/>
  <c r="Y172" i="29"/>
  <c r="Y153" i="29"/>
  <c r="Y69" i="29"/>
  <c r="V30" i="31"/>
  <c r="Y30" i="29"/>
  <c r="Z26" i="29"/>
  <c r="Y35" i="30"/>
  <c r="X174" i="30"/>
  <c r="X155" i="30"/>
  <c r="X71" i="30"/>
  <c r="V34" i="31"/>
  <c r="U173" i="31"/>
  <c r="U154" i="31"/>
  <c r="U70" i="31"/>
  <c r="V23" i="31"/>
  <c r="Y25" i="29"/>
  <c r="Z24" i="30"/>
  <c r="Y29" i="29"/>
  <c r="Z23" i="29"/>
  <c r="Z23" i="30"/>
  <c r="V32" i="31"/>
  <c r="V28" i="31"/>
  <c r="U167" i="31"/>
  <c r="U148" i="31"/>
  <c r="U64" i="31"/>
  <c r="Y26" i="30"/>
  <c r="Y34" i="30"/>
  <c r="X173" i="30"/>
  <c r="X154" i="30"/>
  <c r="X70" i="30"/>
  <c r="AA28" i="30"/>
  <c r="Y28" i="29"/>
  <c r="X167" i="29"/>
  <c r="X148" i="29"/>
  <c r="X64" i="29"/>
  <c r="Z33" i="30"/>
  <c r="Y32" i="29"/>
  <c r="Y29" i="30"/>
  <c r="V24" i="31"/>
  <c r="U144" i="31"/>
  <c r="U163" i="31"/>
  <c r="U60" i="31"/>
  <c r="S37" i="36"/>
  <c r="S37" i="34"/>
  <c r="S31" i="32"/>
  <c r="S37" i="35"/>
  <c r="Y61" i="33" l="1"/>
  <c r="Z25" i="33"/>
  <c r="Y65" i="33"/>
  <c r="Z29" i="33"/>
  <c r="X60" i="33"/>
  <c r="Y24" i="33"/>
  <c r="X37" i="33"/>
  <c r="Y64" i="33"/>
  <c r="Z28" i="33"/>
  <c r="Y69" i="33"/>
  <c r="Z33" i="33"/>
  <c r="X70" i="33"/>
  <c r="Y34" i="33"/>
  <c r="Y30" i="33"/>
  <c r="X68" i="33"/>
  <c r="Y32" i="33"/>
  <c r="X63" i="33"/>
  <c r="Y27" i="33"/>
  <c r="X71" i="33"/>
  <c r="Y35" i="33"/>
  <c r="X62" i="33"/>
  <c r="Y26" i="33"/>
  <c r="X67" i="33"/>
  <c r="Y31" i="33"/>
  <c r="AK29" i="32"/>
  <c r="AL22" i="32"/>
  <c r="AK21" i="32"/>
  <c r="AK20" i="32"/>
  <c r="AK26" i="32"/>
  <c r="AK25" i="32"/>
  <c r="AL27" i="32"/>
  <c r="AK28" i="32"/>
  <c r="AL23" i="32"/>
  <c r="AK24" i="32"/>
  <c r="Z32" i="30"/>
  <c r="W26" i="31"/>
  <c r="W33" i="31"/>
  <c r="V172" i="31"/>
  <c r="V153" i="31"/>
  <c r="V69" i="31"/>
  <c r="W24" i="31"/>
  <c r="V163" i="31"/>
  <c r="V144" i="31"/>
  <c r="V60" i="31"/>
  <c r="Z29" i="30"/>
  <c r="Z32" i="29"/>
  <c r="AA33" i="30"/>
  <c r="Z28" i="29"/>
  <c r="Y167" i="29"/>
  <c r="Y148" i="29"/>
  <c r="Y64" i="29"/>
  <c r="AB28" i="30"/>
  <c r="Z34" i="30"/>
  <c r="Y173" i="30"/>
  <c r="Y154" i="30"/>
  <c r="Y70" i="30"/>
  <c r="Z26" i="30"/>
  <c r="W28" i="31"/>
  <c r="V167" i="31"/>
  <c r="V148" i="31"/>
  <c r="V64" i="31"/>
  <c r="W32" i="31"/>
  <c r="AA23" i="30"/>
  <c r="AA23" i="29"/>
  <c r="Z29" i="29"/>
  <c r="AA24" i="30"/>
  <c r="Z25" i="29"/>
  <c r="W23" i="31"/>
  <c r="W34" i="31"/>
  <c r="V173" i="31"/>
  <c r="V154" i="31"/>
  <c r="V70" i="31"/>
  <c r="Z35" i="30"/>
  <c r="Y174" i="30"/>
  <c r="Y155" i="30"/>
  <c r="Y71" i="30"/>
  <c r="AA26" i="29"/>
  <c r="Z30" i="29"/>
  <c r="W30" i="31"/>
  <c r="AA33" i="29"/>
  <c r="Z172" i="29"/>
  <c r="Z153" i="29"/>
  <c r="Z69" i="29"/>
  <c r="Z34" i="29"/>
  <c r="Z31" i="29"/>
  <c r="Y151" i="29"/>
  <c r="Y170" i="29"/>
  <c r="Y67" i="29"/>
  <c r="AB27" i="30"/>
  <c r="AA166" i="30"/>
  <c r="AA147" i="30"/>
  <c r="AA63" i="30"/>
  <c r="W31" i="31"/>
  <c r="V170" i="31"/>
  <c r="V151" i="31"/>
  <c r="V67" i="31"/>
  <c r="Z31" i="30"/>
  <c r="Y170" i="30"/>
  <c r="Y151" i="30"/>
  <c r="Y67" i="30"/>
  <c r="W25" i="31"/>
  <c r="V145" i="31"/>
  <c r="V164" i="31"/>
  <c r="V61" i="31"/>
  <c r="W27" i="31"/>
  <c r="V166" i="31"/>
  <c r="V147" i="31"/>
  <c r="V63" i="31"/>
  <c r="AA35" i="29"/>
  <c r="W29" i="31"/>
  <c r="Z25" i="30"/>
  <c r="Y164" i="30"/>
  <c r="Y145" i="30"/>
  <c r="Y61" i="30"/>
  <c r="AA27" i="29"/>
  <c r="Z166" i="29"/>
  <c r="Z147" i="29"/>
  <c r="Z63" i="29"/>
  <c r="V174" i="31"/>
  <c r="V155" i="31"/>
  <c r="V71" i="31"/>
  <c r="W35" i="31"/>
  <c r="AA24" i="29"/>
  <c r="Z30" i="30"/>
  <c r="T37" i="36"/>
  <c r="T37" i="34"/>
  <c r="T31" i="32"/>
  <c r="T37" i="35"/>
  <c r="Y62" i="33" l="1"/>
  <c r="Z26" i="33"/>
  <c r="Z65" i="33"/>
  <c r="AA29" i="33"/>
  <c r="Y63" i="33"/>
  <c r="Z27" i="33"/>
  <c r="Z30" i="33"/>
  <c r="Z69" i="33"/>
  <c r="AA33" i="33"/>
  <c r="Y67" i="33"/>
  <c r="Z31" i="33"/>
  <c r="Y71" i="33"/>
  <c r="Z35" i="33"/>
  <c r="Y60" i="33"/>
  <c r="Z24" i="33"/>
  <c r="Y37" i="33"/>
  <c r="Z61" i="33"/>
  <c r="AA25" i="33"/>
  <c r="Y68" i="33"/>
  <c r="Z32" i="33"/>
  <c r="Y70" i="33"/>
  <c r="Z34" i="33"/>
  <c r="Z64" i="33"/>
  <c r="AA28" i="33"/>
  <c r="AM23" i="32"/>
  <c r="AM27" i="32"/>
  <c r="AL26" i="32"/>
  <c r="AL21" i="32"/>
  <c r="AL29" i="32"/>
  <c r="AM22" i="32"/>
  <c r="AL24" i="32"/>
  <c r="AL28" i="32"/>
  <c r="AL25" i="32"/>
  <c r="AL20" i="32"/>
  <c r="X35" i="31"/>
  <c r="W174" i="31"/>
  <c r="W155" i="31"/>
  <c r="W71" i="31"/>
  <c r="X30" i="31"/>
  <c r="AB23" i="29"/>
  <c r="AB23" i="30"/>
  <c r="X32" i="31"/>
  <c r="X28" i="31"/>
  <c r="W167" i="31"/>
  <c r="W148" i="31"/>
  <c r="W64" i="31"/>
  <c r="AA26" i="30"/>
  <c r="AA34" i="30"/>
  <c r="Z173" i="30"/>
  <c r="Z154" i="30"/>
  <c r="Z70" i="30"/>
  <c r="AC28" i="30"/>
  <c r="AA28" i="29"/>
  <c r="Z167" i="29"/>
  <c r="Z148" i="29"/>
  <c r="Z64" i="29"/>
  <c r="AB33" i="30"/>
  <c r="AA32" i="29"/>
  <c r="AA29" i="30"/>
  <c r="X24" i="31"/>
  <c r="W163" i="31"/>
  <c r="W144" i="31"/>
  <c r="W60" i="31"/>
  <c r="AA30" i="30"/>
  <c r="X33" i="31"/>
  <c r="W172" i="31"/>
  <c r="W153" i="31"/>
  <c r="W69" i="31"/>
  <c r="X26" i="31"/>
  <c r="AA32" i="30"/>
  <c r="AB24" i="29"/>
  <c r="AB27" i="29"/>
  <c r="AA166" i="29"/>
  <c r="AA147" i="29"/>
  <c r="AA63" i="29"/>
  <c r="AA25" i="30"/>
  <c r="Z164" i="30"/>
  <c r="Z145" i="30"/>
  <c r="Z61" i="30"/>
  <c r="X29" i="31"/>
  <c r="AB35" i="29"/>
  <c r="X27" i="31"/>
  <c r="W166" i="31"/>
  <c r="W147" i="31"/>
  <c r="W63" i="31"/>
  <c r="X25" i="31"/>
  <c r="W145" i="31"/>
  <c r="W164" i="31"/>
  <c r="W61" i="31"/>
  <c r="Z170" i="30"/>
  <c r="Z151" i="30"/>
  <c r="Z67" i="30"/>
  <c r="AA31" i="30"/>
  <c r="X31" i="31"/>
  <c r="W170" i="31"/>
  <c r="W151" i="31"/>
  <c r="W67" i="31"/>
  <c r="AC27" i="30"/>
  <c r="AB166" i="30"/>
  <c r="AB147" i="30"/>
  <c r="AB63" i="30"/>
  <c r="AA31" i="29"/>
  <c r="Z170" i="29"/>
  <c r="Z151" i="29"/>
  <c r="Z67" i="29"/>
  <c r="AA34" i="29"/>
  <c r="AB33" i="29"/>
  <c r="AA172" i="29"/>
  <c r="AA153" i="29"/>
  <c r="AA69" i="29"/>
  <c r="AA30" i="29"/>
  <c r="AB26" i="29"/>
  <c r="AA35" i="30"/>
  <c r="Z174" i="30"/>
  <c r="Z155" i="30"/>
  <c r="Z71" i="30"/>
  <c r="X34" i="31"/>
  <c r="W173" i="31"/>
  <c r="W154" i="31"/>
  <c r="W70" i="31"/>
  <c r="X23" i="31"/>
  <c r="AA25" i="29"/>
  <c r="AB24" i="30"/>
  <c r="AA29" i="29"/>
  <c r="U37" i="36"/>
  <c r="U31" i="32"/>
  <c r="U37" i="34"/>
  <c r="U37" i="35"/>
  <c r="Z70" i="33" l="1"/>
  <c r="AA34" i="33"/>
  <c r="AA61" i="33"/>
  <c r="AB25" i="33"/>
  <c r="Z71" i="33"/>
  <c r="AA35" i="33"/>
  <c r="AA69" i="33"/>
  <c r="AB33" i="33"/>
  <c r="Z63" i="33"/>
  <c r="AA27" i="33"/>
  <c r="AA64" i="33"/>
  <c r="AB28" i="33"/>
  <c r="Z68" i="33"/>
  <c r="AA32" i="33"/>
  <c r="Z62" i="33"/>
  <c r="AA26" i="33"/>
  <c r="Z60" i="33"/>
  <c r="AA24" i="33"/>
  <c r="Z37" i="33"/>
  <c r="Z67" i="33"/>
  <c r="AA31" i="33"/>
  <c r="AA30" i="33"/>
  <c r="AA65" i="33"/>
  <c r="AB29" i="33"/>
  <c r="AM29" i="32"/>
  <c r="AM24" i="32"/>
  <c r="AM20" i="32"/>
  <c r="AM28" i="32"/>
  <c r="AM21" i="32"/>
  <c r="AM26" i="32"/>
  <c r="AM25" i="32"/>
  <c r="Y24" i="31"/>
  <c r="X144" i="31"/>
  <c r="X163" i="31"/>
  <c r="X60" i="31"/>
  <c r="AB29" i="30"/>
  <c r="AB32" i="29"/>
  <c r="AC33" i="30"/>
  <c r="AB28" i="29"/>
  <c r="AA167" i="29"/>
  <c r="AA148" i="29"/>
  <c r="AA64" i="29"/>
  <c r="AD28" i="30"/>
  <c r="AB34" i="30"/>
  <c r="AA173" i="30"/>
  <c r="AA154" i="30"/>
  <c r="AA70" i="30"/>
  <c r="AB26" i="30"/>
  <c r="Y28" i="31"/>
  <c r="X167" i="31"/>
  <c r="X148" i="31"/>
  <c r="X64" i="31"/>
  <c r="Y32" i="31"/>
  <c r="AC23" i="30"/>
  <c r="AC23" i="29"/>
  <c r="Y30" i="31"/>
  <c r="AB34" i="29"/>
  <c r="AB31" i="29"/>
  <c r="AA170" i="29"/>
  <c r="AA151" i="29"/>
  <c r="AA67" i="29"/>
  <c r="AD27" i="30"/>
  <c r="AC166" i="30"/>
  <c r="AC147" i="30"/>
  <c r="AC63" i="30"/>
  <c r="Y31" i="31"/>
  <c r="X170" i="31"/>
  <c r="X151" i="31"/>
  <c r="X67" i="31"/>
  <c r="Y25" i="31"/>
  <c r="X164" i="31"/>
  <c r="X145" i="31"/>
  <c r="X61" i="31"/>
  <c r="Y27" i="31"/>
  <c r="X166" i="31"/>
  <c r="X147" i="31"/>
  <c r="X63" i="31"/>
  <c r="AC35" i="29"/>
  <c r="Y29" i="31"/>
  <c r="AB25" i="30"/>
  <c r="AA164" i="30"/>
  <c r="AA145" i="30"/>
  <c r="AA61" i="30"/>
  <c r="AC27" i="29"/>
  <c r="AB166" i="29"/>
  <c r="AB147" i="29"/>
  <c r="AB63" i="29"/>
  <c r="AC24" i="29"/>
  <c r="AB30" i="30"/>
  <c r="Y35" i="31"/>
  <c r="X174" i="31"/>
  <c r="X155" i="31"/>
  <c r="X71" i="31"/>
  <c r="AB29" i="29"/>
  <c r="AC24" i="30"/>
  <c r="AB25" i="29"/>
  <c r="Y23" i="31"/>
  <c r="Y34" i="31"/>
  <c r="X173" i="31"/>
  <c r="X154" i="31"/>
  <c r="X70" i="31"/>
  <c r="AB35" i="30"/>
  <c r="AA174" i="30"/>
  <c r="AA155" i="30"/>
  <c r="AA71" i="30"/>
  <c r="AC26" i="29"/>
  <c r="AB30" i="29"/>
  <c r="AC33" i="29"/>
  <c r="AB172" i="29"/>
  <c r="AB153" i="29"/>
  <c r="AB69" i="29"/>
  <c r="AB31" i="30"/>
  <c r="AA170" i="30"/>
  <c r="AA151" i="30"/>
  <c r="AA67" i="30"/>
  <c r="AB32" i="30"/>
  <c r="Y26" i="31"/>
  <c r="Y33" i="31"/>
  <c r="X172" i="31"/>
  <c r="X153" i="31"/>
  <c r="X69" i="31"/>
  <c r="V37" i="36"/>
  <c r="V37" i="34"/>
  <c r="V31" i="32"/>
  <c r="V37" i="35"/>
  <c r="AA60" i="33" l="1"/>
  <c r="AB24" i="33"/>
  <c r="AA37" i="33"/>
  <c r="AA68" i="33"/>
  <c r="AB32" i="33"/>
  <c r="AA63" i="33"/>
  <c r="AB27" i="33"/>
  <c r="AA71" i="33"/>
  <c r="AB35" i="33"/>
  <c r="AB65" i="33"/>
  <c r="AC29" i="33"/>
  <c r="AA67" i="33"/>
  <c r="AB31" i="33"/>
  <c r="AA70" i="33"/>
  <c r="AB34" i="33"/>
  <c r="AA62" i="33"/>
  <c r="AB26" i="33"/>
  <c r="AB64" i="33"/>
  <c r="AC28" i="33"/>
  <c r="AB69" i="33"/>
  <c r="AC33" i="33"/>
  <c r="AB30" i="33"/>
  <c r="AB61" i="33"/>
  <c r="AC25" i="33"/>
  <c r="Z33" i="31"/>
  <c r="Y172" i="31"/>
  <c r="Y153" i="31"/>
  <c r="Y69" i="31"/>
  <c r="Z26" i="31"/>
  <c r="AC32" i="30"/>
  <c r="AC31" i="30"/>
  <c r="AB170" i="30"/>
  <c r="AB151" i="30"/>
  <c r="AB67" i="30"/>
  <c r="AD33" i="29"/>
  <c r="AC172" i="29"/>
  <c r="AC153" i="29"/>
  <c r="AC69" i="29"/>
  <c r="AC30" i="29"/>
  <c r="AD26" i="29"/>
  <c r="AC35" i="30"/>
  <c r="AB174" i="30"/>
  <c r="AB155" i="30"/>
  <c r="AB71" i="30"/>
  <c r="Z34" i="31"/>
  <c r="Y173" i="31"/>
  <c r="Y154" i="31"/>
  <c r="Y70" i="31"/>
  <c r="Z23" i="31"/>
  <c r="AC25" i="29"/>
  <c r="AD24" i="30"/>
  <c r="AC29" i="29"/>
  <c r="Z35" i="31"/>
  <c r="Y174" i="31"/>
  <c r="Y155" i="31"/>
  <c r="Y71" i="31"/>
  <c r="AD24" i="29"/>
  <c r="AD27" i="29"/>
  <c r="AC166" i="29"/>
  <c r="AC147" i="29"/>
  <c r="AC63" i="29"/>
  <c r="AC25" i="30"/>
  <c r="AB164" i="30"/>
  <c r="AB145" i="30"/>
  <c r="AB61" i="30"/>
  <c r="Z29" i="31"/>
  <c r="AD35" i="29"/>
  <c r="Z27" i="31"/>
  <c r="Y166" i="31"/>
  <c r="Y147" i="31"/>
  <c r="Y63" i="31"/>
  <c r="Z25" i="31"/>
  <c r="Y164" i="31"/>
  <c r="Y145" i="31"/>
  <c r="Y61" i="31"/>
  <c r="Z31" i="31"/>
  <c r="Y170" i="31"/>
  <c r="Y151" i="31"/>
  <c r="Y67" i="31"/>
  <c r="AE27" i="30"/>
  <c r="AD166" i="30"/>
  <c r="AD147" i="30"/>
  <c r="AD63" i="30"/>
  <c r="AC31" i="29"/>
  <c r="AB151" i="29"/>
  <c r="AB170" i="29"/>
  <c r="AB67" i="29"/>
  <c r="AC34" i="29"/>
  <c r="AD23" i="29"/>
  <c r="AD23" i="30"/>
  <c r="Z32" i="31"/>
  <c r="Z28" i="31"/>
  <c r="Y167" i="31"/>
  <c r="Y148" i="31"/>
  <c r="Y64" i="31"/>
  <c r="AC26" i="30"/>
  <c r="AC34" i="30"/>
  <c r="AB173" i="30"/>
  <c r="AB154" i="30"/>
  <c r="AB70" i="30"/>
  <c r="AE28" i="30"/>
  <c r="AC28" i="29"/>
  <c r="AB167" i="29"/>
  <c r="AB148" i="29"/>
  <c r="AB64" i="29"/>
  <c r="AD33" i="30"/>
  <c r="AC32" i="29"/>
  <c r="AC29" i="30"/>
  <c r="Z24" i="31"/>
  <c r="Y144" i="31"/>
  <c r="Y163" i="31"/>
  <c r="Y60" i="31"/>
  <c r="AC30" i="30"/>
  <c r="Z30" i="31"/>
  <c r="W37" i="36"/>
  <c r="W37" i="34"/>
  <c r="W31" i="32"/>
  <c r="W37" i="35"/>
  <c r="AC65" i="33" l="1"/>
  <c r="AD29" i="33"/>
  <c r="AB63" i="33"/>
  <c r="AC27" i="33"/>
  <c r="AC61" i="33"/>
  <c r="AD25" i="33"/>
  <c r="AC69" i="33"/>
  <c r="AD33" i="33"/>
  <c r="AB62" i="33"/>
  <c r="AC26" i="33"/>
  <c r="AB60" i="33"/>
  <c r="AC24" i="33"/>
  <c r="AB37" i="33"/>
  <c r="AB67" i="33"/>
  <c r="AC31" i="33"/>
  <c r="AB71" i="33"/>
  <c r="AC35" i="33"/>
  <c r="AB68" i="33"/>
  <c r="AC32" i="33"/>
  <c r="AC30" i="33"/>
  <c r="AC64" i="33"/>
  <c r="AD28" i="33"/>
  <c r="AB70" i="33"/>
  <c r="AC34" i="33"/>
  <c r="AD30" i="30"/>
  <c r="AA24" i="31"/>
  <c r="Z163" i="31"/>
  <c r="Z144" i="31"/>
  <c r="Z60" i="31"/>
  <c r="AD29" i="30"/>
  <c r="AD32" i="29"/>
  <c r="AE33" i="30"/>
  <c r="AD28" i="29"/>
  <c r="AC167" i="29"/>
  <c r="AC148" i="29"/>
  <c r="AC64" i="29"/>
  <c r="AF28" i="30"/>
  <c r="AD34" i="30"/>
  <c r="AC173" i="30"/>
  <c r="AC154" i="30"/>
  <c r="AC70" i="30"/>
  <c r="AD26" i="30"/>
  <c r="AA28" i="31"/>
  <c r="Z167" i="31"/>
  <c r="Z148" i="31"/>
  <c r="Z64" i="31"/>
  <c r="AA32" i="31"/>
  <c r="AE23" i="30"/>
  <c r="AE23" i="29"/>
  <c r="AD34" i="29"/>
  <c r="AD31" i="29"/>
  <c r="AC151" i="29"/>
  <c r="AC170" i="29"/>
  <c r="AC67" i="29"/>
  <c r="AF27" i="30"/>
  <c r="AE166" i="30"/>
  <c r="AE147" i="30"/>
  <c r="AE63" i="30"/>
  <c r="AA31" i="31"/>
  <c r="Z170" i="31"/>
  <c r="Z151" i="31"/>
  <c r="Z67" i="31"/>
  <c r="AA25" i="31"/>
  <c r="Z145" i="31"/>
  <c r="Z164" i="31"/>
  <c r="Z61" i="31"/>
  <c r="AA27" i="31"/>
  <c r="Z166" i="31"/>
  <c r="Z147" i="31"/>
  <c r="Z63" i="31"/>
  <c r="AE35" i="29"/>
  <c r="AA29" i="31"/>
  <c r="AD25" i="30"/>
  <c r="AC164" i="30"/>
  <c r="AC145" i="30"/>
  <c r="AC61" i="30"/>
  <c r="AE27" i="29"/>
  <c r="AD166" i="29"/>
  <c r="AD147" i="29"/>
  <c r="AD63" i="29"/>
  <c r="AE24" i="29"/>
  <c r="AA35" i="31"/>
  <c r="Z174" i="31"/>
  <c r="Z155" i="31"/>
  <c r="Z71" i="31"/>
  <c r="AA30" i="31"/>
  <c r="AD29" i="29"/>
  <c r="AE24" i="30"/>
  <c r="AD25" i="29"/>
  <c r="AA23" i="31"/>
  <c r="AA34" i="31"/>
  <c r="Z173" i="31"/>
  <c r="Z154" i="31"/>
  <c r="Z70" i="31"/>
  <c r="AD35" i="30"/>
  <c r="AC174" i="30"/>
  <c r="AC155" i="30"/>
  <c r="AC71" i="30"/>
  <c r="AE26" i="29"/>
  <c r="AD30" i="29"/>
  <c r="AE33" i="29"/>
  <c r="AD172" i="29"/>
  <c r="AD153" i="29"/>
  <c r="AD69" i="29"/>
  <c r="AD31" i="30"/>
  <c r="AC170" i="30"/>
  <c r="AC151" i="30"/>
  <c r="AC67" i="30"/>
  <c r="AD32" i="30"/>
  <c r="AA26" i="31"/>
  <c r="Z172" i="31"/>
  <c r="Z153" i="31"/>
  <c r="Z69" i="31"/>
  <c r="AA33" i="31"/>
  <c r="X37" i="36"/>
  <c r="X37" i="34"/>
  <c r="X31" i="32"/>
  <c r="X37" i="35"/>
  <c r="AC68" i="33" l="1"/>
  <c r="AD32" i="33"/>
  <c r="AC67" i="33"/>
  <c r="AD31" i="33"/>
  <c r="AC70" i="33"/>
  <c r="AD34" i="33"/>
  <c r="AD30" i="33"/>
  <c r="AC62" i="33"/>
  <c r="AD26" i="33"/>
  <c r="AD61" i="33"/>
  <c r="AE25" i="33"/>
  <c r="AD65" i="33"/>
  <c r="AE29" i="33"/>
  <c r="AC71" i="33"/>
  <c r="AD35" i="33"/>
  <c r="AD64" i="33"/>
  <c r="AE28" i="33"/>
  <c r="AC60" i="33"/>
  <c r="AD24" i="33"/>
  <c r="AC37" i="33"/>
  <c r="AD69" i="33"/>
  <c r="AE33" i="33"/>
  <c r="AC63" i="33"/>
  <c r="AD27" i="33"/>
  <c r="AB26" i="31"/>
  <c r="AE31" i="30"/>
  <c r="AD170" i="30"/>
  <c r="AD151" i="30"/>
  <c r="AD67" i="30"/>
  <c r="AE30" i="29"/>
  <c r="AE35" i="30"/>
  <c r="AD174" i="30"/>
  <c r="AD155" i="30"/>
  <c r="AD71" i="30"/>
  <c r="AB23" i="31"/>
  <c r="AE25" i="29"/>
  <c r="AF24" i="30"/>
  <c r="AE29" i="29"/>
  <c r="AB35" i="31"/>
  <c r="AA174" i="31"/>
  <c r="AA155" i="31"/>
  <c r="AA71" i="31"/>
  <c r="AF23" i="29"/>
  <c r="AF23" i="30"/>
  <c r="AB32" i="31"/>
  <c r="AB28" i="31"/>
  <c r="AA167" i="31"/>
  <c r="AA148" i="31"/>
  <c r="AA64" i="31"/>
  <c r="AE26" i="30"/>
  <c r="AE34" i="30"/>
  <c r="AD173" i="30"/>
  <c r="AD154" i="30"/>
  <c r="AD70" i="30"/>
  <c r="AG28" i="30"/>
  <c r="AE28" i="29"/>
  <c r="AD167" i="29"/>
  <c r="AD148" i="29"/>
  <c r="AD64" i="29"/>
  <c r="AF33" i="30"/>
  <c r="AE32" i="29"/>
  <c r="AE29" i="30"/>
  <c r="AB24" i="31"/>
  <c r="AA163" i="31"/>
  <c r="AA144" i="31"/>
  <c r="AA60" i="31"/>
  <c r="AE32" i="30"/>
  <c r="AF33" i="29"/>
  <c r="AE172" i="29"/>
  <c r="AE153" i="29"/>
  <c r="AE69" i="29"/>
  <c r="AF26" i="29"/>
  <c r="AB34" i="31"/>
  <c r="AA173" i="31"/>
  <c r="AA154" i="31"/>
  <c r="AA70" i="31"/>
  <c r="AB33" i="31"/>
  <c r="AA172" i="31"/>
  <c r="AA153" i="31"/>
  <c r="AA69" i="31"/>
  <c r="AB30" i="31"/>
  <c r="AF24" i="29"/>
  <c r="AF27" i="29"/>
  <c r="AE166" i="29"/>
  <c r="AE147" i="29"/>
  <c r="AE63" i="29"/>
  <c r="AE25" i="30"/>
  <c r="AD164" i="30"/>
  <c r="AD145" i="30"/>
  <c r="AD61" i="30"/>
  <c r="AB29" i="31"/>
  <c r="AF35" i="29"/>
  <c r="AB27" i="31"/>
  <c r="AA166" i="31"/>
  <c r="AA147" i="31"/>
  <c r="AA63" i="31"/>
  <c r="AB25" i="31"/>
  <c r="AA145" i="31"/>
  <c r="AA164" i="31"/>
  <c r="AA61" i="31"/>
  <c r="AB31" i="31"/>
  <c r="AA170" i="31"/>
  <c r="AA151" i="31"/>
  <c r="AA67" i="31"/>
  <c r="AG27" i="30"/>
  <c r="AF166" i="30"/>
  <c r="AF147" i="30"/>
  <c r="AF63" i="30"/>
  <c r="AE31" i="29"/>
  <c r="AD170" i="29"/>
  <c r="AD151" i="29"/>
  <c r="AD67" i="29"/>
  <c r="AE34" i="29"/>
  <c r="AE30" i="30"/>
  <c r="Y37" i="36"/>
  <c r="Y31" i="32"/>
  <c r="Y37" i="34"/>
  <c r="Y37" i="35"/>
  <c r="AE64" i="33" l="1"/>
  <c r="AF28" i="33"/>
  <c r="AE65" i="33"/>
  <c r="AF29" i="33"/>
  <c r="AD62" i="33"/>
  <c r="AE26" i="33"/>
  <c r="AD70" i="33"/>
  <c r="AE34" i="33"/>
  <c r="AD63" i="33"/>
  <c r="AE27" i="33"/>
  <c r="AD68" i="33"/>
  <c r="AE32" i="33"/>
  <c r="AD60" i="33"/>
  <c r="AE24" i="33"/>
  <c r="AD37" i="33"/>
  <c r="AD71" i="33"/>
  <c r="AE35" i="33"/>
  <c r="AE61" i="33"/>
  <c r="AF25" i="33"/>
  <c r="AE30" i="33"/>
  <c r="AE69" i="33"/>
  <c r="AF33" i="33"/>
  <c r="AD67" i="33"/>
  <c r="AE31" i="33"/>
  <c r="AF30" i="30"/>
  <c r="AC33" i="31"/>
  <c r="AB172" i="31"/>
  <c r="AB153" i="31"/>
  <c r="AB69" i="31"/>
  <c r="AC34" i="31"/>
  <c r="AB173" i="31"/>
  <c r="AB154" i="31"/>
  <c r="AB70" i="31"/>
  <c r="AG26" i="29"/>
  <c r="AG33" i="29"/>
  <c r="AF172" i="29"/>
  <c r="AF153" i="29"/>
  <c r="AF69" i="29"/>
  <c r="AF32" i="30"/>
  <c r="AC24" i="31"/>
  <c r="AB144" i="31"/>
  <c r="AB163" i="31"/>
  <c r="AB60" i="31"/>
  <c r="AF29" i="30"/>
  <c r="AF32" i="29"/>
  <c r="AG33" i="30"/>
  <c r="AF28" i="29"/>
  <c r="AE167" i="29"/>
  <c r="AE148" i="29"/>
  <c r="AE64" i="29"/>
  <c r="AH28" i="30"/>
  <c r="AF34" i="30"/>
  <c r="AE173" i="30"/>
  <c r="AE154" i="30"/>
  <c r="AE70" i="30"/>
  <c r="AF26" i="30"/>
  <c r="AC28" i="31"/>
  <c r="AB167" i="31"/>
  <c r="AB148" i="31"/>
  <c r="AB64" i="31"/>
  <c r="AC32" i="31"/>
  <c r="AG23" i="30"/>
  <c r="AG23" i="29"/>
  <c r="AF29" i="29"/>
  <c r="AG24" i="30"/>
  <c r="AF25" i="29"/>
  <c r="AC23" i="31"/>
  <c r="AF35" i="30"/>
  <c r="AE174" i="30"/>
  <c r="AE155" i="30"/>
  <c r="AE71" i="30"/>
  <c r="AF30" i="29"/>
  <c r="AF31" i="30"/>
  <c r="AE170" i="30"/>
  <c r="AE151" i="30"/>
  <c r="AE67" i="30"/>
  <c r="AC26" i="31"/>
  <c r="AF34" i="29"/>
  <c r="AF31" i="29"/>
  <c r="AE170" i="29"/>
  <c r="AE151" i="29"/>
  <c r="AE67" i="29"/>
  <c r="AH27" i="30"/>
  <c r="AG166" i="30"/>
  <c r="AG147" i="30"/>
  <c r="AG63" i="30"/>
  <c r="AC31" i="31"/>
  <c r="AB170" i="31"/>
  <c r="AB151" i="31"/>
  <c r="AB67" i="31"/>
  <c r="AC25" i="31"/>
  <c r="AB164" i="31"/>
  <c r="AB145" i="31"/>
  <c r="AB61" i="31"/>
  <c r="AC27" i="31"/>
  <c r="AB166" i="31"/>
  <c r="AB147" i="31"/>
  <c r="AB63" i="31"/>
  <c r="AG35" i="29"/>
  <c r="AC29" i="31"/>
  <c r="AF25" i="30"/>
  <c r="AE164" i="30"/>
  <c r="AE145" i="30"/>
  <c r="AE61" i="30"/>
  <c r="AG27" i="29"/>
  <c r="AF166" i="29"/>
  <c r="AF147" i="29"/>
  <c r="AF63" i="29"/>
  <c r="AG24" i="29"/>
  <c r="AC30" i="31"/>
  <c r="AC35" i="31"/>
  <c r="AB174" i="31"/>
  <c r="AB155" i="31"/>
  <c r="AB71" i="31"/>
  <c r="Z37" i="36"/>
  <c r="Z37" i="34"/>
  <c r="Z31" i="32"/>
  <c r="Z37" i="35"/>
  <c r="AF69" i="33" l="1"/>
  <c r="AG33" i="33"/>
  <c r="AF61" i="33"/>
  <c r="AG25" i="33"/>
  <c r="AE67" i="33"/>
  <c r="AF31" i="33"/>
  <c r="AE60" i="33"/>
  <c r="AF24" i="33"/>
  <c r="AE37" i="33"/>
  <c r="AE63" i="33"/>
  <c r="AF27" i="33"/>
  <c r="AE62" i="33"/>
  <c r="AF26" i="33"/>
  <c r="AF64" i="33"/>
  <c r="AG28" i="33"/>
  <c r="AF30" i="33"/>
  <c r="AE71" i="33"/>
  <c r="AF35" i="33"/>
  <c r="AE68" i="33"/>
  <c r="AF32" i="33"/>
  <c r="AE70" i="33"/>
  <c r="AF34" i="33"/>
  <c r="AF65" i="33"/>
  <c r="AG29" i="33"/>
  <c r="AH24" i="29"/>
  <c r="AH27" i="29"/>
  <c r="AG166" i="29"/>
  <c r="AG147" i="29"/>
  <c r="AG63" i="29"/>
  <c r="AG25" i="30"/>
  <c r="AF164" i="30"/>
  <c r="AF145" i="30"/>
  <c r="AF61" i="30"/>
  <c r="AD29" i="31"/>
  <c r="AH35" i="29"/>
  <c r="AD27" i="31"/>
  <c r="AC166" i="31"/>
  <c r="AC147" i="31"/>
  <c r="AC63" i="31"/>
  <c r="AD25" i="31"/>
  <c r="AC164" i="31"/>
  <c r="AC145" i="31"/>
  <c r="AC61" i="31"/>
  <c r="AD31" i="31"/>
  <c r="AC170" i="31"/>
  <c r="AC151" i="31"/>
  <c r="AC67" i="31"/>
  <c r="AI27" i="30"/>
  <c r="AH166" i="30"/>
  <c r="AH147" i="30"/>
  <c r="AH63" i="30"/>
  <c r="AG31" i="29"/>
  <c r="AF151" i="29"/>
  <c r="AF170" i="29"/>
  <c r="AF67" i="29"/>
  <c r="AG34" i="29"/>
  <c r="AD26" i="31"/>
  <c r="AG31" i="30"/>
  <c r="AF170" i="30"/>
  <c r="AF151" i="30"/>
  <c r="AF67" i="30"/>
  <c r="AG30" i="29"/>
  <c r="AG35" i="30"/>
  <c r="AF174" i="30"/>
  <c r="AF155" i="30"/>
  <c r="AF71" i="30"/>
  <c r="AD23" i="31"/>
  <c r="AG25" i="29"/>
  <c r="AH24" i="30"/>
  <c r="AG29" i="29"/>
  <c r="AG30" i="30"/>
  <c r="AH23" i="29"/>
  <c r="AH23" i="30"/>
  <c r="AD32" i="31"/>
  <c r="AD28" i="31"/>
  <c r="AC167" i="31"/>
  <c r="AC148" i="31"/>
  <c r="AC64" i="31"/>
  <c r="AG26" i="30"/>
  <c r="AG34" i="30"/>
  <c r="AF173" i="30"/>
  <c r="AF154" i="30"/>
  <c r="AF70" i="30"/>
  <c r="AI28" i="30"/>
  <c r="AG28" i="29"/>
  <c r="AF167" i="29"/>
  <c r="AF148" i="29"/>
  <c r="AF64" i="29"/>
  <c r="AH33" i="30"/>
  <c r="AG32" i="29"/>
  <c r="AG29" i="30"/>
  <c r="AD24" i="31"/>
  <c r="AC144" i="31"/>
  <c r="AC163" i="31"/>
  <c r="AC60" i="31"/>
  <c r="AG32" i="30"/>
  <c r="AH33" i="29"/>
  <c r="AG172" i="29"/>
  <c r="AG153" i="29"/>
  <c r="AG69" i="29"/>
  <c r="AH26" i="29"/>
  <c r="AD34" i="31"/>
  <c r="AC173" i="31"/>
  <c r="AC154" i="31"/>
  <c r="AC70" i="31"/>
  <c r="AD33" i="31"/>
  <c r="AC172" i="31"/>
  <c r="AC153" i="31"/>
  <c r="AC69" i="31"/>
  <c r="AD35" i="31"/>
  <c r="AC174" i="31"/>
  <c r="AC155" i="31"/>
  <c r="AC71" i="31"/>
  <c r="AD30" i="31"/>
  <c r="AA37" i="36"/>
  <c r="AA31" i="32"/>
  <c r="AA37" i="34"/>
  <c r="AA37" i="35"/>
  <c r="AF71" i="33" l="1"/>
  <c r="AG35" i="33"/>
  <c r="AG64" i="33"/>
  <c r="AH28" i="33"/>
  <c r="AF63" i="33"/>
  <c r="AG27" i="33"/>
  <c r="AG65" i="33"/>
  <c r="AH29" i="33"/>
  <c r="AF68" i="33"/>
  <c r="AG32" i="33"/>
  <c r="AF67" i="33"/>
  <c r="AG31" i="33"/>
  <c r="AG69" i="33"/>
  <c r="AH33" i="33"/>
  <c r="AG30" i="33"/>
  <c r="AF62" i="33"/>
  <c r="AG26" i="33"/>
  <c r="AF70" i="33"/>
  <c r="AG34" i="33"/>
  <c r="AF60" i="33"/>
  <c r="AG24" i="33"/>
  <c r="AF37" i="33"/>
  <c r="AG61" i="33"/>
  <c r="AH25" i="33"/>
  <c r="AE35" i="31"/>
  <c r="AD174" i="31"/>
  <c r="AD155" i="31"/>
  <c r="AD71" i="31"/>
  <c r="AE30" i="31"/>
  <c r="AH30" i="30"/>
  <c r="AH29" i="29"/>
  <c r="AI24" i="30"/>
  <c r="AH25" i="29"/>
  <c r="AE23" i="31"/>
  <c r="AH35" i="30"/>
  <c r="AG174" i="30"/>
  <c r="AG155" i="30"/>
  <c r="AG71" i="30"/>
  <c r="AH30" i="29"/>
  <c r="AH31" i="30"/>
  <c r="AG170" i="30"/>
  <c r="AG151" i="30"/>
  <c r="AG67" i="30"/>
  <c r="AE26" i="31"/>
  <c r="AH34" i="29"/>
  <c r="AH31" i="29"/>
  <c r="AG151" i="29"/>
  <c r="AG170" i="29"/>
  <c r="AG67" i="29"/>
  <c r="AJ27" i="30"/>
  <c r="AI166" i="30"/>
  <c r="AI147" i="30"/>
  <c r="AI63" i="30"/>
  <c r="AE31" i="31"/>
  <c r="AD170" i="31"/>
  <c r="AD151" i="31"/>
  <c r="AD67" i="31"/>
  <c r="AE25" i="31"/>
  <c r="AD145" i="31"/>
  <c r="AD164" i="31"/>
  <c r="AD61" i="31"/>
  <c r="AE27" i="31"/>
  <c r="AD166" i="31"/>
  <c r="AD147" i="31"/>
  <c r="AD63" i="31"/>
  <c r="AI35" i="29"/>
  <c r="AE29" i="31"/>
  <c r="AH25" i="30"/>
  <c r="AG164" i="30"/>
  <c r="AG145" i="30"/>
  <c r="AG61" i="30"/>
  <c r="AI27" i="29"/>
  <c r="AH166" i="29"/>
  <c r="AH147" i="29"/>
  <c r="AH63" i="29"/>
  <c r="AI24" i="29"/>
  <c r="AE33" i="31"/>
  <c r="AD172" i="31"/>
  <c r="AD153" i="31"/>
  <c r="AD69" i="31"/>
  <c r="AE34" i="31"/>
  <c r="AD173" i="31"/>
  <c r="AD154" i="31"/>
  <c r="AD70" i="31"/>
  <c r="AI26" i="29"/>
  <c r="AI33" i="29"/>
  <c r="AH172" i="29"/>
  <c r="AH153" i="29"/>
  <c r="AH69" i="29"/>
  <c r="AH32" i="30"/>
  <c r="AE24" i="31"/>
  <c r="AD163" i="31"/>
  <c r="AD144" i="31"/>
  <c r="AD60" i="31"/>
  <c r="AH29" i="30"/>
  <c r="AH32" i="29"/>
  <c r="AI33" i="30"/>
  <c r="AH28" i="29"/>
  <c r="AG167" i="29"/>
  <c r="AG148" i="29"/>
  <c r="AG64" i="29"/>
  <c r="AJ28" i="30"/>
  <c r="AH34" i="30"/>
  <c r="AG173" i="30"/>
  <c r="AG154" i="30"/>
  <c r="AG70" i="30"/>
  <c r="AH26" i="30"/>
  <c r="AE28" i="31"/>
  <c r="AD167" i="31"/>
  <c r="AD148" i="31"/>
  <c r="AD64" i="31"/>
  <c r="AE32" i="31"/>
  <c r="AI23" i="30"/>
  <c r="AI23" i="29"/>
  <c r="AB37" i="36"/>
  <c r="AB37" i="34"/>
  <c r="AB31" i="32"/>
  <c r="AB37" i="35"/>
  <c r="AG60" i="33" l="1"/>
  <c r="AH24" i="33"/>
  <c r="AG37" i="33"/>
  <c r="AG62" i="33"/>
  <c r="AH26" i="33"/>
  <c r="AH69" i="33"/>
  <c r="AI33" i="33"/>
  <c r="AG68" i="33"/>
  <c r="AH32" i="33"/>
  <c r="AH61" i="33"/>
  <c r="AI25" i="33"/>
  <c r="AG63" i="33"/>
  <c r="AH27" i="33"/>
  <c r="AG71" i="33"/>
  <c r="AH35" i="33"/>
  <c r="AG70" i="33"/>
  <c r="AH34" i="33"/>
  <c r="AH30" i="33"/>
  <c r="AG67" i="33"/>
  <c r="AH31" i="33"/>
  <c r="AH65" i="33"/>
  <c r="AI29" i="33"/>
  <c r="AH64" i="33"/>
  <c r="AI28" i="33"/>
  <c r="AJ24" i="29"/>
  <c r="AJ27" i="29"/>
  <c r="AI166" i="29"/>
  <c r="AI147" i="29"/>
  <c r="AI63" i="29"/>
  <c r="AI25" i="30"/>
  <c r="AH164" i="30"/>
  <c r="AH145" i="30"/>
  <c r="AH61" i="30"/>
  <c r="AF29" i="31"/>
  <c r="AJ35" i="29"/>
  <c r="AF27" i="31"/>
  <c r="AE166" i="31"/>
  <c r="AE147" i="31"/>
  <c r="AE63" i="31"/>
  <c r="AF25" i="31"/>
  <c r="AE145" i="31"/>
  <c r="AE164" i="31"/>
  <c r="AE61" i="31"/>
  <c r="AF31" i="31"/>
  <c r="AE170" i="31"/>
  <c r="AE151" i="31"/>
  <c r="AE67" i="31"/>
  <c r="AK27" i="30"/>
  <c r="AJ166" i="30"/>
  <c r="AJ147" i="30"/>
  <c r="AJ63" i="30"/>
  <c r="AI31" i="29"/>
  <c r="AH170" i="29"/>
  <c r="AH151" i="29"/>
  <c r="AH67" i="29"/>
  <c r="AI34" i="29"/>
  <c r="AF26" i="31"/>
  <c r="AI31" i="30"/>
  <c r="AH170" i="30"/>
  <c r="AH151" i="30"/>
  <c r="AH67" i="30"/>
  <c r="AI30" i="29"/>
  <c r="AI35" i="30"/>
  <c r="AH174" i="30"/>
  <c r="AH155" i="30"/>
  <c r="AH71" i="30"/>
  <c r="AF23" i="31"/>
  <c r="AI25" i="29"/>
  <c r="AJ24" i="30"/>
  <c r="AI29" i="29"/>
  <c r="AF35" i="31"/>
  <c r="AE174" i="31"/>
  <c r="AE155" i="31"/>
  <c r="AE71" i="31"/>
  <c r="AJ23" i="29"/>
  <c r="AJ23" i="30"/>
  <c r="AF32" i="31"/>
  <c r="AF28" i="31"/>
  <c r="AE167" i="31"/>
  <c r="AE148" i="31"/>
  <c r="AE64" i="31"/>
  <c r="AI26" i="30"/>
  <c r="AI34" i="30"/>
  <c r="AH173" i="30"/>
  <c r="AH154" i="30"/>
  <c r="AH70" i="30"/>
  <c r="AK28" i="30"/>
  <c r="AI28" i="29"/>
  <c r="AH167" i="29"/>
  <c r="AH148" i="29"/>
  <c r="AH64" i="29"/>
  <c r="AJ33" i="30"/>
  <c r="AI32" i="29"/>
  <c r="AI29" i="30"/>
  <c r="AF24" i="31"/>
  <c r="AE163" i="31"/>
  <c r="AE144" i="31"/>
  <c r="AE60" i="31"/>
  <c r="AI32" i="30"/>
  <c r="AJ33" i="29"/>
  <c r="AI172" i="29"/>
  <c r="AI153" i="29"/>
  <c r="AI69" i="29"/>
  <c r="AJ26" i="29"/>
  <c r="AF34" i="31"/>
  <c r="AE173" i="31"/>
  <c r="AE154" i="31"/>
  <c r="AE70" i="31"/>
  <c r="AF33" i="31"/>
  <c r="AE172" i="31"/>
  <c r="AE153" i="31"/>
  <c r="AE69" i="31"/>
  <c r="AI30" i="30"/>
  <c r="AF30" i="31"/>
  <c r="AC37" i="36"/>
  <c r="AC31" i="32"/>
  <c r="AC37" i="34"/>
  <c r="AC37" i="35"/>
  <c r="AI65" i="33" l="1"/>
  <c r="AJ29" i="33"/>
  <c r="AI30" i="33"/>
  <c r="AH71" i="33"/>
  <c r="AI35" i="33"/>
  <c r="AI61" i="33"/>
  <c r="AJ25" i="33"/>
  <c r="AI69" i="33"/>
  <c r="AJ33" i="33"/>
  <c r="AH60" i="33"/>
  <c r="AI24" i="33"/>
  <c r="AH37" i="33"/>
  <c r="AI64" i="33"/>
  <c r="AJ28" i="33"/>
  <c r="AH67" i="33"/>
  <c r="AI31" i="33"/>
  <c r="AH70" i="33"/>
  <c r="AI34" i="33"/>
  <c r="AH63" i="33"/>
  <c r="AI27" i="33"/>
  <c r="AH68" i="33"/>
  <c r="AI32" i="33"/>
  <c r="AH62" i="33"/>
  <c r="AI26" i="33"/>
  <c r="AJ29" i="29"/>
  <c r="AK24" i="30"/>
  <c r="AJ25" i="29"/>
  <c r="AG23" i="31"/>
  <c r="AJ35" i="30"/>
  <c r="AI174" i="30"/>
  <c r="AI155" i="30"/>
  <c r="AI71" i="30"/>
  <c r="AJ30" i="29"/>
  <c r="AJ31" i="30"/>
  <c r="AI170" i="30"/>
  <c r="AI151" i="30"/>
  <c r="AI67" i="30"/>
  <c r="AG26" i="31"/>
  <c r="AJ34" i="29"/>
  <c r="AJ31" i="29"/>
  <c r="AI170" i="29"/>
  <c r="AI151" i="29"/>
  <c r="AI67" i="29"/>
  <c r="AL27" i="30"/>
  <c r="AK166" i="30"/>
  <c r="AK147" i="30"/>
  <c r="AK63" i="30"/>
  <c r="AG31" i="31"/>
  <c r="AF170" i="31"/>
  <c r="AF151" i="31"/>
  <c r="AF67" i="31"/>
  <c r="AG25" i="31"/>
  <c r="AF164" i="31"/>
  <c r="AF145" i="31"/>
  <c r="AF61" i="31"/>
  <c r="AG27" i="31"/>
  <c r="AF166" i="31"/>
  <c r="AF147" i="31"/>
  <c r="AF63" i="31"/>
  <c r="AK35" i="29"/>
  <c r="AG29" i="31"/>
  <c r="AJ25" i="30"/>
  <c r="AI164" i="30"/>
  <c r="AI145" i="30"/>
  <c r="AI61" i="30"/>
  <c r="AK27" i="29"/>
  <c r="AJ166" i="29"/>
  <c r="AJ147" i="29"/>
  <c r="AJ63" i="29"/>
  <c r="AK24" i="29"/>
  <c r="AG30" i="31"/>
  <c r="AJ30" i="30"/>
  <c r="AG33" i="31"/>
  <c r="AF172" i="31"/>
  <c r="AF153" i="31"/>
  <c r="AF69" i="31"/>
  <c r="AG34" i="31"/>
  <c r="AF173" i="31"/>
  <c r="AF154" i="31"/>
  <c r="AF70" i="31"/>
  <c r="AK26" i="29"/>
  <c r="AK33" i="29"/>
  <c r="AJ172" i="29"/>
  <c r="AJ153" i="29"/>
  <c r="AJ69" i="29"/>
  <c r="AJ32" i="30"/>
  <c r="AG24" i="31"/>
  <c r="AF144" i="31"/>
  <c r="AF163" i="31"/>
  <c r="AF60" i="31"/>
  <c r="AJ29" i="30"/>
  <c r="AJ32" i="29"/>
  <c r="AK33" i="30"/>
  <c r="AJ28" i="29"/>
  <c r="AI167" i="29"/>
  <c r="AI148" i="29"/>
  <c r="AI64" i="29"/>
  <c r="AL28" i="30"/>
  <c r="AJ34" i="30"/>
  <c r="AI173" i="30"/>
  <c r="AI154" i="30"/>
  <c r="AI70" i="30"/>
  <c r="AJ26" i="30"/>
  <c r="AG28" i="31"/>
  <c r="AF167" i="31"/>
  <c r="AF148" i="31"/>
  <c r="AF64" i="31"/>
  <c r="AG32" i="31"/>
  <c r="AK23" i="30"/>
  <c r="AK23" i="29"/>
  <c r="AG35" i="31"/>
  <c r="AF174" i="31"/>
  <c r="AF155" i="31"/>
  <c r="AF71" i="31"/>
  <c r="AD37" i="36"/>
  <c r="AD37" i="34"/>
  <c r="AD31" i="32"/>
  <c r="AD37" i="35"/>
  <c r="AI60" i="33" l="1"/>
  <c r="AJ24" i="33"/>
  <c r="AI37" i="33"/>
  <c r="AJ61" i="33"/>
  <c r="AK25" i="33"/>
  <c r="AJ30" i="33"/>
  <c r="AI68" i="33"/>
  <c r="AJ32" i="33"/>
  <c r="AI70" i="33"/>
  <c r="AJ34" i="33"/>
  <c r="AJ64" i="33"/>
  <c r="AK28" i="33"/>
  <c r="AJ69" i="33"/>
  <c r="AK33" i="33"/>
  <c r="AI71" i="33"/>
  <c r="AJ35" i="33"/>
  <c r="AJ65" i="33"/>
  <c r="AK29" i="33"/>
  <c r="AI62" i="33"/>
  <c r="AJ26" i="33"/>
  <c r="AI63" i="33"/>
  <c r="AJ27" i="33"/>
  <c r="AI67" i="33"/>
  <c r="AJ31" i="33"/>
  <c r="AK30" i="30"/>
  <c r="AH30" i="31"/>
  <c r="AL24" i="29"/>
  <c r="AL27" i="29"/>
  <c r="AK166" i="29"/>
  <c r="AK147" i="29"/>
  <c r="AK63" i="29"/>
  <c r="AK25" i="30"/>
  <c r="AJ164" i="30"/>
  <c r="AJ145" i="30"/>
  <c r="AJ61" i="30"/>
  <c r="AH29" i="31"/>
  <c r="AL35" i="29"/>
  <c r="AH27" i="31"/>
  <c r="AG166" i="31"/>
  <c r="AG147" i="31"/>
  <c r="AG63" i="31"/>
  <c r="AH25" i="31"/>
  <c r="AG164" i="31"/>
  <c r="AG145" i="31"/>
  <c r="AG61" i="31"/>
  <c r="AH31" i="31"/>
  <c r="AG170" i="31"/>
  <c r="AG151" i="31"/>
  <c r="AG67" i="31"/>
  <c r="AM27" i="30"/>
  <c r="AL166" i="30"/>
  <c r="AL147" i="30"/>
  <c r="AL63" i="30"/>
  <c r="AK31" i="29"/>
  <c r="AJ151" i="29"/>
  <c r="AJ170" i="29"/>
  <c r="AJ67" i="29"/>
  <c r="AK34" i="29"/>
  <c r="AH26" i="31"/>
  <c r="AK31" i="30"/>
  <c r="AJ170" i="30"/>
  <c r="AJ151" i="30"/>
  <c r="AJ67" i="30"/>
  <c r="AK30" i="29"/>
  <c r="AK35" i="30"/>
  <c r="AJ174" i="30"/>
  <c r="AJ155" i="30"/>
  <c r="AJ71" i="30"/>
  <c r="AH23" i="31"/>
  <c r="AK25" i="29"/>
  <c r="AL24" i="30"/>
  <c r="AK29" i="29"/>
  <c r="AH35" i="31"/>
  <c r="AG174" i="31"/>
  <c r="AG155" i="31"/>
  <c r="AG71" i="31"/>
  <c r="AL23" i="29"/>
  <c r="AL23" i="30"/>
  <c r="AH32" i="31"/>
  <c r="AH28" i="31"/>
  <c r="AG167" i="31"/>
  <c r="AG148" i="31"/>
  <c r="AG64" i="31"/>
  <c r="AK26" i="30"/>
  <c r="AK34" i="30"/>
  <c r="AJ173" i="30"/>
  <c r="AJ154" i="30"/>
  <c r="AJ70" i="30"/>
  <c r="AM28" i="30"/>
  <c r="AK28" i="29"/>
  <c r="AJ167" i="29"/>
  <c r="AJ148" i="29"/>
  <c r="AJ64" i="29"/>
  <c r="AL33" i="30"/>
  <c r="AK32" i="29"/>
  <c r="AK29" i="30"/>
  <c r="AH24" i="31"/>
  <c r="AG144" i="31"/>
  <c r="AG163" i="31"/>
  <c r="AG60" i="31"/>
  <c r="AK32" i="30"/>
  <c r="AL33" i="29"/>
  <c r="AK172" i="29"/>
  <c r="AK153" i="29"/>
  <c r="AK69" i="29"/>
  <c r="AL26" i="29"/>
  <c r="AH34" i="31"/>
  <c r="AG173" i="31"/>
  <c r="AG154" i="31"/>
  <c r="AG70" i="31"/>
  <c r="AH33" i="31"/>
  <c r="AG172" i="31"/>
  <c r="AG153" i="31"/>
  <c r="AG69" i="31"/>
  <c r="AE37" i="36"/>
  <c r="AE31" i="32"/>
  <c r="AE37" i="34"/>
  <c r="AE37" i="35"/>
  <c r="AJ67" i="33" l="1"/>
  <c r="AK31" i="33"/>
  <c r="AJ62" i="33"/>
  <c r="AK26" i="33"/>
  <c r="AJ71" i="33"/>
  <c r="AK35" i="33"/>
  <c r="AJ70" i="33"/>
  <c r="AK34" i="33"/>
  <c r="AK30" i="33"/>
  <c r="AJ60" i="33"/>
  <c r="AK24" i="33"/>
  <c r="AJ37" i="33"/>
  <c r="AJ63" i="33"/>
  <c r="AK27" i="33"/>
  <c r="AK65" i="33"/>
  <c r="AL29" i="33"/>
  <c r="AK69" i="33"/>
  <c r="AL33" i="33"/>
  <c r="AK64" i="33"/>
  <c r="AL28" i="33"/>
  <c r="AJ68" i="33"/>
  <c r="AK32" i="33"/>
  <c r="AK61" i="33"/>
  <c r="AL25" i="33"/>
  <c r="AM26" i="29"/>
  <c r="AI34" i="31"/>
  <c r="AH173" i="31"/>
  <c r="AH154" i="31"/>
  <c r="AH70" i="31"/>
  <c r="AM33" i="29"/>
  <c r="AL172" i="29"/>
  <c r="AL153" i="29"/>
  <c r="AL69" i="29"/>
  <c r="AI24" i="31"/>
  <c r="AH163" i="31"/>
  <c r="AH144" i="31"/>
  <c r="AH60" i="31"/>
  <c r="AL29" i="30"/>
  <c r="AL32" i="29"/>
  <c r="AM33" i="30"/>
  <c r="AL28" i="29"/>
  <c r="AK167" i="29"/>
  <c r="AK148" i="29"/>
  <c r="AK64" i="29"/>
  <c r="AL34" i="30"/>
  <c r="AK173" i="30"/>
  <c r="AK154" i="30"/>
  <c r="AK70" i="30"/>
  <c r="AL26" i="30"/>
  <c r="AI28" i="31"/>
  <c r="AH167" i="31"/>
  <c r="AH148" i="31"/>
  <c r="AH64" i="31"/>
  <c r="AI32" i="31"/>
  <c r="AM23" i="30"/>
  <c r="AM23" i="29"/>
  <c r="AI35" i="31"/>
  <c r="AH174" i="31"/>
  <c r="AH155" i="31"/>
  <c r="AH71" i="31"/>
  <c r="AL29" i="29"/>
  <c r="AM24" i="30"/>
  <c r="AL25" i="29"/>
  <c r="AI23" i="31"/>
  <c r="AL35" i="30"/>
  <c r="AK174" i="30"/>
  <c r="AK155" i="30"/>
  <c r="AK71" i="30"/>
  <c r="AL30" i="29"/>
  <c r="AL31" i="30"/>
  <c r="AK170" i="30"/>
  <c r="AK151" i="30"/>
  <c r="AK67" i="30"/>
  <c r="AI26" i="31"/>
  <c r="AL34" i="29"/>
  <c r="AL31" i="29"/>
  <c r="AK151" i="29"/>
  <c r="AK170" i="29"/>
  <c r="AK67" i="29"/>
  <c r="AM166" i="30"/>
  <c r="AM147" i="30"/>
  <c r="AM63" i="30"/>
  <c r="AI31" i="31"/>
  <c r="AH170" i="31"/>
  <c r="AH151" i="31"/>
  <c r="AH67" i="31"/>
  <c r="AI25" i="31"/>
  <c r="AH145" i="31"/>
  <c r="AH164" i="31"/>
  <c r="AH61" i="31"/>
  <c r="AI27" i="31"/>
  <c r="AH166" i="31"/>
  <c r="AH147" i="31"/>
  <c r="AH63" i="31"/>
  <c r="AM35" i="29"/>
  <c r="AI29" i="31"/>
  <c r="AL25" i="30"/>
  <c r="AK164" i="30"/>
  <c r="AK145" i="30"/>
  <c r="AK61" i="30"/>
  <c r="AM27" i="29"/>
  <c r="AL166" i="29"/>
  <c r="AL147" i="29"/>
  <c r="AL63" i="29"/>
  <c r="AM24" i="29"/>
  <c r="AI30" i="31"/>
  <c r="AL30" i="30"/>
  <c r="AI33" i="31"/>
  <c r="AH172" i="31"/>
  <c r="AH153" i="31"/>
  <c r="AH69" i="31"/>
  <c r="AL32" i="30"/>
  <c r="AF37" i="36"/>
  <c r="AF31" i="32"/>
  <c r="AF37" i="34"/>
  <c r="AF37" i="35"/>
  <c r="AK68" i="33" l="1"/>
  <c r="AL32" i="33"/>
  <c r="AL69" i="33"/>
  <c r="AM33" i="33"/>
  <c r="AK63" i="33"/>
  <c r="AL27" i="33"/>
  <c r="AL30" i="33"/>
  <c r="AK71" i="33"/>
  <c r="AL35" i="33"/>
  <c r="AK67" i="33"/>
  <c r="AL31" i="33"/>
  <c r="AL61" i="33"/>
  <c r="AM25" i="33"/>
  <c r="AL64" i="33"/>
  <c r="AM28" i="33"/>
  <c r="AL65" i="33"/>
  <c r="AM29" i="33"/>
  <c r="AK60" i="33"/>
  <c r="AL24" i="33"/>
  <c r="AK37" i="33"/>
  <c r="AK70" i="33"/>
  <c r="AL34" i="33"/>
  <c r="AK62" i="33"/>
  <c r="AL26" i="33"/>
  <c r="AM32" i="30"/>
  <c r="AJ33" i="31"/>
  <c r="AI172" i="31"/>
  <c r="AI153" i="31"/>
  <c r="AI69" i="31"/>
  <c r="AJ35" i="31"/>
  <c r="AI174" i="31"/>
  <c r="AI155" i="31"/>
  <c r="AI71" i="31"/>
  <c r="AJ32" i="31"/>
  <c r="AJ28" i="31"/>
  <c r="AI167" i="31"/>
  <c r="AI148" i="31"/>
  <c r="AI64" i="31"/>
  <c r="AM26" i="30"/>
  <c r="AM34" i="30"/>
  <c r="AL173" i="30"/>
  <c r="AL154" i="30"/>
  <c r="AL70" i="30"/>
  <c r="AM28" i="29"/>
  <c r="AL167" i="29"/>
  <c r="AL148" i="29"/>
  <c r="AL64" i="29"/>
  <c r="AM32" i="29"/>
  <c r="AM29" i="30"/>
  <c r="AJ24" i="31"/>
  <c r="AI163" i="31"/>
  <c r="AI144" i="31"/>
  <c r="AI60" i="31"/>
  <c r="AM172" i="29"/>
  <c r="AM153" i="29"/>
  <c r="AM69" i="29"/>
  <c r="AJ34" i="31"/>
  <c r="AI173" i="31"/>
  <c r="AI154" i="31"/>
  <c r="AI70" i="31"/>
  <c r="AM30" i="30"/>
  <c r="AM166" i="29"/>
  <c r="AM147" i="29"/>
  <c r="AM63" i="29"/>
  <c r="AM25" i="30"/>
  <c r="AL164" i="30"/>
  <c r="AL145" i="30"/>
  <c r="AL61" i="30"/>
  <c r="AJ29" i="31"/>
  <c r="AJ27" i="31"/>
  <c r="AI166" i="31"/>
  <c r="AI147" i="31"/>
  <c r="AI63" i="31"/>
  <c r="AJ25" i="31"/>
  <c r="AI145" i="31"/>
  <c r="AI164" i="31"/>
  <c r="AI61" i="31"/>
  <c r="AJ31" i="31"/>
  <c r="AI170" i="31"/>
  <c r="AI151" i="31"/>
  <c r="AI67" i="31"/>
  <c r="AM31" i="29"/>
  <c r="AL170" i="29"/>
  <c r="AL151" i="29"/>
  <c r="AL67" i="29"/>
  <c r="AM34" i="29"/>
  <c r="AJ26" i="31"/>
  <c r="AM31" i="30"/>
  <c r="AL170" i="30"/>
  <c r="AL151" i="30"/>
  <c r="AL67" i="30"/>
  <c r="AM30" i="29"/>
  <c r="AM35" i="30"/>
  <c r="AL174" i="30"/>
  <c r="AL155" i="30"/>
  <c r="AL71" i="30"/>
  <c r="AJ23" i="31"/>
  <c r="AM25" i="29"/>
  <c r="AM29" i="29"/>
  <c r="AJ30" i="31"/>
  <c r="AG37" i="36"/>
  <c r="AG37" i="34"/>
  <c r="AG31" i="32"/>
  <c r="AG37" i="35"/>
  <c r="AM65" i="33" l="1"/>
  <c r="AM61" i="33"/>
  <c r="AL71" i="33"/>
  <c r="AM35" i="33"/>
  <c r="AL62" i="33"/>
  <c r="AM26" i="33"/>
  <c r="AL63" i="33"/>
  <c r="AM27" i="33"/>
  <c r="AL68" i="33"/>
  <c r="AM32" i="33"/>
  <c r="AL60" i="33"/>
  <c r="AM24" i="33"/>
  <c r="AL37" i="33"/>
  <c r="AM64" i="33"/>
  <c r="AL67" i="33"/>
  <c r="AM31" i="33"/>
  <c r="AM30" i="33"/>
  <c r="AL70" i="33"/>
  <c r="AM34" i="33"/>
  <c r="AM69" i="33"/>
  <c r="AK23" i="31"/>
  <c r="AM174" i="30"/>
  <c r="AM155" i="30"/>
  <c r="AM71" i="30"/>
  <c r="AM170" i="30"/>
  <c r="AM151" i="30"/>
  <c r="AM67" i="30"/>
  <c r="AK26" i="31"/>
  <c r="AM170" i="29"/>
  <c r="AM151" i="29"/>
  <c r="AM67" i="29"/>
  <c r="AK31" i="31"/>
  <c r="AJ170" i="31"/>
  <c r="AJ151" i="31"/>
  <c r="AJ67" i="31"/>
  <c r="AK25" i="31"/>
  <c r="AJ164" i="31"/>
  <c r="AJ145" i="31"/>
  <c r="AJ61" i="31"/>
  <c r="AK27" i="31"/>
  <c r="AJ166" i="31"/>
  <c r="AJ147" i="31"/>
  <c r="AJ63" i="31"/>
  <c r="AK29" i="31"/>
  <c r="AM164" i="30"/>
  <c r="AM145" i="30"/>
  <c r="AM61" i="30"/>
  <c r="AK30" i="31"/>
  <c r="AK34" i="31"/>
  <c r="AJ173" i="31"/>
  <c r="AJ154" i="31"/>
  <c r="AJ70" i="31"/>
  <c r="AK24" i="31"/>
  <c r="AJ144" i="31"/>
  <c r="AJ163" i="31"/>
  <c r="AJ60" i="31"/>
  <c r="AM167" i="29"/>
  <c r="AM148" i="29"/>
  <c r="AM64" i="29"/>
  <c r="AM173" i="30"/>
  <c r="AM154" i="30"/>
  <c r="AM70" i="30"/>
  <c r="AK28" i="31"/>
  <c r="AJ167" i="31"/>
  <c r="AJ148" i="31"/>
  <c r="AJ64" i="31"/>
  <c r="AK32" i="31"/>
  <c r="AK35" i="31"/>
  <c r="AJ174" i="31"/>
  <c r="AJ155" i="31"/>
  <c r="AJ71" i="31"/>
  <c r="AK33" i="31"/>
  <c r="AJ172" i="31"/>
  <c r="AJ153" i="31"/>
  <c r="AJ69" i="31"/>
  <c r="AH37" i="36"/>
  <c r="AH37" i="34"/>
  <c r="AH31" i="32"/>
  <c r="AH37" i="35"/>
  <c r="AM68" i="33" l="1"/>
  <c r="AM62" i="33"/>
  <c r="AM70" i="33"/>
  <c r="AM67" i="33"/>
  <c r="AM60" i="33"/>
  <c r="AM37" i="33"/>
  <c r="AM63" i="33"/>
  <c r="AM71" i="33"/>
  <c r="AL29" i="31"/>
  <c r="AL27" i="31"/>
  <c r="AK166" i="31"/>
  <c r="AK147" i="31"/>
  <c r="AK63" i="31"/>
  <c r="AL25" i="31"/>
  <c r="AK164" i="31"/>
  <c r="AK145" i="31"/>
  <c r="AK61" i="31"/>
  <c r="AL31" i="31"/>
  <c r="AK170" i="31"/>
  <c r="AK151" i="31"/>
  <c r="AK67" i="31"/>
  <c r="AL26" i="31"/>
  <c r="AL23" i="31"/>
  <c r="AL35" i="31"/>
  <c r="AK174" i="31"/>
  <c r="AK155" i="31"/>
  <c r="AK71" i="31"/>
  <c r="AL32" i="31"/>
  <c r="AL28" i="31"/>
  <c r="AK167" i="31"/>
  <c r="AK148" i="31"/>
  <c r="AK64" i="31"/>
  <c r="AL24" i="31"/>
  <c r="AK144" i="31"/>
  <c r="AK163" i="31"/>
  <c r="AK60" i="31"/>
  <c r="AL34" i="31"/>
  <c r="AK173" i="31"/>
  <c r="AK154" i="31"/>
  <c r="AK70" i="31"/>
  <c r="AL33" i="31"/>
  <c r="AK172" i="31"/>
  <c r="AK153" i="31"/>
  <c r="AK69" i="31"/>
  <c r="AL30" i="31"/>
  <c r="AI31" i="32"/>
  <c r="AI37" i="34"/>
  <c r="AI37" i="35"/>
  <c r="AM30" i="31" l="1"/>
  <c r="AM34" i="31"/>
  <c r="AL173" i="31"/>
  <c r="AL154" i="31"/>
  <c r="AL70" i="31"/>
  <c r="AM24" i="31"/>
  <c r="AL163" i="31"/>
  <c r="AL144" i="31"/>
  <c r="AL60" i="31"/>
  <c r="AM28" i="31"/>
  <c r="AL167" i="31"/>
  <c r="AL148" i="31"/>
  <c r="AL64" i="31"/>
  <c r="AM32" i="31"/>
  <c r="AM35" i="31"/>
  <c r="AL174" i="31"/>
  <c r="AL155" i="31"/>
  <c r="AL71" i="31"/>
  <c r="AM23" i="31"/>
  <c r="AM26" i="31"/>
  <c r="AM31" i="31"/>
  <c r="AL170" i="31"/>
  <c r="AL151" i="31"/>
  <c r="AL67" i="31"/>
  <c r="AM25" i="31"/>
  <c r="AL145" i="31"/>
  <c r="AL164" i="31"/>
  <c r="AL61" i="31"/>
  <c r="AM27" i="31"/>
  <c r="AL166" i="31"/>
  <c r="AL147" i="31"/>
  <c r="AL63" i="31"/>
  <c r="AM29" i="31"/>
  <c r="AM33" i="31"/>
  <c r="AL172" i="31"/>
  <c r="AL153" i="31"/>
  <c r="AL69" i="31"/>
  <c r="AI37" i="36"/>
  <c r="AJ37" i="36"/>
  <c r="AJ37" i="34"/>
  <c r="AJ31" i="32"/>
  <c r="AJ37" i="35"/>
  <c r="AM166" i="31" l="1"/>
  <c r="AM147" i="31"/>
  <c r="AM63" i="31"/>
  <c r="AM145" i="31"/>
  <c r="AM164" i="31"/>
  <c r="AM61" i="31"/>
  <c r="AM170" i="31"/>
  <c r="AM151" i="31"/>
  <c r="AM67" i="31"/>
  <c r="AM174" i="31"/>
  <c r="AM155" i="31"/>
  <c r="AM71" i="31"/>
  <c r="AM167" i="31"/>
  <c r="AM148" i="31"/>
  <c r="AM64" i="31"/>
  <c r="AM163" i="31"/>
  <c r="AM144" i="31"/>
  <c r="AM60" i="31"/>
  <c r="AM173" i="31"/>
  <c r="AM154" i="31"/>
  <c r="AM70" i="31"/>
  <c r="AM172" i="31"/>
  <c r="AM153" i="31"/>
  <c r="AM69" i="31"/>
  <c r="AK37" i="36"/>
  <c r="AK31" i="32"/>
  <c r="AK37" i="34"/>
  <c r="AK37" i="35"/>
  <c r="AL37" i="36" l="1"/>
  <c r="AL37" i="34"/>
  <c r="AL31" i="32"/>
  <c r="AL37" i="35"/>
  <c r="AM37" i="36" l="1"/>
  <c r="AM37" i="34"/>
  <c r="AM31" i="32"/>
  <c r="AM37" i="35"/>
  <c r="B19" i="10" l="1"/>
  <c r="B37" i="10" s="1"/>
  <c r="B55" i="10" s="1"/>
  <c r="B33" i="10"/>
  <c r="B51" i="10" s="1"/>
  <c r="B34" i="10"/>
  <c r="B52" i="10" s="1"/>
  <c r="B35" i="10"/>
  <c r="B53" i="10" s="1"/>
  <c r="B36" i="10"/>
  <c r="B54" i="10" s="1"/>
  <c r="B72" i="10" s="1"/>
  <c r="B32" i="10"/>
  <c r="B50" i="10" s="1"/>
  <c r="B31" i="10"/>
  <c r="B49" i="10" s="1"/>
  <c r="B30" i="10"/>
  <c r="B48" i="10" s="1"/>
  <c r="B29" i="10"/>
  <c r="B47" i="10" s="1"/>
  <c r="B28" i="10"/>
  <c r="B46" i="10" s="1"/>
  <c r="B27" i="10"/>
  <c r="B45" i="10" s="1"/>
  <c r="B26" i="10"/>
  <c r="B44" i="10" s="1"/>
  <c r="B25" i="10"/>
  <c r="B43" i="10" s="1"/>
  <c r="B24" i="10"/>
  <c r="B42" i="10" s="1"/>
  <c r="B23" i="10"/>
  <c r="B41" i="10" s="1"/>
  <c r="B59" i="10" l="1"/>
  <c r="B78" i="10" s="1"/>
  <c r="B60" i="10"/>
  <c r="B79" i="10" s="1"/>
  <c r="B61" i="10"/>
  <c r="B80" i="10" s="1"/>
  <c r="B62" i="10"/>
  <c r="B81" i="10" s="1"/>
  <c r="B63" i="10"/>
  <c r="B82" i="10" s="1"/>
  <c r="B64" i="10"/>
  <c r="B83" i="10" s="1"/>
  <c r="B65" i="10"/>
  <c r="B84" i="10" s="1"/>
  <c r="B66" i="10"/>
  <c r="B85" i="10" s="1"/>
  <c r="B67" i="10"/>
  <c r="B86" i="10" s="1"/>
  <c r="B68" i="10"/>
  <c r="B87" i="10" s="1"/>
  <c r="B71" i="10"/>
  <c r="B90" i="10" s="1"/>
  <c r="B70" i="10"/>
  <c r="B89" i="10" s="1"/>
  <c r="B69" i="10"/>
  <c r="B88" i="10" s="1"/>
  <c r="E69" i="28"/>
  <c r="N69" i="28"/>
  <c r="L69" i="28"/>
  <c r="D69" i="28"/>
  <c r="F69" i="28"/>
  <c r="M69" i="28"/>
  <c r="C69" i="28"/>
  <c r="C61" i="28" s="1"/>
  <c r="G69" i="28"/>
  <c r="K77" i="10"/>
  <c r="K92" i="10" s="1"/>
  <c r="S77" i="10"/>
  <c r="S92" i="10" s="1"/>
  <c r="AJ77" i="10"/>
  <c r="AJ92" i="10" s="1"/>
  <c r="D77" i="10"/>
  <c r="D92" i="10" s="1"/>
  <c r="AC77" i="10"/>
  <c r="AC92" i="10" s="1"/>
  <c r="AB77" i="10"/>
  <c r="AB92" i="10" s="1"/>
  <c r="U77" i="10"/>
  <c r="U92" i="10" s="1"/>
  <c r="AD77" i="10"/>
  <c r="AD92" i="10" s="1"/>
  <c r="AL77" i="10"/>
  <c r="AL92" i="10" s="1"/>
  <c r="AI77" i="10"/>
  <c r="AI92" i="10" s="1"/>
  <c r="E77" i="10"/>
  <c r="E92" i="10" s="1"/>
  <c r="V77" i="10"/>
  <c r="V92" i="10" s="1"/>
  <c r="W77" i="10"/>
  <c r="W92" i="10" s="1"/>
  <c r="AE77" i="10"/>
  <c r="AE92" i="10" s="1"/>
  <c r="AM77" i="10"/>
  <c r="AM92" i="10" s="1"/>
  <c r="L77" i="10"/>
  <c r="L92" i="10" s="1"/>
  <c r="F77" i="10"/>
  <c r="F92" i="10" s="1"/>
  <c r="G77" i="10"/>
  <c r="G92" i="10" s="1"/>
  <c r="H77" i="10"/>
  <c r="H92" i="10" s="1"/>
  <c r="P77" i="10"/>
  <c r="P92" i="10" s="1"/>
  <c r="X77" i="10"/>
  <c r="X92" i="10" s="1"/>
  <c r="AF77" i="10"/>
  <c r="AF92" i="10" s="1"/>
  <c r="C77" i="10"/>
  <c r="C92" i="10" s="1"/>
  <c r="T77" i="10"/>
  <c r="T92" i="10" s="1"/>
  <c r="M77" i="10"/>
  <c r="M92" i="10" s="1"/>
  <c r="N77" i="10"/>
  <c r="N92" i="10" s="1"/>
  <c r="O77" i="10"/>
  <c r="O92" i="10" s="1"/>
  <c r="I77" i="10"/>
  <c r="I92" i="10" s="1"/>
  <c r="Q77" i="10"/>
  <c r="Q92" i="10" s="1"/>
  <c r="Y77" i="10"/>
  <c r="Y92" i="10" s="1"/>
  <c r="AG77" i="10"/>
  <c r="AG92" i="10" s="1"/>
  <c r="AA77" i="10"/>
  <c r="AA92" i="10" s="1"/>
  <c r="AK77" i="10"/>
  <c r="AK92" i="10" s="1"/>
  <c r="J77" i="10"/>
  <c r="J92" i="10" s="1"/>
  <c r="R77" i="10"/>
  <c r="R92" i="10" s="1"/>
  <c r="Z77" i="10"/>
  <c r="Z92" i="10" s="1"/>
  <c r="AH77" i="10"/>
  <c r="AH92" i="10" s="1"/>
  <c r="G61" i="28" l="1"/>
  <c r="M61" i="28"/>
  <c r="D61" i="28"/>
  <c r="N61" i="28"/>
  <c r="F61" i="28"/>
  <c r="L61" i="28"/>
  <c r="E61" i="28"/>
  <c r="B30" i="2" l="1"/>
  <c r="B45" i="2" s="1"/>
  <c r="B60" i="2" s="1"/>
  <c r="B31" i="2"/>
  <c r="B46" i="2" s="1"/>
  <c r="C77" i="2"/>
  <c r="CH21" i="28" l="1"/>
  <c r="CF21" i="28"/>
  <c r="CB21" i="28"/>
  <c r="BX21" i="28"/>
  <c r="BT21" i="28"/>
  <c r="BP21" i="28"/>
  <c r="BL21" i="28"/>
  <c r="BH21" i="28"/>
  <c r="BD21" i="28"/>
  <c r="AZ21" i="28"/>
  <c r="AV21" i="28"/>
  <c r="AR21" i="28"/>
  <c r="AN21" i="28"/>
  <c r="AJ21" i="28"/>
  <c r="AJ77" i="2"/>
  <c r="AF21" i="28"/>
  <c r="AF77" i="2"/>
  <c r="AB21" i="28"/>
  <c r="AB77" i="2"/>
  <c r="X21" i="28"/>
  <c r="X77" i="2"/>
  <c r="T21" i="28"/>
  <c r="T77" i="2"/>
  <c r="P21" i="28"/>
  <c r="P77" i="2"/>
  <c r="L21" i="28"/>
  <c r="L77" i="2"/>
  <c r="H21" i="28"/>
  <c r="H77" i="2"/>
  <c r="D77" i="2"/>
  <c r="D21" i="28"/>
  <c r="CA21" i="28"/>
  <c r="BW21" i="28"/>
  <c r="BS21" i="28"/>
  <c r="BO21" i="28"/>
  <c r="BK21" i="28"/>
  <c r="BG21" i="28"/>
  <c r="BC21" i="28"/>
  <c r="AY21" i="28"/>
  <c r="AU21" i="28"/>
  <c r="AQ21" i="28"/>
  <c r="AM21" i="28"/>
  <c r="AM77" i="2"/>
  <c r="AI21" i="28"/>
  <c r="AI77" i="2"/>
  <c r="AE21" i="28"/>
  <c r="AE77" i="2"/>
  <c r="AA21" i="28"/>
  <c r="AA77" i="2"/>
  <c r="W21" i="28"/>
  <c r="W77" i="2"/>
  <c r="S21" i="28"/>
  <c r="S77" i="2"/>
  <c r="O21" i="28"/>
  <c r="O77" i="2"/>
  <c r="K21" i="28"/>
  <c r="K77" i="2"/>
  <c r="G21" i="28"/>
  <c r="G77" i="2"/>
  <c r="CE21" i="28"/>
  <c r="BZ21" i="28"/>
  <c r="BR21" i="28"/>
  <c r="BJ21" i="28"/>
  <c r="BB21" i="28"/>
  <c r="AX21" i="28"/>
  <c r="AP21" i="28"/>
  <c r="AH21" i="28"/>
  <c r="AH77" i="2"/>
  <c r="AD21" i="28"/>
  <c r="AD77" i="2"/>
  <c r="Z21" i="28"/>
  <c r="Z77" i="2"/>
  <c r="V21" i="28"/>
  <c r="V77" i="2"/>
  <c r="R21" i="28"/>
  <c r="R77" i="2"/>
  <c r="N21" i="28"/>
  <c r="N77" i="2"/>
  <c r="J21" i="28"/>
  <c r="J77" i="2"/>
  <c r="F21" i="28"/>
  <c r="F77" i="2"/>
  <c r="CD21" i="28"/>
  <c r="BV21" i="28"/>
  <c r="BN21" i="28"/>
  <c r="BF21" i="28"/>
  <c r="AT21" i="28"/>
  <c r="AL21" i="28"/>
  <c r="AL77" i="2"/>
  <c r="CG21" i="28"/>
  <c r="CC21" i="28"/>
  <c r="BY21" i="28"/>
  <c r="BU21" i="28"/>
  <c r="BQ21" i="28"/>
  <c r="BM21" i="28"/>
  <c r="BI21" i="28"/>
  <c r="BE21" i="28"/>
  <c r="BA21" i="28"/>
  <c r="AW21" i="28"/>
  <c r="AS21" i="28"/>
  <c r="AO21" i="28"/>
  <c r="AK21" i="28"/>
  <c r="AK77" i="2"/>
  <c r="AG21" i="28"/>
  <c r="AG77" i="2"/>
  <c r="AC21" i="28"/>
  <c r="AC77" i="2"/>
  <c r="Y21" i="28"/>
  <c r="Y77" i="2"/>
  <c r="U21" i="28"/>
  <c r="U77" i="2"/>
  <c r="Q21" i="28"/>
  <c r="Q77" i="2"/>
  <c r="M21" i="28"/>
  <c r="M77" i="2"/>
  <c r="I21" i="28"/>
  <c r="I77" i="2"/>
  <c r="E21" i="28"/>
  <c r="E77" i="2"/>
  <c r="BY34" i="28"/>
  <c r="BY59" i="28" s="1"/>
  <c r="CH34" i="28"/>
  <c r="CH59" i="28" s="1"/>
  <c r="C34" i="28"/>
  <c r="C59" i="28" s="1"/>
  <c r="B20" i="2"/>
  <c r="B35" i="2" s="1"/>
  <c r="B50" i="2" s="1"/>
  <c r="B21" i="2"/>
  <c r="B36" i="2" s="1"/>
  <c r="B51" i="2" s="1"/>
  <c r="B22" i="2"/>
  <c r="B37" i="2" s="1"/>
  <c r="B52" i="2" s="1"/>
  <c r="B23" i="2"/>
  <c r="B38" i="2" s="1"/>
  <c r="B53" i="2" s="1"/>
  <c r="B24" i="2"/>
  <c r="B39" i="2" s="1"/>
  <c r="B54" i="2" s="1"/>
  <c r="B25" i="2"/>
  <c r="B40" i="2" s="1"/>
  <c r="B55" i="2" s="1"/>
  <c r="B26" i="2"/>
  <c r="B41" i="2" s="1"/>
  <c r="B56" i="2" s="1"/>
  <c r="B27" i="2"/>
  <c r="B42" i="2" s="1"/>
  <c r="B57" i="2" s="1"/>
  <c r="B28" i="2"/>
  <c r="B43" i="2" s="1"/>
  <c r="B58" i="2" s="1"/>
  <c r="B29" i="2"/>
  <c r="B44" i="2" s="1"/>
  <c r="B59" i="2" s="1"/>
  <c r="D34" i="28" l="1"/>
  <c r="D59" i="28" s="1"/>
  <c r="BD34" i="28"/>
  <c r="BD59" i="28" s="1"/>
  <c r="BI34" i="28"/>
  <c r="BI59" i="28" s="1"/>
  <c r="BT34" i="28"/>
  <c r="BT59" i="28" s="1"/>
  <c r="BT87" i="28" s="1"/>
  <c r="BT95" i="28" s="1"/>
  <c r="BT103" i="28" s="1"/>
  <c r="BW34" i="28"/>
  <c r="BW59" i="28" s="1"/>
  <c r="BW67" i="28" s="1"/>
  <c r="BW75" i="28" s="1"/>
  <c r="L34" i="28"/>
  <c r="L59" i="28" s="1"/>
  <c r="L67" i="28" s="1"/>
  <c r="L75" i="28" s="1"/>
  <c r="AC34" i="28"/>
  <c r="AC59" i="28" s="1"/>
  <c r="AC67" i="28" s="1"/>
  <c r="AC75" i="28" s="1"/>
  <c r="BB34" i="28"/>
  <c r="BB59" i="28" s="1"/>
  <c r="BB67" i="28" s="1"/>
  <c r="BB75" i="28" s="1"/>
  <c r="BG34" i="28"/>
  <c r="BG59" i="28" s="1"/>
  <c r="BG67" i="28" s="1"/>
  <c r="BG75" i="28" s="1"/>
  <c r="K34" i="28"/>
  <c r="K59" i="28" s="1"/>
  <c r="AJ34" i="28"/>
  <c r="AJ59" i="28" s="1"/>
  <c r="AJ87" i="28" s="1"/>
  <c r="AJ95" i="28" s="1"/>
  <c r="AJ103" i="28" s="1"/>
  <c r="AW34" i="28"/>
  <c r="AW59" i="28" s="1"/>
  <c r="AW87" i="28" s="1"/>
  <c r="AW95" i="28" s="1"/>
  <c r="AW103" i="28" s="1"/>
  <c r="BJ34" i="28"/>
  <c r="BJ59" i="28" s="1"/>
  <c r="BJ67" i="28" s="1"/>
  <c r="BJ75" i="28" s="1"/>
  <c r="W34" i="28"/>
  <c r="W59" i="28" s="1"/>
  <c r="W67" i="28" s="1"/>
  <c r="W75" i="28" s="1"/>
  <c r="AR34" i="28"/>
  <c r="AR59" i="28" s="1"/>
  <c r="AR67" i="28" s="1"/>
  <c r="AR75" i="28" s="1"/>
  <c r="BX34" i="28"/>
  <c r="BX59" i="28" s="1"/>
  <c r="BX87" i="28" s="1"/>
  <c r="BX95" i="28" s="1"/>
  <c r="BX103" i="28" s="1"/>
  <c r="N34" i="28"/>
  <c r="N59" i="28" s="1"/>
  <c r="N67" i="28" s="1"/>
  <c r="N75" i="28" s="1"/>
  <c r="BV34" i="28"/>
  <c r="BV59" i="28" s="1"/>
  <c r="AQ34" i="28"/>
  <c r="AQ59" i="28" s="1"/>
  <c r="AQ67" i="28" s="1"/>
  <c r="AQ75" i="28" s="1"/>
  <c r="M34" i="28"/>
  <c r="M59" i="28" s="1"/>
  <c r="M67" i="28" s="1"/>
  <c r="M75" i="28" s="1"/>
  <c r="BU34" i="28"/>
  <c r="BU59" i="28" s="1"/>
  <c r="BU67" i="28" s="1"/>
  <c r="BU75" i="28" s="1"/>
  <c r="AH34" i="28"/>
  <c r="AH59" i="28" s="1"/>
  <c r="AH87" i="28" s="1"/>
  <c r="AH95" i="28" s="1"/>
  <c r="AH103" i="28" s="1"/>
  <c r="BC34" i="28"/>
  <c r="BC59" i="28" s="1"/>
  <c r="BC67" i="28" s="1"/>
  <c r="BC75" i="28" s="1"/>
  <c r="X34" i="28"/>
  <c r="X59" i="28" s="1"/>
  <c r="X87" i="28" s="1"/>
  <c r="X95" i="28" s="1"/>
  <c r="X103" i="28" s="1"/>
  <c r="BP34" i="28"/>
  <c r="BP59" i="28" s="1"/>
  <c r="BP67" i="28" s="1"/>
  <c r="BP75" i="28" s="1"/>
  <c r="CE34" i="28"/>
  <c r="CE59" i="28" s="1"/>
  <c r="CE87" i="28" s="1"/>
  <c r="CE95" i="28" s="1"/>
  <c r="CE103" i="28" s="1"/>
  <c r="I34" i="28"/>
  <c r="I59" i="28" s="1"/>
  <c r="I87" i="28" s="1"/>
  <c r="I95" i="28" s="1"/>
  <c r="I103" i="28" s="1"/>
  <c r="AG34" i="28"/>
  <c r="AG59" i="28" s="1"/>
  <c r="AG67" i="28" s="1"/>
  <c r="AG75" i="28" s="1"/>
  <c r="BE34" i="28"/>
  <c r="BE59" i="28" s="1"/>
  <c r="BE67" i="28" s="1"/>
  <c r="BE75" i="28" s="1"/>
  <c r="CC34" i="28"/>
  <c r="CC59" i="28" s="1"/>
  <c r="CC67" i="28" s="1"/>
  <c r="CC75" i="28" s="1"/>
  <c r="BS34" i="28"/>
  <c r="BS59" i="28" s="1"/>
  <c r="BS67" i="28" s="1"/>
  <c r="BS75" i="28" s="1"/>
  <c r="R34" i="28"/>
  <c r="R59" i="28" s="1"/>
  <c r="R67" i="28" s="1"/>
  <c r="R75" i="28" s="1"/>
  <c r="AL34" i="28"/>
  <c r="AL59" i="28" s="1"/>
  <c r="BF34" i="28"/>
  <c r="BF59" i="28" s="1"/>
  <c r="BF67" i="28" s="1"/>
  <c r="BF75" i="28" s="1"/>
  <c r="CD34" i="28"/>
  <c r="CD59" i="28" s="1"/>
  <c r="CD67" i="28" s="1"/>
  <c r="CD75" i="28" s="1"/>
  <c r="S34" i="28"/>
  <c r="S59" i="28" s="1"/>
  <c r="S67" i="28" s="1"/>
  <c r="S75" i="28" s="1"/>
  <c r="AY34" i="28"/>
  <c r="AY59" i="28" s="1"/>
  <c r="AY67" i="28" s="1"/>
  <c r="AY75" i="28" s="1"/>
  <c r="CA34" i="28"/>
  <c r="CA59" i="28" s="1"/>
  <c r="CA67" i="28" s="1"/>
  <c r="CA75" i="28" s="1"/>
  <c r="T34" i="28"/>
  <c r="T59" i="28" s="1"/>
  <c r="T67" i="28" s="1"/>
  <c r="T75" i="28" s="1"/>
  <c r="AN34" i="28"/>
  <c r="AN59" i="28" s="1"/>
  <c r="AN67" i="28" s="1"/>
  <c r="AN75" i="28" s="1"/>
  <c r="BH34" i="28"/>
  <c r="BH59" i="28" s="1"/>
  <c r="CF34" i="28"/>
  <c r="CF59" i="28" s="1"/>
  <c r="CF67" i="28" s="1"/>
  <c r="CF75" i="28" s="1"/>
  <c r="Y34" i="28"/>
  <c r="Y59" i="28" s="1"/>
  <c r="Y67" i="28" s="1"/>
  <c r="Y75" i="28" s="1"/>
  <c r="E34" i="28"/>
  <c r="E59" i="28" s="1"/>
  <c r="E67" i="28" s="1"/>
  <c r="E75" i="28" s="1"/>
  <c r="U34" i="28"/>
  <c r="U59" i="28" s="1"/>
  <c r="U87" i="28" s="1"/>
  <c r="U95" i="28" s="1"/>
  <c r="U103" i="28" s="1"/>
  <c r="BA34" i="28"/>
  <c r="BA59" i="28" s="1"/>
  <c r="BA67" i="28" s="1"/>
  <c r="BA75" i="28" s="1"/>
  <c r="BN34" i="28"/>
  <c r="BN59" i="28" s="1"/>
  <c r="BN67" i="28" s="1"/>
  <c r="BN75" i="28" s="1"/>
  <c r="Z34" i="28"/>
  <c r="Z59" i="28" s="1"/>
  <c r="Z67" i="28" s="1"/>
  <c r="Z75" i="28" s="1"/>
  <c r="AE34" i="28"/>
  <c r="AE59" i="28" s="1"/>
  <c r="AU34" i="28"/>
  <c r="AU59" i="28" s="1"/>
  <c r="AU67" i="28" s="1"/>
  <c r="AU75" i="28" s="1"/>
  <c r="BK34" i="28"/>
  <c r="BK59" i="28" s="1"/>
  <c r="BK67" i="28" s="1"/>
  <c r="BK75" i="28" s="1"/>
  <c r="P34" i="28"/>
  <c r="P59" i="28" s="1"/>
  <c r="P67" i="28" s="1"/>
  <c r="P75" i="28" s="1"/>
  <c r="AF34" i="28"/>
  <c r="AF59" i="28" s="1"/>
  <c r="AF67" i="28" s="1"/>
  <c r="AF75" i="28" s="1"/>
  <c r="AV34" i="28"/>
  <c r="AV59" i="28" s="1"/>
  <c r="AV87" i="28" s="1"/>
  <c r="AV95" i="28" s="1"/>
  <c r="AV103" i="28" s="1"/>
  <c r="BL34" i="28"/>
  <c r="BL59" i="28" s="1"/>
  <c r="BL67" i="28" s="1"/>
  <c r="BL75" i="28" s="1"/>
  <c r="CB34" i="28"/>
  <c r="CB59" i="28" s="1"/>
  <c r="CB67" i="28" s="1"/>
  <c r="CB75" i="28" s="1"/>
  <c r="AO34" i="28"/>
  <c r="AO59" i="28" s="1"/>
  <c r="AO67" i="28" s="1"/>
  <c r="AO75" i="28" s="1"/>
  <c r="AA34" i="28"/>
  <c r="AA59" i="28" s="1"/>
  <c r="AA67" i="28" s="1"/>
  <c r="AA75" i="28" s="1"/>
  <c r="V34" i="28"/>
  <c r="V59" i="28" s="1"/>
  <c r="V67" i="28" s="1"/>
  <c r="V75" i="28" s="1"/>
  <c r="AP34" i="28"/>
  <c r="AP59" i="28" s="1"/>
  <c r="AP67" i="28" s="1"/>
  <c r="AP75" i="28" s="1"/>
  <c r="AK34" i="28"/>
  <c r="AK59" i="28" s="1"/>
  <c r="AK67" i="28" s="1"/>
  <c r="AK75" i="28" s="1"/>
  <c r="BQ34" i="28"/>
  <c r="BQ59" i="28" s="1"/>
  <c r="BQ67" i="28" s="1"/>
  <c r="BQ75" i="28" s="1"/>
  <c r="CG34" i="28"/>
  <c r="CG59" i="28" s="1"/>
  <c r="CG67" i="28" s="1"/>
  <c r="CG75" i="28" s="1"/>
  <c r="J34" i="28"/>
  <c r="J59" i="28" s="1"/>
  <c r="J67" i="28" s="1"/>
  <c r="J75" i="28" s="1"/>
  <c r="AX34" i="28"/>
  <c r="AX59" i="28" s="1"/>
  <c r="AX67" i="28" s="1"/>
  <c r="AX75" i="28" s="1"/>
  <c r="BZ34" i="28"/>
  <c r="BZ59" i="28" s="1"/>
  <c r="BZ87" i="28" s="1"/>
  <c r="BZ95" i="28" s="1"/>
  <c r="BZ103" i="28" s="1"/>
  <c r="O34" i="28"/>
  <c r="O59" i="28" s="1"/>
  <c r="O67" i="28" s="1"/>
  <c r="O75" i="28" s="1"/>
  <c r="Q34" i="28"/>
  <c r="Q59" i="28" s="1"/>
  <c r="Q87" i="28" s="1"/>
  <c r="Q95" i="28" s="1"/>
  <c r="Q103" i="28" s="1"/>
  <c r="AS34" i="28"/>
  <c r="AS59" i="28" s="1"/>
  <c r="AS67" i="28" s="1"/>
  <c r="AS75" i="28" s="1"/>
  <c r="BM34" i="28"/>
  <c r="BM59" i="28" s="1"/>
  <c r="BM67" i="28" s="1"/>
  <c r="BM75" i="28" s="1"/>
  <c r="AI34" i="28"/>
  <c r="AI59" i="28" s="1"/>
  <c r="AI67" i="28" s="1"/>
  <c r="AI75" i="28" s="1"/>
  <c r="F34" i="28"/>
  <c r="F59" i="28" s="1"/>
  <c r="F87" i="28" s="1"/>
  <c r="F95" i="28" s="1"/>
  <c r="F103" i="28" s="1"/>
  <c r="AD34" i="28"/>
  <c r="AD59" i="28" s="1"/>
  <c r="AD67" i="28" s="1"/>
  <c r="AD75" i="28" s="1"/>
  <c r="AT34" i="28"/>
  <c r="AT59" i="28" s="1"/>
  <c r="AT67" i="28" s="1"/>
  <c r="AT75" i="28" s="1"/>
  <c r="BR34" i="28"/>
  <c r="BR59" i="28" s="1"/>
  <c r="BR67" i="28" s="1"/>
  <c r="BR75" i="28" s="1"/>
  <c r="G34" i="28"/>
  <c r="G59" i="28" s="1"/>
  <c r="G87" i="28" s="1"/>
  <c r="G95" i="28" s="1"/>
  <c r="G103" i="28" s="1"/>
  <c r="AM34" i="28"/>
  <c r="AM59" i="28" s="1"/>
  <c r="AM67" i="28" s="1"/>
  <c r="AM75" i="28" s="1"/>
  <c r="BO34" i="28"/>
  <c r="BO59" i="28" s="1"/>
  <c r="BO87" i="28" s="1"/>
  <c r="BO95" i="28" s="1"/>
  <c r="BO103" i="28" s="1"/>
  <c r="H34" i="28"/>
  <c r="H59" i="28" s="1"/>
  <c r="H67" i="28" s="1"/>
  <c r="H75" i="28" s="1"/>
  <c r="AB34" i="28"/>
  <c r="AB59" i="28" s="1"/>
  <c r="AB67" i="28" s="1"/>
  <c r="AB75" i="28" s="1"/>
  <c r="AZ34" i="28"/>
  <c r="AZ59" i="28" s="1"/>
  <c r="AZ87" i="28" s="1"/>
  <c r="AZ95" i="28" s="1"/>
  <c r="AZ103" i="28" s="1"/>
  <c r="I67" i="28"/>
  <c r="I75" i="28" s="1"/>
  <c r="AL67" i="28"/>
  <c r="AL75" i="28" s="1"/>
  <c r="AL87" i="28"/>
  <c r="AL95" i="28" s="1"/>
  <c r="AL103" i="28" s="1"/>
  <c r="CH67" i="28"/>
  <c r="CH75" i="28" s="1"/>
  <c r="CH87" i="28"/>
  <c r="CH95" i="28" s="1"/>
  <c r="CH103" i="28" s="1"/>
  <c r="BY67" i="28"/>
  <c r="BY75" i="28" s="1"/>
  <c r="BY87" i="28"/>
  <c r="BY95" i="28" s="1"/>
  <c r="BY103" i="28" s="1"/>
  <c r="N87" i="28"/>
  <c r="N95" i="28" s="1"/>
  <c r="N103" i="28" s="1"/>
  <c r="BE87" i="28"/>
  <c r="BE95" i="28" s="1"/>
  <c r="BE103" i="28" s="1"/>
  <c r="V87" i="28"/>
  <c r="V95" i="28" s="1"/>
  <c r="V103" i="28" s="1"/>
  <c r="AY87" i="28"/>
  <c r="AY95" i="28" s="1"/>
  <c r="AY103" i="28" s="1"/>
  <c r="L87" i="28"/>
  <c r="L95" i="28" s="1"/>
  <c r="L103" i="28" s="1"/>
  <c r="BH67" i="28"/>
  <c r="BH75" i="28" s="1"/>
  <c r="BH87" i="28"/>
  <c r="BH95" i="28" s="1"/>
  <c r="BH103" i="28" s="1"/>
  <c r="AW67" i="28"/>
  <c r="AW75" i="28" s="1"/>
  <c r="K67" i="28"/>
  <c r="K75" i="28" s="1"/>
  <c r="K87" i="28"/>
  <c r="K95" i="28" s="1"/>
  <c r="K103" i="28" s="1"/>
  <c r="D67" i="28"/>
  <c r="D75" i="28" s="1"/>
  <c r="D87" i="28"/>
  <c r="D95" i="28" s="1"/>
  <c r="D103" i="28" s="1"/>
  <c r="AJ67" i="28"/>
  <c r="AJ75" i="28" s="1"/>
  <c r="CE67" i="28"/>
  <c r="CE75" i="28" s="1"/>
  <c r="AH67" i="28"/>
  <c r="AH75" i="28" s="1"/>
  <c r="AQ87" i="28"/>
  <c r="AQ95" i="28" s="1"/>
  <c r="AQ103" i="28" s="1"/>
  <c r="BD67" i="28"/>
  <c r="BD75" i="28" s="1"/>
  <c r="BD87" i="28"/>
  <c r="BD95" i="28" s="1"/>
  <c r="BD103" i="28" s="1"/>
  <c r="BT67" i="28"/>
  <c r="BT75" i="28" s="1"/>
  <c r="F67" i="28"/>
  <c r="F75" i="28" s="1"/>
  <c r="W87" i="28"/>
  <c r="W95" i="28" s="1"/>
  <c r="W103" i="28" s="1"/>
  <c r="AC87" i="28"/>
  <c r="AC95" i="28" s="1"/>
  <c r="AC103" i="28" s="1"/>
  <c r="BI67" i="28"/>
  <c r="BI75" i="28" s="1"/>
  <c r="BI87" i="28"/>
  <c r="BI95" i="28" s="1"/>
  <c r="BI103" i="28" s="1"/>
  <c r="BV67" i="28"/>
  <c r="BV75" i="28" s="1"/>
  <c r="BV87" i="28"/>
  <c r="BV95" i="28" s="1"/>
  <c r="BV103" i="28" s="1"/>
  <c r="G67" i="28"/>
  <c r="G75" i="28" s="1"/>
  <c r="AE67" i="28"/>
  <c r="AE75" i="28" s="1"/>
  <c r="AE87" i="28"/>
  <c r="AE95" i="28" s="1"/>
  <c r="AE103" i="28" s="1"/>
  <c r="BC87" i="28"/>
  <c r="BC95" i="28" s="1"/>
  <c r="BC103" i="28" s="1"/>
  <c r="CB87" i="28"/>
  <c r="CB95" i="28" s="1"/>
  <c r="CB103" i="28" s="1"/>
  <c r="C67" i="28"/>
  <c r="C75" i="28" s="1"/>
  <c r="C87" i="28"/>
  <c r="C95" i="28" s="1"/>
  <c r="C103" i="28" s="1"/>
  <c r="BA87" i="28" l="1"/>
  <c r="BA95" i="28" s="1"/>
  <c r="BA103" i="28" s="1"/>
  <c r="Q67" i="28"/>
  <c r="Q75" i="28" s="1"/>
  <c r="BO67" i="28"/>
  <c r="BO75" i="28" s="1"/>
  <c r="AR87" i="28"/>
  <c r="AR95" i="28" s="1"/>
  <c r="AR103" i="28" s="1"/>
  <c r="U67" i="28"/>
  <c r="U75" i="28" s="1"/>
  <c r="AB87" i="28"/>
  <c r="AB95" i="28" s="1"/>
  <c r="AB103" i="28" s="1"/>
  <c r="BN87" i="28"/>
  <c r="BN95" i="28" s="1"/>
  <c r="BN103" i="28" s="1"/>
  <c r="BL87" i="28"/>
  <c r="BL95" i="28" s="1"/>
  <c r="BL103" i="28" s="1"/>
  <c r="O87" i="28"/>
  <c r="O95" i="28" s="1"/>
  <c r="O103" i="28" s="1"/>
  <c r="AX87" i="28"/>
  <c r="AX95" i="28" s="1"/>
  <c r="AX103" i="28" s="1"/>
  <c r="J87" i="28"/>
  <c r="J95" i="28" s="1"/>
  <c r="J103" i="28" s="1"/>
  <c r="AO87" i="28"/>
  <c r="AO95" i="28" s="1"/>
  <c r="AO103" i="28" s="1"/>
  <c r="X67" i="28"/>
  <c r="X75" i="28" s="1"/>
  <c r="T87" i="28"/>
  <c r="T95" i="28" s="1"/>
  <c r="T103" i="28" s="1"/>
  <c r="BS87" i="28"/>
  <c r="BS95" i="28" s="1"/>
  <c r="BS103" i="28" s="1"/>
  <c r="AV67" i="28"/>
  <c r="AV75" i="28" s="1"/>
  <c r="Y87" i="28"/>
  <c r="Y95" i="28" s="1"/>
  <c r="Y103" i="28" s="1"/>
  <c r="BX67" i="28"/>
  <c r="BX75" i="28" s="1"/>
  <c r="BK87" i="28"/>
  <c r="BK95" i="28" s="1"/>
  <c r="BK103" i="28" s="1"/>
  <c r="AF87" i="28"/>
  <c r="AF95" i="28" s="1"/>
  <c r="AF103" i="28" s="1"/>
  <c r="AU87" i="28"/>
  <c r="AU95" i="28" s="1"/>
  <c r="AU103" i="28" s="1"/>
  <c r="R87" i="28"/>
  <c r="R95" i="28" s="1"/>
  <c r="R103" i="28" s="1"/>
  <c r="BP87" i="28"/>
  <c r="BP95" i="28" s="1"/>
  <c r="BP103" i="28" s="1"/>
  <c r="BZ67" i="28"/>
  <c r="BZ75" i="28" s="1"/>
  <c r="BW87" i="28"/>
  <c r="BW95" i="28" s="1"/>
  <c r="BW103" i="28" s="1"/>
  <c r="CG87" i="28"/>
  <c r="CG95" i="28" s="1"/>
  <c r="CG103" i="28" s="1"/>
  <c r="BG87" i="28"/>
  <c r="BG95" i="28" s="1"/>
  <c r="BG103" i="28" s="1"/>
  <c r="M87" i="28"/>
  <c r="M95" i="28" s="1"/>
  <c r="M103" i="28" s="1"/>
  <c r="H87" i="28"/>
  <c r="H95" i="28" s="1"/>
  <c r="H103" i="28" s="1"/>
  <c r="CD87" i="28"/>
  <c r="CD95" i="28" s="1"/>
  <c r="CD103" i="28" s="1"/>
  <c r="BU87" i="28"/>
  <c r="BU95" i="28" s="1"/>
  <c r="BU103" i="28" s="1"/>
  <c r="AK87" i="28"/>
  <c r="AK95" i="28" s="1"/>
  <c r="AK103" i="28" s="1"/>
  <c r="E87" i="28"/>
  <c r="E95" i="28" s="1"/>
  <c r="E103" i="28" s="1"/>
  <c r="BJ87" i="28"/>
  <c r="BJ95" i="28" s="1"/>
  <c r="BJ103" i="28" s="1"/>
  <c r="BM87" i="28"/>
  <c r="BM95" i="28" s="1"/>
  <c r="BM103" i="28" s="1"/>
  <c r="BB87" i="28"/>
  <c r="BB95" i="28" s="1"/>
  <c r="BB103" i="28" s="1"/>
  <c r="AT87" i="28"/>
  <c r="AT95" i="28" s="1"/>
  <c r="AT103" i="28" s="1"/>
  <c r="CA87" i="28"/>
  <c r="CA95" i="28" s="1"/>
  <c r="CA103" i="28" s="1"/>
  <c r="AP87" i="28"/>
  <c r="AP95" i="28" s="1"/>
  <c r="AP103" i="28" s="1"/>
  <c r="AS87" i="28"/>
  <c r="AS95" i="28" s="1"/>
  <c r="AS103" i="28" s="1"/>
  <c r="AN87" i="28"/>
  <c r="AN95" i="28" s="1"/>
  <c r="AN103" i="28" s="1"/>
  <c r="CC87" i="28"/>
  <c r="CC95" i="28" s="1"/>
  <c r="CC103" i="28" s="1"/>
  <c r="AZ67" i="28"/>
  <c r="AZ75" i="28" s="1"/>
  <c r="AM87" i="28"/>
  <c r="AM95" i="28" s="1"/>
  <c r="AM103" i="28" s="1"/>
  <c r="AA87" i="28"/>
  <c r="AA95" i="28" s="1"/>
  <c r="AA103" i="28" s="1"/>
  <c r="P87" i="28"/>
  <c r="P95" i="28" s="1"/>
  <c r="P103" i="28" s="1"/>
  <c r="CF87" i="28"/>
  <c r="CF95" i="28" s="1"/>
  <c r="CF103" i="28" s="1"/>
  <c r="BF87" i="28"/>
  <c r="BF95" i="28" s="1"/>
  <c r="BF103" i="28" s="1"/>
  <c r="Z87" i="28"/>
  <c r="Z95" i="28" s="1"/>
  <c r="Z103" i="28" s="1"/>
  <c r="BQ87" i="28"/>
  <c r="BQ95" i="28" s="1"/>
  <c r="BQ103" i="28" s="1"/>
  <c r="AD87" i="28"/>
  <c r="AD95" i="28" s="1"/>
  <c r="AD103" i="28" s="1"/>
  <c r="AI87" i="28"/>
  <c r="AI95" i="28" s="1"/>
  <c r="AI103" i="28" s="1"/>
  <c r="BR87" i="28"/>
  <c r="BR95" i="28" s="1"/>
  <c r="BR103" i="28" s="1"/>
  <c r="AG87" i="28"/>
  <c r="AG95" i="28" s="1"/>
  <c r="AG103" i="28" s="1"/>
  <c r="S87" i="28"/>
  <c r="S95" i="28" s="1"/>
  <c r="S103" i="28" s="1"/>
  <c r="H5" i="10" l="1"/>
  <c r="H70" i="28" l="1"/>
  <c r="H62" i="28" s="1"/>
  <c r="H72" i="28" l="1"/>
  <c r="H64" i="28" s="1"/>
  <c r="W93" i="28" l="1"/>
  <c r="W101" i="28"/>
  <c r="X93" i="28" l="1"/>
  <c r="X101" i="28"/>
  <c r="Y93" i="28" l="1"/>
  <c r="Y101" i="28"/>
  <c r="Z93" i="28" l="1"/>
  <c r="Z101" i="28"/>
  <c r="AA93" i="28" l="1"/>
  <c r="AA101" i="28"/>
  <c r="AB93" i="28" l="1"/>
  <c r="AB101" i="28"/>
  <c r="AC93" i="28" l="1"/>
  <c r="AC101" i="28"/>
  <c r="AE93" i="28" l="1"/>
  <c r="AE101" i="28"/>
  <c r="AD93" i="28"/>
  <c r="AD101" i="28"/>
  <c r="AF93" i="28" l="1"/>
  <c r="AF101" i="28"/>
  <c r="AG93" i="28" l="1"/>
  <c r="AG101" i="28"/>
  <c r="AH93" i="28" l="1"/>
  <c r="AH101" i="28"/>
  <c r="AI93" i="28" l="1"/>
  <c r="AI101" i="28"/>
  <c r="AJ93" i="28" l="1"/>
  <c r="AJ101" i="28"/>
  <c r="AK93" i="28" l="1"/>
  <c r="AK101" i="28"/>
  <c r="AL93" i="28" l="1"/>
  <c r="AL101" i="28"/>
  <c r="AM93" i="28" l="1"/>
  <c r="AM101" i="28"/>
  <c r="AN93" i="28" l="1"/>
  <c r="AN101" i="28"/>
  <c r="AO93" i="28" l="1"/>
  <c r="AO101" i="28"/>
  <c r="AP93" i="28" l="1"/>
  <c r="AP101" i="28"/>
  <c r="AQ93" i="28" l="1"/>
  <c r="AQ101" i="28"/>
  <c r="AR93" i="28" l="1"/>
  <c r="AR101" i="28"/>
  <c r="AS93" i="28" l="1"/>
  <c r="AS101" i="28"/>
  <c r="AT93" i="28" l="1"/>
  <c r="AT101" i="28"/>
  <c r="AU93" i="28" l="1"/>
  <c r="AU101" i="28"/>
  <c r="AV93" i="28" l="1"/>
  <c r="AV101" i="28"/>
  <c r="AW93" i="28" l="1"/>
  <c r="AW101" i="28"/>
  <c r="AX93" i="28" l="1"/>
  <c r="AX101" i="28"/>
  <c r="AY93" i="28" l="1"/>
  <c r="AY101" i="28"/>
  <c r="AZ93" i="28" l="1"/>
  <c r="AZ101" i="28"/>
  <c r="BA93" i="28" l="1"/>
  <c r="BA101" i="28"/>
  <c r="BB93" i="28" l="1"/>
  <c r="BB101" i="28"/>
  <c r="BC93" i="28" l="1"/>
  <c r="BC101" i="28"/>
  <c r="BD93" i="28" l="1"/>
  <c r="BD101" i="28"/>
  <c r="BE93" i="28" l="1"/>
  <c r="BE101" i="28"/>
  <c r="BF93" i="28" l="1"/>
  <c r="BF101" i="28"/>
  <c r="BG93" i="28" l="1"/>
  <c r="BG101" i="28"/>
  <c r="BH93" i="28" l="1"/>
  <c r="BH101" i="28"/>
  <c r="BI93" i="28" l="1"/>
  <c r="BI101" i="28"/>
  <c r="BJ93" i="28" l="1"/>
  <c r="BJ101" i="28"/>
  <c r="BK93" i="28" l="1"/>
  <c r="BK101" i="28"/>
  <c r="BL93" i="28" l="1"/>
  <c r="BL101" i="28"/>
  <c r="BM93" i="28" l="1"/>
  <c r="BM101" i="28"/>
  <c r="BN93" i="28" l="1"/>
  <c r="BN101" i="28"/>
  <c r="BO93" i="28" l="1"/>
  <c r="BO101" i="28"/>
  <c r="BP93" i="28" l="1"/>
  <c r="BP101" i="28"/>
  <c r="BQ93" i="28" l="1"/>
  <c r="BQ101" i="28"/>
  <c r="BR93" i="28" l="1"/>
  <c r="BR101" i="28"/>
  <c r="BS93" i="28" l="1"/>
  <c r="BS101" i="28"/>
  <c r="BT93" i="28" l="1"/>
  <c r="BT101" i="28"/>
  <c r="BU93" i="28" l="1"/>
  <c r="BU101" i="28"/>
  <c r="BV93" i="28" l="1"/>
  <c r="BV101" i="28"/>
  <c r="BW93" i="28" l="1"/>
  <c r="BW101" i="28"/>
  <c r="BX93" i="28" l="1"/>
  <c r="BX101" i="28"/>
  <c r="BY93" i="28" l="1"/>
  <c r="BY101" i="28"/>
  <c r="BZ93" i="28" l="1"/>
  <c r="BZ101" i="28"/>
  <c r="CA93" i="28" l="1"/>
  <c r="CA101" i="28"/>
  <c r="CB93" i="28" l="1"/>
  <c r="CB101" i="28"/>
  <c r="CC93" i="28" l="1"/>
  <c r="CC101" i="28"/>
  <c r="CD93" i="28" l="1"/>
  <c r="CD101" i="28"/>
  <c r="CE93" i="28" l="1"/>
  <c r="CE101" i="28"/>
  <c r="CF93" i="28" l="1"/>
  <c r="CF101" i="28"/>
  <c r="CG93" i="28" l="1"/>
  <c r="CG101" i="28"/>
  <c r="CH93" i="28" l="1"/>
  <c r="CH101" i="28"/>
  <c r="J14" i="10" l="1"/>
  <c r="J8" i="10"/>
  <c r="K6" i="10" l="1"/>
  <c r="K7" i="10"/>
  <c r="K5" i="10"/>
  <c r="J9" i="10" l="1"/>
  <c r="J10" i="10"/>
  <c r="I10" i="10"/>
  <c r="J11" i="10"/>
  <c r="I11" i="10"/>
  <c r="J16" i="10" l="1"/>
  <c r="J15" i="10"/>
  <c r="J17" i="10"/>
  <c r="J13" i="10"/>
  <c r="I9" i="10"/>
  <c r="J7" i="10"/>
  <c r="J6" i="10"/>
  <c r="J5" i="10"/>
  <c r="H9" i="10"/>
  <c r="H19" i="10" s="1"/>
  <c r="H71" i="49" s="1"/>
  <c r="H63" i="49" s="1"/>
  <c r="K9" i="10"/>
  <c r="K8" i="10"/>
  <c r="K11" i="10"/>
  <c r="K10" i="10"/>
  <c r="J19" i="10" l="1"/>
  <c r="J71" i="49" s="1"/>
  <c r="J63" i="49" s="1"/>
  <c r="H69" i="28"/>
  <c r="J69" i="28" l="1"/>
  <c r="H61" i="28"/>
  <c r="K12" i="10"/>
  <c r="I12" i="10"/>
  <c r="I19" i="10" s="1"/>
  <c r="I71" i="49" s="1"/>
  <c r="I63" i="49" s="1"/>
  <c r="K19" i="10" l="1"/>
  <c r="O38" i="10"/>
  <c r="I69" i="28"/>
  <c r="J61" i="28"/>
  <c r="D33" i="10" l="1"/>
  <c r="D69" i="10" s="1"/>
  <c r="K71" i="49"/>
  <c r="K63" i="49" s="1"/>
  <c r="D31" i="10"/>
  <c r="D67" i="10" s="1"/>
  <c r="D30" i="10"/>
  <c r="E30" i="10" s="1"/>
  <c r="D25" i="10"/>
  <c r="D61" i="10" s="1"/>
  <c r="D35" i="10"/>
  <c r="D71" i="10" s="1"/>
  <c r="D23" i="10"/>
  <c r="E23" i="10" s="1"/>
  <c r="D32" i="10"/>
  <c r="D68" i="10" s="1"/>
  <c r="D28" i="10"/>
  <c r="D64" i="10" s="1"/>
  <c r="D29" i="10"/>
  <c r="D26" i="10"/>
  <c r="E26" i="10" s="1"/>
  <c r="F26" i="10" s="1"/>
  <c r="D27" i="10"/>
  <c r="D63" i="10" s="1"/>
  <c r="K69" i="28"/>
  <c r="K61" i="28" s="1"/>
  <c r="D24" i="10"/>
  <c r="D60" i="10" s="1"/>
  <c r="D34" i="10"/>
  <c r="D70" i="10" s="1"/>
  <c r="E33" i="10"/>
  <c r="E69" i="10" s="1"/>
  <c r="K70" i="28"/>
  <c r="K62" i="28" s="1"/>
  <c r="I61" i="28"/>
  <c r="E31" i="10" l="1"/>
  <c r="E67" i="10" s="1"/>
  <c r="D59" i="10"/>
  <c r="E34" i="10"/>
  <c r="E70" i="10" s="1"/>
  <c r="E27" i="10"/>
  <c r="E63" i="10" s="1"/>
  <c r="E25" i="10"/>
  <c r="F25" i="10" s="1"/>
  <c r="G25" i="10" s="1"/>
  <c r="D37" i="10"/>
  <c r="E28" i="10"/>
  <c r="F28" i="10" s="1"/>
  <c r="E29" i="10"/>
  <c r="F29" i="10" s="1"/>
  <c r="E32" i="10"/>
  <c r="E68" i="10" s="1"/>
  <c r="E35" i="10"/>
  <c r="F35" i="10" s="1"/>
  <c r="E24" i="10"/>
  <c r="E60" i="10" s="1"/>
  <c r="F31" i="10"/>
  <c r="G31" i="10" s="1"/>
  <c r="F33" i="10"/>
  <c r="G33" i="10" s="1"/>
  <c r="F30" i="10"/>
  <c r="F34" i="10"/>
  <c r="G26" i="10"/>
  <c r="E59" i="10"/>
  <c r="F23" i="10"/>
  <c r="D37" i="29"/>
  <c r="E37" i="29"/>
  <c r="E61" i="10" l="1"/>
  <c r="F61" i="10"/>
  <c r="F27" i="10"/>
  <c r="F63" i="10" s="1"/>
  <c r="E64" i="10"/>
  <c r="G29" i="10"/>
  <c r="H29" i="10" s="1"/>
  <c r="F32" i="10"/>
  <c r="G32" i="10" s="1"/>
  <c r="E37" i="10"/>
  <c r="F24" i="10"/>
  <c r="F60" i="10" s="1"/>
  <c r="F67" i="10"/>
  <c r="F69" i="10"/>
  <c r="G30" i="10"/>
  <c r="G35" i="10"/>
  <c r="H31" i="10"/>
  <c r="G67" i="10"/>
  <c r="H33" i="10"/>
  <c r="G69" i="10"/>
  <c r="H26" i="10"/>
  <c r="G28" i="10"/>
  <c r="F64" i="10"/>
  <c r="F59" i="10"/>
  <c r="G23" i="10"/>
  <c r="H25" i="10"/>
  <c r="G61" i="10"/>
  <c r="G34" i="10"/>
  <c r="F70" i="10"/>
  <c r="F37" i="29"/>
  <c r="G27" i="10" l="1"/>
  <c r="G63" i="10" s="1"/>
  <c r="F68" i="10"/>
  <c r="F37" i="10"/>
  <c r="G24" i="10"/>
  <c r="H24" i="10" s="1"/>
  <c r="H60" i="10" s="1"/>
  <c r="H27" i="10"/>
  <c r="H32" i="10"/>
  <c r="G68" i="10"/>
  <c r="H30" i="10"/>
  <c r="G59" i="10"/>
  <c r="H23" i="10"/>
  <c r="I29" i="10"/>
  <c r="I26" i="10"/>
  <c r="H35" i="10"/>
  <c r="H34" i="10"/>
  <c r="G70" i="10"/>
  <c r="H28" i="10"/>
  <c r="G64" i="10"/>
  <c r="I33" i="10"/>
  <c r="H69" i="10"/>
  <c r="I31" i="10"/>
  <c r="H67" i="10"/>
  <c r="I27" i="10"/>
  <c r="H63" i="10"/>
  <c r="I25" i="10"/>
  <c r="H61" i="10"/>
  <c r="G37" i="29"/>
  <c r="G60" i="10" l="1"/>
  <c r="I24" i="10"/>
  <c r="I60" i="10" s="1"/>
  <c r="G37" i="10"/>
  <c r="H68" i="10"/>
  <c r="I32" i="10"/>
  <c r="I30" i="10"/>
  <c r="I34" i="10"/>
  <c r="H70" i="10"/>
  <c r="J29" i="10"/>
  <c r="J27" i="10"/>
  <c r="I63" i="10"/>
  <c r="H64" i="10"/>
  <c r="I28" i="10"/>
  <c r="J26" i="10"/>
  <c r="I35" i="10"/>
  <c r="J25" i="10"/>
  <c r="I61" i="10"/>
  <c r="J31" i="10"/>
  <c r="H59" i="10"/>
  <c r="H37" i="10"/>
  <c r="I23" i="10"/>
  <c r="J33" i="10"/>
  <c r="I69" i="10"/>
  <c r="J24" i="10"/>
  <c r="H37" i="29"/>
  <c r="I68" i="10" l="1"/>
  <c r="J32" i="10"/>
  <c r="J30" i="10"/>
  <c r="K25" i="10"/>
  <c r="J61" i="10"/>
  <c r="J28" i="10"/>
  <c r="I64" i="10"/>
  <c r="I59" i="10"/>
  <c r="I37" i="10"/>
  <c r="J23" i="10"/>
  <c r="K31" i="10"/>
  <c r="K24" i="10"/>
  <c r="J60" i="10"/>
  <c r="K29" i="10"/>
  <c r="J69" i="10"/>
  <c r="K33" i="10"/>
  <c r="J35" i="10"/>
  <c r="K26" i="10"/>
  <c r="K27" i="10"/>
  <c r="J63" i="10"/>
  <c r="J34" i="10"/>
  <c r="I70" i="10"/>
  <c r="I37" i="29"/>
  <c r="K32" i="10" l="1"/>
  <c r="J68" i="10"/>
  <c r="K30" i="10"/>
  <c r="L26" i="10"/>
  <c r="K28" i="10"/>
  <c r="J64" i="10"/>
  <c r="L27" i="10"/>
  <c r="K63" i="10"/>
  <c r="K35" i="10"/>
  <c r="L29" i="10"/>
  <c r="L31" i="10"/>
  <c r="K34" i="10"/>
  <c r="L24" i="10"/>
  <c r="K60" i="10"/>
  <c r="L33" i="10"/>
  <c r="K69" i="10"/>
  <c r="J59" i="10"/>
  <c r="J37" i="10"/>
  <c r="K23" i="10"/>
  <c r="L25" i="10"/>
  <c r="K61" i="10"/>
  <c r="J37" i="29"/>
  <c r="L32" i="10" l="1"/>
  <c r="K68" i="10"/>
  <c r="L30" i="10"/>
  <c r="M25" i="10"/>
  <c r="L61" i="10"/>
  <c r="M33" i="10"/>
  <c r="L69" i="10"/>
  <c r="M31" i="10"/>
  <c r="L28" i="10"/>
  <c r="K64" i="10"/>
  <c r="L34" i="10"/>
  <c r="K59" i="10"/>
  <c r="K37" i="10"/>
  <c r="L23" i="10"/>
  <c r="L35" i="10"/>
  <c r="M24" i="10"/>
  <c r="L60" i="10"/>
  <c r="M29" i="10"/>
  <c r="M27" i="10"/>
  <c r="L63" i="10"/>
  <c r="M26" i="10"/>
  <c r="K37" i="29"/>
  <c r="L68" i="10" l="1"/>
  <c r="M32" i="10"/>
  <c r="M30" i="10"/>
  <c r="N29" i="10"/>
  <c r="M35" i="10"/>
  <c r="N33" i="10"/>
  <c r="M69" i="10"/>
  <c r="N27" i="10"/>
  <c r="M63" i="10"/>
  <c r="N24" i="10"/>
  <c r="M60" i="10"/>
  <c r="N26" i="10"/>
  <c r="M28" i="10"/>
  <c r="L64" i="10"/>
  <c r="L59" i="10"/>
  <c r="L37" i="10"/>
  <c r="M23" i="10"/>
  <c r="M34" i="10"/>
  <c r="N31" i="10"/>
  <c r="N25" i="10"/>
  <c r="M61" i="10"/>
  <c r="L37" i="29"/>
  <c r="M68" i="10" l="1"/>
  <c r="N32" i="10"/>
  <c r="N30" i="10"/>
  <c r="O25" i="10"/>
  <c r="N61" i="10"/>
  <c r="N35" i="10"/>
  <c r="O31" i="10"/>
  <c r="O29" i="10"/>
  <c r="N34" i="10"/>
  <c r="M37" i="10"/>
  <c r="N23" i="10"/>
  <c r="N28" i="10"/>
  <c r="M64" i="10"/>
  <c r="O27" i="10"/>
  <c r="N63" i="10"/>
  <c r="O26" i="10"/>
  <c r="O24" i="10"/>
  <c r="N60" i="10"/>
  <c r="O33" i="10"/>
  <c r="N69" i="10"/>
  <c r="M37" i="29"/>
  <c r="N68" i="10" l="1"/>
  <c r="O32" i="10"/>
  <c r="O30" i="10"/>
  <c r="O28" i="10"/>
  <c r="N64" i="10"/>
  <c r="P31" i="10"/>
  <c r="P24" i="10"/>
  <c r="O60" i="10"/>
  <c r="O34" i="10"/>
  <c r="P25" i="10"/>
  <c r="O61" i="10"/>
  <c r="O35" i="10"/>
  <c r="N37" i="10"/>
  <c r="O23" i="10"/>
  <c r="P27" i="10"/>
  <c r="O63" i="10"/>
  <c r="P33" i="10"/>
  <c r="O69" i="10"/>
  <c r="P26" i="10"/>
  <c r="P29" i="10"/>
  <c r="N37" i="29"/>
  <c r="P32" i="10" l="1"/>
  <c r="O68" i="10"/>
  <c r="P30" i="10"/>
  <c r="Q25" i="10"/>
  <c r="P61" i="10"/>
  <c r="P34" i="10"/>
  <c r="Q31" i="10"/>
  <c r="Q29" i="10"/>
  <c r="Q33" i="10"/>
  <c r="P69" i="10"/>
  <c r="O37" i="10"/>
  <c r="P23" i="10"/>
  <c r="P35" i="10"/>
  <c r="Q24" i="10"/>
  <c r="P60" i="10"/>
  <c r="P28" i="10"/>
  <c r="O64" i="10"/>
  <c r="Q26" i="10"/>
  <c r="Q27" i="10"/>
  <c r="P63" i="10"/>
  <c r="K72" i="28"/>
  <c r="K64" i="28" s="1"/>
  <c r="O37" i="29"/>
  <c r="D34" i="47" s="1"/>
  <c r="D33" i="47" l="1"/>
  <c r="Q32" i="10"/>
  <c r="P68" i="10"/>
  <c r="Q30" i="10"/>
  <c r="P37" i="10"/>
  <c r="Q23" i="10"/>
  <c r="R29" i="10"/>
  <c r="Q34" i="10"/>
  <c r="R27" i="10"/>
  <c r="Q63" i="10"/>
  <c r="Q28" i="10"/>
  <c r="P64" i="10"/>
  <c r="R33" i="10"/>
  <c r="Q69" i="10"/>
  <c r="R31" i="10"/>
  <c r="R25" i="10"/>
  <c r="Q61" i="10"/>
  <c r="R26" i="10"/>
  <c r="R24" i="10"/>
  <c r="Q60" i="10"/>
  <c r="Q35" i="10"/>
  <c r="P37" i="29"/>
  <c r="R32" i="10" l="1"/>
  <c r="Q68" i="10"/>
  <c r="R30" i="10"/>
  <c r="R28" i="10"/>
  <c r="Q64" i="10"/>
  <c r="R34" i="10"/>
  <c r="R35" i="10"/>
  <c r="S31" i="10"/>
  <c r="S27" i="10"/>
  <c r="R63" i="10"/>
  <c r="S29" i="10"/>
  <c r="S26" i="10"/>
  <c r="Q37" i="10"/>
  <c r="R23" i="10"/>
  <c r="S24" i="10"/>
  <c r="R60" i="10"/>
  <c r="S25" i="10"/>
  <c r="R61" i="10"/>
  <c r="S33" i="10"/>
  <c r="R69" i="10"/>
  <c r="Q37" i="29"/>
  <c r="R68" i="10" l="1"/>
  <c r="S32" i="10"/>
  <c r="S30" i="10"/>
  <c r="T33" i="10"/>
  <c r="S69" i="10"/>
  <c r="T24" i="10"/>
  <c r="S60" i="10"/>
  <c r="S34" i="10"/>
  <c r="R37" i="10"/>
  <c r="S23" i="10"/>
  <c r="T31" i="10"/>
  <c r="S28" i="10"/>
  <c r="R64" i="10"/>
  <c r="S35" i="10"/>
  <c r="T26" i="10"/>
  <c r="T27" i="10"/>
  <c r="S63" i="10"/>
  <c r="T25" i="10"/>
  <c r="S61" i="10"/>
  <c r="T29" i="10"/>
  <c r="R37" i="29"/>
  <c r="T32" i="10" l="1"/>
  <c r="S68" i="10"/>
  <c r="T30" i="10"/>
  <c r="U25" i="10"/>
  <c r="T61" i="10"/>
  <c r="U31" i="10"/>
  <c r="S37" i="10"/>
  <c r="T23" i="10"/>
  <c r="T34" i="10"/>
  <c r="U33" i="10"/>
  <c r="T69" i="10"/>
  <c r="U24" i="10"/>
  <c r="T60" i="10"/>
  <c r="U26" i="10"/>
  <c r="T28" i="10"/>
  <c r="S64" i="10"/>
  <c r="U29" i="10"/>
  <c r="U27" i="10"/>
  <c r="T63" i="10"/>
  <c r="T35" i="10"/>
  <c r="S37" i="29"/>
  <c r="U32" i="10" l="1"/>
  <c r="T68" i="10"/>
  <c r="U30" i="10"/>
  <c r="T37" i="10"/>
  <c r="U23" i="10"/>
  <c r="V27" i="10"/>
  <c r="U63" i="10"/>
  <c r="V25" i="10"/>
  <c r="U61" i="10"/>
  <c r="V31" i="10"/>
  <c r="U28" i="10"/>
  <c r="T64" i="10"/>
  <c r="V33" i="10"/>
  <c r="U69" i="10"/>
  <c r="U35" i="10"/>
  <c r="V29" i="10"/>
  <c r="V26" i="10"/>
  <c r="V24" i="10"/>
  <c r="U60" i="10"/>
  <c r="U34" i="10"/>
  <c r="T37" i="29"/>
  <c r="U68" i="10" l="1"/>
  <c r="V32" i="10"/>
  <c r="V30" i="10"/>
  <c r="V34" i="10"/>
  <c r="V35" i="10"/>
  <c r="W31" i="10"/>
  <c r="W27" i="10"/>
  <c r="V63" i="10"/>
  <c r="W26" i="10"/>
  <c r="V28" i="10"/>
  <c r="U64" i="10"/>
  <c r="U37" i="10"/>
  <c r="V23" i="10"/>
  <c r="W24" i="10"/>
  <c r="V60" i="10"/>
  <c r="W29" i="10"/>
  <c r="W33" i="10"/>
  <c r="V69" i="10"/>
  <c r="W25" i="10"/>
  <c r="V61" i="10"/>
  <c r="U37" i="29"/>
  <c r="V68" i="10" l="1"/>
  <c r="W32" i="10"/>
  <c r="W30" i="10"/>
  <c r="X24" i="10"/>
  <c r="W60" i="10"/>
  <c r="V37" i="10"/>
  <c r="W23" i="10"/>
  <c r="X27" i="10"/>
  <c r="W63" i="10"/>
  <c r="X31" i="10"/>
  <c r="W34" i="10"/>
  <c r="X25" i="10"/>
  <c r="W61" i="10"/>
  <c r="X33" i="10"/>
  <c r="W69" i="10"/>
  <c r="W35" i="10"/>
  <c r="W28" i="10"/>
  <c r="V64" i="10"/>
  <c r="X29" i="10"/>
  <c r="X26" i="10"/>
  <c r="V37" i="29"/>
  <c r="W68" i="10" l="1"/>
  <c r="X32" i="10"/>
  <c r="X30" i="10"/>
  <c r="Y29" i="10"/>
  <c r="X35" i="10"/>
  <c r="Y25" i="10"/>
  <c r="X61" i="10"/>
  <c r="Y31" i="10"/>
  <c r="Y27" i="10"/>
  <c r="X63" i="10"/>
  <c r="W37" i="10"/>
  <c r="X23" i="10"/>
  <c r="Y24" i="10"/>
  <c r="X60" i="10"/>
  <c r="Y26" i="10"/>
  <c r="X28" i="10"/>
  <c r="W64" i="10"/>
  <c r="Y33" i="10"/>
  <c r="X69" i="10"/>
  <c r="X34" i="10"/>
  <c r="L72" i="28"/>
  <c r="L64" i="28" s="1"/>
  <c r="D143" i="31"/>
  <c r="W37" i="29"/>
  <c r="Y32" i="10" l="1"/>
  <c r="X68" i="10"/>
  <c r="Y30" i="10"/>
  <c r="Z27" i="10"/>
  <c r="Y63" i="10"/>
  <c r="Z33" i="10"/>
  <c r="Y69" i="10"/>
  <c r="Z26" i="10"/>
  <c r="X37" i="10"/>
  <c r="Y23" i="10"/>
  <c r="Z25" i="10"/>
  <c r="Y61" i="10"/>
  <c r="Z31" i="10"/>
  <c r="Y35" i="10"/>
  <c r="Z29" i="10"/>
  <c r="Y34" i="10"/>
  <c r="Y28" i="10"/>
  <c r="X64" i="10"/>
  <c r="Z24" i="10"/>
  <c r="Y60" i="10"/>
  <c r="D37" i="31"/>
  <c r="D162" i="31"/>
  <c r="X37" i="29"/>
  <c r="Z32" i="10" l="1"/>
  <c r="Y68" i="10"/>
  <c r="Z30" i="10"/>
  <c r="Z28" i="10"/>
  <c r="Y64" i="10"/>
  <c r="Z35" i="10"/>
  <c r="AA24" i="10"/>
  <c r="Z60" i="10"/>
  <c r="Z34" i="10"/>
  <c r="AA31" i="10"/>
  <c r="Y37" i="10"/>
  <c r="Z23" i="10"/>
  <c r="AA26" i="10"/>
  <c r="AA29" i="10"/>
  <c r="AA25" i="10"/>
  <c r="Z61" i="10"/>
  <c r="AA33" i="10"/>
  <c r="Z69" i="10"/>
  <c r="AA27" i="10"/>
  <c r="Z63" i="10"/>
  <c r="E37" i="31"/>
  <c r="Y37" i="29"/>
  <c r="Z68" i="10" l="1"/>
  <c r="AA32" i="10"/>
  <c r="AA30" i="10"/>
  <c r="AB26" i="10"/>
  <c r="AB27" i="10"/>
  <c r="AA63" i="10"/>
  <c r="AB24" i="10"/>
  <c r="AA60" i="10"/>
  <c r="AA35" i="10"/>
  <c r="AB25" i="10"/>
  <c r="AA61" i="10"/>
  <c r="Z37" i="10"/>
  <c r="AA23" i="10"/>
  <c r="AB33" i="10"/>
  <c r="AA69" i="10"/>
  <c r="AB29" i="10"/>
  <c r="AB31" i="10"/>
  <c r="AA34" i="10"/>
  <c r="AA28" i="10"/>
  <c r="Z64" i="10"/>
  <c r="G37" i="31"/>
  <c r="F37" i="31"/>
  <c r="Z37" i="29"/>
  <c r="H37" i="31"/>
  <c r="AA68" i="10" l="1"/>
  <c r="AB32" i="10"/>
  <c r="AB30" i="10"/>
  <c r="AC25" i="10"/>
  <c r="AB61" i="10"/>
  <c r="AC27" i="10"/>
  <c r="AB63" i="10"/>
  <c r="AC31" i="10"/>
  <c r="AB35" i="10"/>
  <c r="AC24" i="10"/>
  <c r="AB60" i="10"/>
  <c r="AC26" i="10"/>
  <c r="AA37" i="10"/>
  <c r="AB23" i="10"/>
  <c r="AB28" i="10"/>
  <c r="AA64" i="10"/>
  <c r="AC33" i="10"/>
  <c r="AB69" i="10"/>
  <c r="AB34" i="10"/>
  <c r="AC29" i="10"/>
  <c r="I37" i="31"/>
  <c r="AA37" i="29"/>
  <c r="AB68" i="10" l="1"/>
  <c r="AC32" i="10"/>
  <c r="AC30" i="10"/>
  <c r="AC34" i="10"/>
  <c r="AC28" i="10"/>
  <c r="AB64" i="10"/>
  <c r="AD27" i="10"/>
  <c r="AC63" i="10"/>
  <c r="AD26" i="10"/>
  <c r="AD24" i="10"/>
  <c r="AC60" i="10"/>
  <c r="AB37" i="10"/>
  <c r="AC23" i="10"/>
  <c r="AC35" i="10"/>
  <c r="AD29" i="10"/>
  <c r="AD33" i="10"/>
  <c r="AC69" i="10"/>
  <c r="AD31" i="10"/>
  <c r="AD25" i="10"/>
  <c r="AC61" i="10"/>
  <c r="AB37" i="29"/>
  <c r="J37" i="31"/>
  <c r="AD32" i="10" l="1"/>
  <c r="AC68" i="10"/>
  <c r="AD30" i="10"/>
  <c r="AE25" i="10"/>
  <c r="AD61" i="10"/>
  <c r="AE29" i="10"/>
  <c r="AD34" i="10"/>
  <c r="AE27" i="10"/>
  <c r="AD63" i="10"/>
  <c r="AE31" i="10"/>
  <c r="AE33" i="10"/>
  <c r="AD69" i="10"/>
  <c r="AD35" i="10"/>
  <c r="AE26" i="10"/>
  <c r="AC37" i="10"/>
  <c r="AD23" i="10"/>
  <c r="AE24" i="10"/>
  <c r="AD60" i="10"/>
  <c r="AD28" i="10"/>
  <c r="AC64" i="10"/>
  <c r="K37" i="31"/>
  <c r="AC37" i="29"/>
  <c r="AE32" i="10" l="1"/>
  <c r="AD68" i="10"/>
  <c r="AE30" i="10"/>
  <c r="AD37" i="10"/>
  <c r="AE23" i="10"/>
  <c r="AE28" i="10"/>
  <c r="AD64" i="10"/>
  <c r="AF33" i="10"/>
  <c r="AE69" i="10"/>
  <c r="AF27" i="10"/>
  <c r="AE63" i="10"/>
  <c r="AE34" i="10"/>
  <c r="AF26" i="10"/>
  <c r="AF29" i="10"/>
  <c r="AF25" i="10"/>
  <c r="AE61" i="10"/>
  <c r="AF24" i="10"/>
  <c r="AE60" i="10"/>
  <c r="AE35" i="10"/>
  <c r="AF31" i="10"/>
  <c r="AD37" i="29"/>
  <c r="L37" i="31"/>
  <c r="AF32" i="10" l="1"/>
  <c r="AE68" i="10"/>
  <c r="AF30" i="10"/>
  <c r="AE37" i="10"/>
  <c r="AF23" i="10"/>
  <c r="AF35" i="10"/>
  <c r="AG29" i="10"/>
  <c r="AF34" i="10"/>
  <c r="AG33" i="10"/>
  <c r="AF69" i="10"/>
  <c r="AG31" i="10"/>
  <c r="AG24" i="10"/>
  <c r="AF60" i="10"/>
  <c r="AG25" i="10"/>
  <c r="AF61" i="10"/>
  <c r="AG26" i="10"/>
  <c r="AG27" i="10"/>
  <c r="AF63" i="10"/>
  <c r="AF28" i="10"/>
  <c r="AE64" i="10"/>
  <c r="AE37" i="29"/>
  <c r="M37" i="31"/>
  <c r="AG32" i="10" l="1"/>
  <c r="AF68" i="10"/>
  <c r="AG30" i="10"/>
  <c r="AH26" i="10"/>
  <c r="AH24" i="10"/>
  <c r="AG60" i="10"/>
  <c r="AF37" i="10"/>
  <c r="AG23" i="10"/>
  <c r="AG34" i="10"/>
  <c r="AH33" i="10"/>
  <c r="AG69" i="10"/>
  <c r="AH29" i="10"/>
  <c r="AG35" i="10"/>
  <c r="AG28" i="10"/>
  <c r="AF64" i="10"/>
  <c r="AH27" i="10"/>
  <c r="AG63" i="10"/>
  <c r="AH25" i="10"/>
  <c r="AG61" i="10"/>
  <c r="AH31" i="10"/>
  <c r="AF37" i="29"/>
  <c r="N37" i="31"/>
  <c r="AH32" i="10" l="1"/>
  <c r="AG68" i="10"/>
  <c r="AH30" i="10"/>
  <c r="AG37" i="10"/>
  <c r="AH23" i="10"/>
  <c r="AI31" i="10"/>
  <c r="AI29" i="10"/>
  <c r="AI27" i="10"/>
  <c r="AH63" i="10"/>
  <c r="AI26" i="10"/>
  <c r="AI24" i="10"/>
  <c r="AH60" i="10"/>
  <c r="AI25" i="10"/>
  <c r="AH61" i="10"/>
  <c r="AH28" i="10"/>
  <c r="AG64" i="10"/>
  <c r="AH35" i="10"/>
  <c r="AI33" i="10"/>
  <c r="AH69" i="10"/>
  <c r="AH34" i="10"/>
  <c r="AG37" i="29"/>
  <c r="O37" i="31"/>
  <c r="D36" i="47" s="1"/>
  <c r="AH68" i="10" l="1"/>
  <c r="AI32" i="10"/>
  <c r="AI30" i="10"/>
  <c r="AI34" i="10"/>
  <c r="AJ24" i="10"/>
  <c r="AI60" i="10"/>
  <c r="AJ27" i="10"/>
  <c r="AI63" i="10"/>
  <c r="AJ29" i="10"/>
  <c r="AI35" i="10"/>
  <c r="AJ33" i="10"/>
  <c r="AI69" i="10"/>
  <c r="AJ26" i="10"/>
  <c r="AJ25" i="10"/>
  <c r="AI61" i="10"/>
  <c r="AH37" i="10"/>
  <c r="AI23" i="10"/>
  <c r="AI28" i="10"/>
  <c r="AH64" i="10"/>
  <c r="AJ31" i="10"/>
  <c r="P37" i="31"/>
  <c r="AH37" i="29"/>
  <c r="AI68" i="10" l="1"/>
  <c r="AJ32" i="10"/>
  <c r="AJ30" i="10"/>
  <c r="AK26" i="10"/>
  <c r="AK29" i="10"/>
  <c r="AK24" i="10"/>
  <c r="AJ60" i="10"/>
  <c r="AK31" i="10"/>
  <c r="AJ28" i="10"/>
  <c r="AI64" i="10"/>
  <c r="AI37" i="10"/>
  <c r="AJ23" i="10"/>
  <c r="AK25" i="10"/>
  <c r="AJ61" i="10"/>
  <c r="AJ35" i="10"/>
  <c r="AK27" i="10"/>
  <c r="AJ63" i="10"/>
  <c r="AJ34" i="10"/>
  <c r="AK33" i="10"/>
  <c r="AJ69" i="10"/>
  <c r="Q37" i="31"/>
  <c r="AI37" i="29"/>
  <c r="AK32" i="10" l="1"/>
  <c r="AJ68" i="10"/>
  <c r="AK30" i="10"/>
  <c r="AL27" i="10"/>
  <c r="AK63" i="10"/>
  <c r="AL31" i="10"/>
  <c r="AK34" i="10"/>
  <c r="AK35" i="10"/>
  <c r="AL25" i="10"/>
  <c r="AK61" i="10"/>
  <c r="AL29" i="10"/>
  <c r="AL33" i="10"/>
  <c r="AK69" i="10"/>
  <c r="AJ37" i="10"/>
  <c r="AK23" i="10"/>
  <c r="AK28" i="10"/>
  <c r="AJ64" i="10"/>
  <c r="AL24" i="10"/>
  <c r="AK60" i="10"/>
  <c r="AL26" i="10"/>
  <c r="R37" i="31"/>
  <c r="AJ37" i="29"/>
  <c r="AK68" i="10" l="1"/>
  <c r="AL32" i="10"/>
  <c r="AL30" i="10"/>
  <c r="AM25" i="10"/>
  <c r="AL61" i="10"/>
  <c r="AK37" i="10"/>
  <c r="AL23" i="10"/>
  <c r="AM33" i="10"/>
  <c r="AL69" i="10"/>
  <c r="AM26" i="10"/>
  <c r="AM24" i="10"/>
  <c r="AL60" i="10"/>
  <c r="AL35" i="10"/>
  <c r="AM31" i="10"/>
  <c r="AL28" i="10"/>
  <c r="AK64" i="10"/>
  <c r="AL34" i="10"/>
  <c r="AM29" i="10"/>
  <c r="AM27" i="10"/>
  <c r="AL63" i="10"/>
  <c r="AK37" i="29"/>
  <c r="S37" i="31"/>
  <c r="AL68" i="10" l="1"/>
  <c r="AM32" i="10"/>
  <c r="AM30" i="10"/>
  <c r="AM34" i="10"/>
  <c r="AM60" i="10"/>
  <c r="AM69" i="10"/>
  <c r="AM28" i="10"/>
  <c r="AL64" i="10"/>
  <c r="AM35" i="10"/>
  <c r="AL37" i="10"/>
  <c r="AM23" i="10"/>
  <c r="AM63" i="10"/>
  <c r="AM61" i="10"/>
  <c r="AL37" i="29"/>
  <c r="T37" i="31"/>
  <c r="AM68" i="10" l="1"/>
  <c r="AM37" i="10"/>
  <c r="AM64" i="10"/>
  <c r="AM37" i="29"/>
  <c r="U37" i="31"/>
  <c r="V37" i="31" l="1"/>
  <c r="W37" i="31" l="1"/>
  <c r="X37" i="31" l="1"/>
  <c r="Y37" i="31" l="1"/>
  <c r="Z37" i="31" l="1"/>
  <c r="AA37" i="31" l="1"/>
  <c r="AB37" i="31" l="1"/>
  <c r="AC37" i="31" l="1"/>
  <c r="AD37" i="31" l="1"/>
  <c r="AE37" i="31" l="1"/>
  <c r="AF37" i="31" l="1"/>
  <c r="AG37" i="31" l="1"/>
  <c r="AH37" i="31" l="1"/>
  <c r="AI37" i="31" l="1"/>
  <c r="AJ37" i="31" l="1"/>
  <c r="AK37" i="31" l="1"/>
  <c r="AL37" i="31" l="1"/>
  <c r="AM37" i="31" l="1"/>
  <c r="K71" i="28" l="1"/>
  <c r="H71" i="28"/>
  <c r="I71" i="28"/>
  <c r="L71" i="28"/>
  <c r="J71" i="28"/>
  <c r="M71" i="28"/>
  <c r="M63" i="28" l="1"/>
  <c r="L63" i="28"/>
  <c r="H63" i="28"/>
  <c r="N71" i="28"/>
  <c r="J63" i="28"/>
  <c r="I63" i="28"/>
  <c r="K63" i="28"/>
  <c r="D37" i="30"/>
  <c r="N63" i="28" l="1"/>
  <c r="D162" i="30"/>
  <c r="D143" i="30"/>
  <c r="E37" i="30"/>
  <c r="F37" i="30" l="1"/>
  <c r="G37" i="30"/>
  <c r="H37" i="30" l="1"/>
  <c r="I37" i="30" l="1"/>
  <c r="J37" i="30" l="1"/>
  <c r="K37" i="30" l="1"/>
  <c r="L37" i="30" l="1"/>
  <c r="M37" i="30" l="1"/>
  <c r="N37" i="30" l="1"/>
  <c r="O37" i="30" l="1"/>
  <c r="P37" i="30"/>
  <c r="D35" i="47" l="1"/>
  <c r="Q37" i="30"/>
  <c r="R37" i="30" l="1"/>
  <c r="S37" i="30"/>
  <c r="T37" i="30" l="1"/>
  <c r="U37" i="30" l="1"/>
  <c r="V37" i="30" l="1"/>
  <c r="W37" i="30"/>
  <c r="X37" i="30" l="1"/>
  <c r="Y37" i="30" l="1"/>
  <c r="Z37" i="30" l="1"/>
  <c r="AA37" i="30" l="1"/>
  <c r="AB37" i="30" l="1"/>
  <c r="AC37" i="30"/>
  <c r="AD37" i="30" l="1"/>
  <c r="AE37" i="30" l="1"/>
  <c r="AF37" i="30"/>
  <c r="AG37" i="30" l="1"/>
  <c r="AH37" i="30"/>
  <c r="AI37" i="30" l="1"/>
  <c r="AJ37" i="30" l="1"/>
  <c r="AK37" i="30" l="1"/>
  <c r="AL37" i="30"/>
  <c r="AM37" i="30" l="1"/>
  <c r="C81" i="28" l="1"/>
  <c r="D57" i="39" l="1"/>
  <c r="I57" i="39"/>
  <c r="F57" i="39"/>
  <c r="J57" i="39"/>
  <c r="G57" i="39"/>
  <c r="K57" i="39"/>
  <c r="C57" i="39"/>
  <c r="H57" i="39"/>
  <c r="L57" i="39"/>
  <c r="N57" i="39" l="1"/>
  <c r="G183" i="39"/>
  <c r="G212" i="39" s="1"/>
  <c r="G5" i="2"/>
  <c r="H183" i="39"/>
  <c r="H212" i="39" s="1"/>
  <c r="H5" i="2"/>
  <c r="C5" i="2"/>
  <c r="C183" i="39"/>
  <c r="C212" i="39" s="1"/>
  <c r="E57" i="39"/>
  <c r="J183" i="39"/>
  <c r="J212" i="39" s="1"/>
  <c r="J5" i="2"/>
  <c r="I183" i="39"/>
  <c r="I212" i="39" s="1"/>
  <c r="I5" i="2"/>
  <c r="L183" i="39"/>
  <c r="L212" i="39" s="1"/>
  <c r="L5" i="2"/>
  <c r="K5" i="2"/>
  <c r="K183" i="39"/>
  <c r="K212" i="39" s="1"/>
  <c r="D5" i="2"/>
  <c r="D183" i="39"/>
  <c r="D212" i="39" s="1"/>
  <c r="N5" i="2"/>
  <c r="F183" i="39"/>
  <c r="F212" i="39" s="1"/>
  <c r="F5" i="2"/>
  <c r="L16" i="2" l="1"/>
  <c r="K16" i="2"/>
  <c r="J16" i="2"/>
  <c r="I16" i="2"/>
  <c r="H16" i="2"/>
  <c r="G16" i="2"/>
  <c r="F16" i="2"/>
  <c r="D16" i="2"/>
  <c r="E5" i="2"/>
  <c r="E183" i="39"/>
  <c r="E212" i="39" s="1"/>
  <c r="C16" i="2"/>
  <c r="N183" i="39"/>
  <c r="N212" i="39" s="1"/>
  <c r="H68" i="28" l="1"/>
  <c r="H70" i="49"/>
  <c r="G68" i="28"/>
  <c r="G70" i="49"/>
  <c r="J68" i="28"/>
  <c r="J73" i="28" s="1"/>
  <c r="J70" i="49"/>
  <c r="K68" i="28"/>
  <c r="K60" i="28" s="1"/>
  <c r="K65" i="28" s="1"/>
  <c r="K70" i="49"/>
  <c r="D68" i="28"/>
  <c r="D70" i="49"/>
  <c r="F68" i="28"/>
  <c r="F70" i="49"/>
  <c r="I68" i="28"/>
  <c r="I60" i="28" s="1"/>
  <c r="I65" i="28" s="1"/>
  <c r="I70" i="49"/>
  <c r="C68" i="28"/>
  <c r="C70" i="49"/>
  <c r="L68" i="28"/>
  <c r="L70" i="49"/>
  <c r="N16" i="2"/>
  <c r="E16" i="2"/>
  <c r="G60" i="28"/>
  <c r="G65" i="28" s="1"/>
  <c r="G73" i="28"/>
  <c r="D60" i="28"/>
  <c r="D65" i="28" s="1"/>
  <c r="D73" i="28"/>
  <c r="L60" i="28"/>
  <c r="L65" i="28" s="1"/>
  <c r="L73" i="28"/>
  <c r="F60" i="28"/>
  <c r="F65" i="28" s="1"/>
  <c r="F73" i="28"/>
  <c r="H60" i="28"/>
  <c r="H65" i="28" s="1"/>
  <c r="H73" i="28"/>
  <c r="I73" i="28" l="1"/>
  <c r="C62" i="49"/>
  <c r="C67" i="49" s="1"/>
  <c r="C75" i="49"/>
  <c r="I62" i="49"/>
  <c r="I67" i="49" s="1"/>
  <c r="I75" i="49"/>
  <c r="F75" i="49"/>
  <c r="F62" i="49"/>
  <c r="F67" i="49" s="1"/>
  <c r="K62" i="49"/>
  <c r="K67" i="49" s="1"/>
  <c r="K75" i="49"/>
  <c r="E68" i="28"/>
  <c r="E70" i="49"/>
  <c r="K73" i="28"/>
  <c r="J60" i="28"/>
  <c r="J65" i="28" s="1"/>
  <c r="L75" i="49"/>
  <c r="L62" i="49"/>
  <c r="L67" i="49" s="1"/>
  <c r="D75" i="49"/>
  <c r="D62" i="49"/>
  <c r="D67" i="49" s="1"/>
  <c r="H62" i="49"/>
  <c r="H67" i="49" s="1"/>
  <c r="H75" i="49"/>
  <c r="J62" i="49"/>
  <c r="J67" i="49" s="1"/>
  <c r="J75" i="49"/>
  <c r="G75" i="49"/>
  <c r="G62" i="49"/>
  <c r="G67" i="49" s="1"/>
  <c r="N68" i="28"/>
  <c r="N60" i="28" s="1"/>
  <c r="N65" i="28" s="1"/>
  <c r="N70" i="49"/>
  <c r="E73" i="28"/>
  <c r="C60" i="28"/>
  <c r="C65" i="28" s="1"/>
  <c r="C73" i="28"/>
  <c r="N73" i="28" l="1"/>
  <c r="E75" i="49"/>
  <c r="E62" i="49"/>
  <c r="E67" i="49" s="1"/>
  <c r="N75" i="49"/>
  <c r="N62" i="49"/>
  <c r="N67" i="49" s="1"/>
  <c r="E60" i="28"/>
  <c r="E65" i="28" s="1"/>
  <c r="M57" i="39" l="1"/>
  <c r="O214" i="39"/>
  <c r="O46" i="39"/>
  <c r="O57" i="39" l="1"/>
  <c r="M5" i="2"/>
  <c r="M183" i="39"/>
  <c r="M212" i="39" s="1"/>
  <c r="O172" i="39"/>
  <c r="O201" i="39" s="1"/>
  <c r="M16" i="2" l="1"/>
  <c r="O183" i="39"/>
  <c r="O198" i="39" s="1"/>
  <c r="M68" i="28" l="1"/>
  <c r="M70" i="49"/>
  <c r="O212" i="39"/>
  <c r="D11" i="47"/>
  <c r="D9" i="47"/>
  <c r="D28" i="2"/>
  <c r="D30" i="2"/>
  <c r="D26" i="2"/>
  <c r="D24" i="2"/>
  <c r="D27" i="2"/>
  <c r="D25" i="2"/>
  <c r="D23" i="2"/>
  <c r="D21" i="2"/>
  <c r="D22" i="2"/>
  <c r="D29" i="2"/>
  <c r="M75" i="49" l="1"/>
  <c r="M62" i="49"/>
  <c r="M67" i="49" s="1"/>
  <c r="E30" i="2"/>
  <c r="E26" i="2"/>
  <c r="E29" i="2"/>
  <c r="E25" i="2"/>
  <c r="E22" i="2"/>
  <c r="E21" i="2"/>
  <c r="F21" i="2" s="1"/>
  <c r="E27" i="2"/>
  <c r="E24" i="2"/>
  <c r="E23" i="2"/>
  <c r="E28" i="2"/>
  <c r="M73" i="28"/>
  <c r="M60" i="28"/>
  <c r="M65" i="28" s="1"/>
  <c r="O84" i="49" l="1"/>
  <c r="AN67" i="49"/>
  <c r="CI65" i="28"/>
  <c r="O82" i="28"/>
  <c r="F30" i="2"/>
  <c r="F26" i="2"/>
  <c r="G21" i="2"/>
  <c r="F29" i="2"/>
  <c r="G29" i="2" s="1"/>
  <c r="F25" i="2"/>
  <c r="F22" i="2"/>
  <c r="G22" i="2" s="1"/>
  <c r="F27" i="2"/>
  <c r="F28" i="2"/>
  <c r="F23" i="2"/>
  <c r="F24" i="2"/>
  <c r="H21" i="2" l="1"/>
  <c r="G30" i="2"/>
  <c r="G26" i="2"/>
  <c r="G25" i="2"/>
  <c r="H29" i="2"/>
  <c r="G28" i="2"/>
  <c r="H22" i="2"/>
  <c r="G24" i="2"/>
  <c r="G23" i="2"/>
  <c r="G27" i="2"/>
  <c r="I21" i="2" l="1"/>
  <c r="J21" i="2" s="1"/>
  <c r="H30" i="2"/>
  <c r="H25" i="2"/>
  <c r="I25" i="2" s="1"/>
  <c r="H26" i="2"/>
  <c r="I29" i="2"/>
  <c r="H24" i="2"/>
  <c r="H27" i="2"/>
  <c r="H23" i="2"/>
  <c r="I22" i="2"/>
  <c r="H28" i="2"/>
  <c r="I30" i="2" l="1"/>
  <c r="I26" i="2"/>
  <c r="J29" i="2"/>
  <c r="I27" i="2"/>
  <c r="J25" i="2"/>
  <c r="K21" i="2"/>
  <c r="I23" i="2"/>
  <c r="I28" i="2"/>
  <c r="I24" i="2"/>
  <c r="J22" i="2"/>
  <c r="J30" i="2" l="1"/>
  <c r="J26" i="2"/>
  <c r="K26" i="2" s="1"/>
  <c r="K29" i="2"/>
  <c r="J23" i="2"/>
  <c r="K22" i="2"/>
  <c r="K25" i="2"/>
  <c r="J27" i="2"/>
  <c r="J28" i="2"/>
  <c r="L21" i="2"/>
  <c r="J24" i="2"/>
  <c r="K30" i="2" l="1"/>
  <c r="L29" i="2"/>
  <c r="K28" i="2"/>
  <c r="K27" i="2"/>
  <c r="K24" i="2"/>
  <c r="L22" i="2"/>
  <c r="L25" i="2"/>
  <c r="L26" i="2"/>
  <c r="M21" i="2"/>
  <c r="K23" i="2"/>
  <c r="L30" i="2" l="1"/>
  <c r="M29" i="2"/>
  <c r="N21" i="2"/>
  <c r="M22" i="2"/>
  <c r="L23" i="2"/>
  <c r="L28" i="2"/>
  <c r="M26" i="2"/>
  <c r="M25" i="2"/>
  <c r="L24" i="2"/>
  <c r="L27" i="2"/>
  <c r="M30" i="2" l="1"/>
  <c r="N29" i="2"/>
  <c r="M23" i="2"/>
  <c r="M24" i="2"/>
  <c r="N26" i="2"/>
  <c r="O21" i="2"/>
  <c r="M27" i="2"/>
  <c r="N25" i="2"/>
  <c r="M28" i="2"/>
  <c r="N22" i="2"/>
  <c r="N30" i="2" l="1"/>
  <c r="O29" i="2"/>
  <c r="O25" i="2"/>
  <c r="N27" i="2"/>
  <c r="O26" i="2"/>
  <c r="N23" i="2"/>
  <c r="O22" i="2"/>
  <c r="P21" i="2"/>
  <c r="N24" i="2"/>
  <c r="N28" i="2"/>
  <c r="O30" i="2" l="1"/>
  <c r="P29" i="2"/>
  <c r="P25" i="2"/>
  <c r="O28" i="2"/>
  <c r="Q21" i="2"/>
  <c r="P22" i="2"/>
  <c r="P26" i="2"/>
  <c r="O24" i="2"/>
  <c r="O23" i="2"/>
  <c r="O27" i="2"/>
  <c r="P30" i="2" l="1"/>
  <c r="Q29" i="2"/>
  <c r="P27" i="2"/>
  <c r="Q26" i="2"/>
  <c r="P24" i="2"/>
  <c r="P28" i="2"/>
  <c r="P23" i="2"/>
  <c r="Q22" i="2"/>
  <c r="R21" i="2"/>
  <c r="Q25" i="2"/>
  <c r="Q30" i="2" l="1"/>
  <c r="R29" i="2"/>
  <c r="S21" i="2"/>
  <c r="Q23" i="2"/>
  <c r="Q28" i="2"/>
  <c r="R26" i="2"/>
  <c r="Q27" i="2"/>
  <c r="Q24" i="2"/>
  <c r="R25" i="2"/>
  <c r="R22" i="2"/>
  <c r="R30" i="2" l="1"/>
  <c r="S29" i="2"/>
  <c r="R23" i="2"/>
  <c r="R27" i="2"/>
  <c r="T21" i="2"/>
  <c r="S22" i="2"/>
  <c r="S25" i="2"/>
  <c r="R28" i="2"/>
  <c r="R24" i="2"/>
  <c r="S26" i="2"/>
  <c r="S30" i="2" l="1"/>
  <c r="T29" i="2"/>
  <c r="T22" i="2"/>
  <c r="T26" i="2"/>
  <c r="S27" i="2"/>
  <c r="S24" i="2"/>
  <c r="T25" i="2"/>
  <c r="U21" i="2"/>
  <c r="S23" i="2"/>
  <c r="S28" i="2"/>
  <c r="T30" i="2" l="1"/>
  <c r="U29" i="2"/>
  <c r="T27" i="2"/>
  <c r="T28" i="2"/>
  <c r="V21" i="2"/>
  <c r="T24" i="2"/>
  <c r="U26" i="2"/>
  <c r="U22" i="2"/>
  <c r="T23" i="2"/>
  <c r="U25" i="2"/>
  <c r="U30" i="2" l="1"/>
  <c r="V29" i="2"/>
  <c r="V26" i="2"/>
  <c r="U24" i="2"/>
  <c r="U28" i="2"/>
  <c r="U23" i="2"/>
  <c r="V25" i="2"/>
  <c r="V22" i="2"/>
  <c r="U27" i="2"/>
  <c r="W21" i="2"/>
  <c r="V30" i="2" l="1"/>
  <c r="W29" i="2"/>
  <c r="X21" i="2"/>
  <c r="V23" i="2"/>
  <c r="V24" i="2"/>
  <c r="W22" i="2"/>
  <c r="V27" i="2"/>
  <c r="W25" i="2"/>
  <c r="V28" i="2"/>
  <c r="W26" i="2"/>
  <c r="W30" i="2" l="1"/>
  <c r="X29" i="2"/>
  <c r="W23" i="2"/>
  <c r="X26" i="2"/>
  <c r="X22" i="2"/>
  <c r="X25" i="2"/>
  <c r="Y21" i="2"/>
  <c r="W28" i="2"/>
  <c r="W27" i="2"/>
  <c r="W24" i="2"/>
  <c r="X30" i="2" l="1"/>
  <c r="Y29" i="2"/>
  <c r="Y26" i="2"/>
  <c r="Y25" i="2"/>
  <c r="X24" i="2"/>
  <c r="Y22" i="2"/>
  <c r="X23" i="2"/>
  <c r="Z21" i="2"/>
  <c r="X28" i="2"/>
  <c r="X27" i="2"/>
  <c r="Y30" i="2" l="1"/>
  <c r="Z29" i="2"/>
  <c r="AA21" i="2"/>
  <c r="Y24" i="2"/>
  <c r="Y27" i="2"/>
  <c r="Z22" i="2"/>
  <c r="Z26" i="2"/>
  <c r="Y28" i="2"/>
  <c r="Y23" i="2"/>
  <c r="Z25" i="2"/>
  <c r="Z30" i="2" l="1"/>
  <c r="AA29" i="2"/>
  <c r="AA22" i="2"/>
  <c r="Z24" i="2"/>
  <c r="AA25" i="2"/>
  <c r="Z23" i="2"/>
  <c r="AA26" i="2"/>
  <c r="Z27" i="2"/>
  <c r="AB21" i="2"/>
  <c r="Z28" i="2"/>
  <c r="AA30" i="2" l="1"/>
  <c r="AB29" i="2"/>
  <c r="AC21" i="2"/>
  <c r="AA23" i="2"/>
  <c r="AA24" i="2"/>
  <c r="AB26" i="2"/>
  <c r="AB25" i="2"/>
  <c r="AB22" i="2"/>
  <c r="AA28" i="2"/>
  <c r="AA27" i="2"/>
  <c r="AB30" i="2" l="1"/>
  <c r="AC29" i="2"/>
  <c r="AB27" i="2"/>
  <c r="AC22" i="2"/>
  <c r="AB23" i="2"/>
  <c r="AB28" i="2"/>
  <c r="AC25" i="2"/>
  <c r="AC26" i="2"/>
  <c r="AB24" i="2"/>
  <c r="AD21" i="2"/>
  <c r="AC30" i="2" l="1"/>
  <c r="AD29" i="2"/>
  <c r="AD26" i="2"/>
  <c r="AC28" i="2"/>
  <c r="AC27" i="2"/>
  <c r="AE21" i="2"/>
  <c r="AC24" i="2"/>
  <c r="AD25" i="2"/>
  <c r="AC23" i="2"/>
  <c r="AD22" i="2"/>
  <c r="AD30" i="2" l="1"/>
  <c r="AE29" i="2"/>
  <c r="AD27" i="2"/>
  <c r="AD28" i="2"/>
  <c r="AE25" i="2"/>
  <c r="AE22" i="2"/>
  <c r="AD23" i="2"/>
  <c r="AF21" i="2"/>
  <c r="AE26" i="2"/>
  <c r="AD24" i="2"/>
  <c r="AE30" i="2" l="1"/>
  <c r="AF29" i="2"/>
  <c r="AE23" i="2"/>
  <c r="AF25" i="2"/>
  <c r="AE27" i="2"/>
  <c r="AG21" i="2"/>
  <c r="AE24" i="2"/>
  <c r="AF26" i="2"/>
  <c r="AF22" i="2"/>
  <c r="AE28" i="2"/>
  <c r="AF30" i="2" l="1"/>
  <c r="AG29" i="2"/>
  <c r="AH21" i="2"/>
  <c r="AF27" i="2"/>
  <c r="AF23" i="2"/>
  <c r="AG26" i="2"/>
  <c r="AG22" i="2"/>
  <c r="AF28" i="2"/>
  <c r="AF24" i="2"/>
  <c r="AG25" i="2"/>
  <c r="AG30" i="2" l="1"/>
  <c r="AH29" i="2"/>
  <c r="AG28" i="2"/>
  <c r="AG27" i="2"/>
  <c r="AH26" i="2"/>
  <c r="AH25" i="2"/>
  <c r="AG24" i="2"/>
  <c r="AH22" i="2"/>
  <c r="AG23" i="2"/>
  <c r="AI21" i="2"/>
  <c r="AH30" i="2" l="1"/>
  <c r="AI29" i="2"/>
  <c r="AH27" i="2"/>
  <c r="AH23" i="2"/>
  <c r="AH24" i="2"/>
  <c r="AI26" i="2"/>
  <c r="AH28" i="2"/>
  <c r="AJ21" i="2"/>
  <c r="AI22" i="2"/>
  <c r="AI25" i="2"/>
  <c r="AI30" i="2" l="1"/>
  <c r="AJ29" i="2"/>
  <c r="AJ26" i="2"/>
  <c r="AJ25" i="2"/>
  <c r="AI27" i="2"/>
  <c r="AJ22" i="2"/>
  <c r="AI28" i="2"/>
  <c r="AI24" i="2"/>
  <c r="AK21" i="2"/>
  <c r="AI23" i="2"/>
  <c r="AJ30" i="2" l="1"/>
  <c r="AK29" i="2"/>
  <c r="AJ27" i="2"/>
  <c r="AK26" i="2"/>
  <c r="AJ28" i="2"/>
  <c r="AJ23" i="2"/>
  <c r="AJ24" i="2"/>
  <c r="AL21" i="2"/>
  <c r="AK22" i="2"/>
  <c r="AK25" i="2"/>
  <c r="AK30" i="2" l="1"/>
  <c r="AL29" i="2"/>
  <c r="AK24" i="2"/>
  <c r="AK28" i="2"/>
  <c r="AK27" i="2"/>
  <c r="AM21" i="2"/>
  <c r="AL22" i="2"/>
  <c r="AK23" i="2"/>
  <c r="AL26" i="2"/>
  <c r="AL25" i="2"/>
  <c r="AL30" i="2" l="1"/>
  <c r="AM29" i="2"/>
  <c r="AL28" i="2"/>
  <c r="AM26" i="2"/>
  <c r="AM22" i="2"/>
  <c r="AL27" i="2"/>
  <c r="AL24" i="2"/>
  <c r="AM25" i="2"/>
  <c r="AL23" i="2"/>
  <c r="AM30" i="2" l="1"/>
  <c r="AM27" i="2"/>
  <c r="AM28" i="2"/>
  <c r="AM23" i="2"/>
  <c r="AM24" i="2"/>
  <c r="O44" i="39" l="1"/>
  <c r="O85" i="49" s="1"/>
  <c r="O86" i="49" s="1"/>
  <c r="C20" i="2"/>
  <c r="O32" i="2"/>
  <c r="AN68" i="49" s="1"/>
  <c r="O216" i="39" l="1"/>
  <c r="O83" i="28"/>
  <c r="C31" i="2"/>
  <c r="D20" i="2"/>
  <c r="CI66" i="28"/>
  <c r="E20" i="2" l="1"/>
  <c r="D31" i="2"/>
  <c r="O84" i="28"/>
  <c r="F20" i="2" l="1"/>
  <c r="E31" i="2"/>
  <c r="G20" i="2" l="1"/>
  <c r="F31" i="2"/>
  <c r="H20" i="2" l="1"/>
  <c r="G31" i="2"/>
  <c r="I20" i="2" l="1"/>
  <c r="H31" i="2"/>
  <c r="J20" i="2" l="1"/>
  <c r="I31" i="2"/>
  <c r="K20" i="2" l="1"/>
  <c r="J31" i="2"/>
  <c r="L20" i="2" l="1"/>
  <c r="K31" i="2"/>
  <c r="M20" i="2" l="1"/>
  <c r="L31" i="2"/>
  <c r="N20" i="2" l="1"/>
  <c r="M31" i="2"/>
  <c r="O20" i="2" l="1"/>
  <c r="O35" i="2"/>
  <c r="N31" i="2"/>
  <c r="O85" i="28" l="1"/>
  <c r="O87" i="49"/>
  <c r="P20" i="2"/>
  <c r="O31" i="2"/>
  <c r="D32" i="47" s="1"/>
  <c r="O46" i="2"/>
  <c r="P35" i="2"/>
  <c r="Q35" i="2" l="1"/>
  <c r="P46" i="2"/>
  <c r="Q20" i="2"/>
  <c r="P31" i="2"/>
  <c r="R20" i="2" l="1"/>
  <c r="Q31" i="2"/>
  <c r="R35" i="2"/>
  <c r="Q46" i="2"/>
  <c r="S20" i="2" l="1"/>
  <c r="R31" i="2"/>
  <c r="S35" i="2"/>
  <c r="R46" i="2"/>
  <c r="T35" i="2" l="1"/>
  <c r="S46" i="2"/>
  <c r="T20" i="2"/>
  <c r="S31" i="2"/>
  <c r="U20" i="2" l="1"/>
  <c r="T31" i="2"/>
  <c r="U35" i="2"/>
  <c r="T46" i="2"/>
  <c r="V20" i="2" l="1"/>
  <c r="U31" i="2"/>
  <c r="V35" i="2"/>
  <c r="U46" i="2"/>
  <c r="W35" i="2" l="1"/>
  <c r="V46" i="2"/>
  <c r="W20" i="2"/>
  <c r="V31" i="2"/>
  <c r="X20" i="2" l="1"/>
  <c r="W31" i="2"/>
  <c r="X35" i="2"/>
  <c r="W46" i="2"/>
  <c r="Y20" i="2" l="1"/>
  <c r="X31" i="2"/>
  <c r="Y35" i="2"/>
  <c r="X46" i="2"/>
  <c r="Z20" i="2" l="1"/>
  <c r="Y31" i="2"/>
  <c r="Z35" i="2"/>
  <c r="Y46" i="2"/>
  <c r="AA20" i="2" l="1"/>
  <c r="Z31" i="2"/>
  <c r="AA35" i="2"/>
  <c r="Z46" i="2"/>
  <c r="AB35" i="2" l="1"/>
  <c r="AA46" i="2"/>
  <c r="AB20" i="2"/>
  <c r="AA31" i="2"/>
  <c r="AC20" i="2" l="1"/>
  <c r="AB31" i="2"/>
  <c r="AB46" i="2"/>
  <c r="AD20" i="2" l="1"/>
  <c r="AC31" i="2"/>
  <c r="AD35" i="2"/>
  <c r="AC46" i="2"/>
  <c r="AE35" i="2" l="1"/>
  <c r="AD46" i="2"/>
  <c r="AE20" i="2"/>
  <c r="AD31" i="2"/>
  <c r="AF20" i="2" l="1"/>
  <c r="AE31" i="2"/>
  <c r="AF35" i="2"/>
  <c r="AE46" i="2"/>
  <c r="AG20" i="2" l="1"/>
  <c r="AF31" i="2"/>
  <c r="AG35" i="2"/>
  <c r="AF46" i="2"/>
  <c r="AH35" i="2" l="1"/>
  <c r="AG46" i="2"/>
  <c r="AH20" i="2"/>
  <c r="AG31" i="2"/>
  <c r="AI20" i="2" l="1"/>
  <c r="AH31" i="2"/>
  <c r="AI35" i="2"/>
  <c r="AH46" i="2"/>
  <c r="AJ35" i="2" l="1"/>
  <c r="AI46" i="2"/>
  <c r="AJ20" i="2"/>
  <c r="AI31" i="2"/>
  <c r="AK20" i="2" l="1"/>
  <c r="AJ31" i="2"/>
  <c r="AK35" i="2"/>
  <c r="AJ46" i="2"/>
  <c r="AL20" i="2" l="1"/>
  <c r="AK31" i="2"/>
  <c r="AL35" i="2"/>
  <c r="AK46" i="2"/>
  <c r="AM20" i="2" l="1"/>
  <c r="AL31" i="2"/>
  <c r="AM35" i="2"/>
  <c r="AL46" i="2"/>
  <c r="AM31" i="2" l="1"/>
  <c r="AM46" i="2"/>
  <c r="C2" i="35" l="1"/>
  <c r="D2" i="35" s="1"/>
  <c r="E2" i="35" s="1"/>
  <c r="F2" i="35" s="1"/>
  <c r="G2" i="35" s="1"/>
  <c r="H2" i="35" s="1"/>
  <c r="I2" i="35" s="1"/>
  <c r="J2" i="35" s="1"/>
  <c r="K2" i="35" s="1"/>
  <c r="L2" i="35" s="1"/>
  <c r="M2" i="35" s="1"/>
  <c r="C2" i="48"/>
  <c r="C2" i="43"/>
  <c r="C57" i="2"/>
  <c r="C56" i="2"/>
  <c r="C59" i="2"/>
  <c r="C2" i="33"/>
  <c r="C55" i="2"/>
  <c r="C60" i="2"/>
  <c r="C2" i="29"/>
  <c r="C2" i="30"/>
  <c r="C50" i="2"/>
  <c r="C52" i="2"/>
  <c r="C2" i="31"/>
  <c r="D2" i="2"/>
  <c r="C2" i="36"/>
  <c r="C53" i="2"/>
  <c r="C2" i="34"/>
  <c r="C2" i="10"/>
  <c r="C54" i="2"/>
  <c r="C51" i="2"/>
  <c r="C58" i="2"/>
  <c r="C2" i="32"/>
  <c r="C60" i="36" l="1"/>
  <c r="C69" i="36"/>
  <c r="D2" i="36"/>
  <c r="E2" i="36" s="1"/>
  <c r="F2" i="36" s="1"/>
  <c r="G2" i="36" s="1"/>
  <c r="C64" i="36"/>
  <c r="C65" i="36"/>
  <c r="C63" i="36"/>
  <c r="C66" i="36"/>
  <c r="C62" i="36"/>
  <c r="C70" i="36"/>
  <c r="C71" i="36"/>
  <c r="C68" i="36"/>
  <c r="C67" i="36"/>
  <c r="C59" i="36"/>
  <c r="C61" i="36"/>
  <c r="C71" i="33"/>
  <c r="C60" i="33"/>
  <c r="C59" i="33"/>
  <c r="C69" i="33"/>
  <c r="C62" i="33"/>
  <c r="C68" i="33"/>
  <c r="C67" i="33"/>
  <c r="C63" i="33"/>
  <c r="C64" i="33"/>
  <c r="C61" i="33"/>
  <c r="C65" i="33"/>
  <c r="C66" i="33"/>
  <c r="D2" i="33"/>
  <c r="C70" i="33"/>
  <c r="C61" i="2"/>
  <c r="C60" i="10"/>
  <c r="C71" i="10"/>
  <c r="C64" i="10"/>
  <c r="D2" i="10"/>
  <c r="C67" i="10"/>
  <c r="C68" i="10"/>
  <c r="C59" i="10"/>
  <c r="C62" i="10"/>
  <c r="C65" i="10"/>
  <c r="C63" i="10"/>
  <c r="C70" i="10"/>
  <c r="C66" i="10"/>
  <c r="C61" i="10"/>
  <c r="C69" i="10"/>
  <c r="C67" i="30"/>
  <c r="C152" i="30"/>
  <c r="C64" i="30"/>
  <c r="C149" i="30"/>
  <c r="C165" i="30"/>
  <c r="C61" i="30"/>
  <c r="C60" i="30"/>
  <c r="C71" i="30"/>
  <c r="C70" i="30"/>
  <c r="C66" i="30"/>
  <c r="C171" i="30"/>
  <c r="C169" i="30"/>
  <c r="C168" i="30"/>
  <c r="C146" i="30"/>
  <c r="D2" i="30"/>
  <c r="C150" i="30"/>
  <c r="C59" i="30"/>
  <c r="C62" i="30"/>
  <c r="C63" i="30"/>
  <c r="C69" i="30"/>
  <c r="C65" i="30"/>
  <c r="C68" i="30"/>
  <c r="D2" i="43"/>
  <c r="C77" i="43"/>
  <c r="C82" i="43" s="1"/>
  <c r="C78" i="43"/>
  <c r="C83" i="43" s="1"/>
  <c r="C79" i="43"/>
  <c r="C84" i="43" s="1"/>
  <c r="C80" i="43"/>
  <c r="C85" i="43" s="1"/>
  <c r="D59" i="2"/>
  <c r="D57" i="2"/>
  <c r="D53" i="2"/>
  <c r="D52" i="2"/>
  <c r="E2" i="2"/>
  <c r="D60" i="2"/>
  <c r="D51" i="2"/>
  <c r="D58" i="2"/>
  <c r="D50" i="2"/>
  <c r="D56" i="2"/>
  <c r="D54" i="2"/>
  <c r="D55" i="2"/>
  <c r="C64" i="31"/>
  <c r="C71" i="31"/>
  <c r="C60" i="31"/>
  <c r="C169" i="31"/>
  <c r="C176" i="31" s="1"/>
  <c r="C150" i="31"/>
  <c r="C157" i="31" s="1"/>
  <c r="C70" i="31"/>
  <c r="C61" i="31"/>
  <c r="C63" i="31"/>
  <c r="D2" i="31"/>
  <c r="C62" i="31"/>
  <c r="C66" i="31"/>
  <c r="C69" i="31"/>
  <c r="C59" i="31"/>
  <c r="C67" i="31"/>
  <c r="C68" i="31"/>
  <c r="C65" i="31"/>
  <c r="C67" i="34"/>
  <c r="C66" i="34"/>
  <c r="C64" i="34"/>
  <c r="C59" i="34"/>
  <c r="D2" i="34"/>
  <c r="C65" i="34"/>
  <c r="C71" i="34"/>
  <c r="C63" i="34"/>
  <c r="C68" i="34"/>
  <c r="C70" i="34"/>
  <c r="C69" i="34"/>
  <c r="C61" i="34"/>
  <c r="C62" i="34"/>
  <c r="C60" i="34"/>
  <c r="C71" i="29"/>
  <c r="C62" i="29"/>
  <c r="C165" i="29"/>
  <c r="C146" i="29"/>
  <c r="C66" i="29"/>
  <c r="C154" i="29"/>
  <c r="C68" i="29"/>
  <c r="C169" i="29"/>
  <c r="C61" i="29"/>
  <c r="C63" i="29"/>
  <c r="C64" i="29"/>
  <c r="C70" i="29"/>
  <c r="C65" i="29"/>
  <c r="C59" i="29"/>
  <c r="C67" i="29"/>
  <c r="C150" i="29"/>
  <c r="D2" i="29"/>
  <c r="C173" i="29"/>
  <c r="C69" i="29"/>
  <c r="C60" i="29"/>
  <c r="D2" i="48"/>
  <c r="C21" i="48"/>
  <c r="C23" i="48" s="1"/>
  <c r="C57" i="32"/>
  <c r="D2" i="32"/>
  <c r="C59" i="32"/>
  <c r="C54" i="32"/>
  <c r="C56" i="32"/>
  <c r="C58" i="32"/>
  <c r="C52" i="32"/>
  <c r="C50" i="32"/>
  <c r="C51" i="32"/>
  <c r="C53" i="32"/>
  <c r="C55" i="32"/>
  <c r="M66" i="35"/>
  <c r="M73" i="35" s="1"/>
  <c r="M109" i="49" s="1"/>
  <c r="N2" i="35"/>
  <c r="M169" i="35"/>
  <c r="M176" i="35" s="1"/>
  <c r="M150" i="35"/>
  <c r="M157" i="35" s="1"/>
  <c r="C98" i="49" l="1"/>
  <c r="C176" i="30"/>
  <c r="D149" i="34"/>
  <c r="D156" i="34" s="1"/>
  <c r="D168" i="34"/>
  <c r="D175" i="34" s="1"/>
  <c r="D66" i="34"/>
  <c r="D73" i="34" s="1"/>
  <c r="D108" i="49" s="1"/>
  <c r="E2" i="34"/>
  <c r="C73" i="31"/>
  <c r="C102" i="49" s="1"/>
  <c r="C94" i="49" s="1"/>
  <c r="C178" i="31"/>
  <c r="C182" i="31"/>
  <c r="C189" i="31"/>
  <c r="C158" i="31"/>
  <c r="D61" i="2"/>
  <c r="C73" i="34"/>
  <c r="C108" i="49" s="1"/>
  <c r="C183" i="31"/>
  <c r="C190" i="31"/>
  <c r="C192" i="31" s="1"/>
  <c r="C177" i="31"/>
  <c r="M189" i="35"/>
  <c r="M182" i="35"/>
  <c r="M178" i="35"/>
  <c r="M179" i="35" s="1"/>
  <c r="M158" i="35"/>
  <c r="D21" i="48"/>
  <c r="D23" i="48" s="1"/>
  <c r="E2" i="48"/>
  <c r="C62" i="2"/>
  <c r="C96" i="28"/>
  <c r="C73" i="36"/>
  <c r="C110" i="49" s="1"/>
  <c r="C73" i="29"/>
  <c r="C100" i="49" s="1"/>
  <c r="C157" i="29"/>
  <c r="C73" i="30"/>
  <c r="C101" i="49" s="1"/>
  <c r="C93" i="49" s="1"/>
  <c r="C73" i="10"/>
  <c r="C99" i="49" s="1"/>
  <c r="E2" i="32"/>
  <c r="D57" i="32"/>
  <c r="D56" i="32"/>
  <c r="D51" i="32"/>
  <c r="D50" i="32"/>
  <c r="D53" i="32"/>
  <c r="D55" i="32"/>
  <c r="D58" i="32"/>
  <c r="D54" i="32"/>
  <c r="D59" i="32"/>
  <c r="D52" i="32"/>
  <c r="M190" i="35"/>
  <c r="M192" i="35" s="1"/>
  <c r="M183" i="35"/>
  <c r="M185" i="35" s="1"/>
  <c r="M177" i="35"/>
  <c r="O2" i="35"/>
  <c r="N150" i="35"/>
  <c r="N157" i="35" s="1"/>
  <c r="N169" i="35"/>
  <c r="N176" i="35" s="1"/>
  <c r="N66" i="35"/>
  <c r="N73" i="35" s="1"/>
  <c r="C176" i="29"/>
  <c r="D66" i="31"/>
  <c r="D73" i="31" s="1"/>
  <c r="D169" i="31"/>
  <c r="D176" i="31" s="1"/>
  <c r="D150" i="31"/>
  <c r="D157" i="31" s="1"/>
  <c r="E2" i="31"/>
  <c r="E60" i="2"/>
  <c r="E55" i="2"/>
  <c r="E54" i="2"/>
  <c r="E57" i="2"/>
  <c r="E59" i="2"/>
  <c r="E56" i="2"/>
  <c r="E52" i="2"/>
  <c r="F2" i="2"/>
  <c r="E51" i="2"/>
  <c r="E58" i="2"/>
  <c r="E50" i="2"/>
  <c r="E53" i="2"/>
  <c r="E2" i="33"/>
  <c r="D66" i="33"/>
  <c r="D73" i="33" s="1"/>
  <c r="H2" i="36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I2" i="36" s="1"/>
  <c r="AJ2" i="36" s="1"/>
  <c r="AK2" i="36" s="1"/>
  <c r="AL2" i="36" s="1"/>
  <c r="AM2" i="36" s="1"/>
  <c r="M107" i="28"/>
  <c r="M74" i="35"/>
  <c r="D77" i="43"/>
  <c r="D82" i="43" s="1"/>
  <c r="D78" i="43"/>
  <c r="D83" i="43" s="1"/>
  <c r="D79" i="43"/>
  <c r="D84" i="43" s="1"/>
  <c r="E2" i="43"/>
  <c r="D80" i="43"/>
  <c r="D85" i="43" s="1"/>
  <c r="D152" i="30"/>
  <c r="D66" i="30"/>
  <c r="D169" i="30"/>
  <c r="D171" i="30"/>
  <c r="D165" i="30"/>
  <c r="D149" i="30"/>
  <c r="D168" i="30"/>
  <c r="D68" i="30"/>
  <c r="D146" i="30"/>
  <c r="D150" i="30"/>
  <c r="E2" i="30"/>
  <c r="D65" i="30"/>
  <c r="D62" i="30"/>
  <c r="D73" i="30" s="1"/>
  <c r="C177" i="30"/>
  <c r="C183" i="30"/>
  <c r="C185" i="30" s="1"/>
  <c r="C190" i="30"/>
  <c r="C192" i="30" s="1"/>
  <c r="C61" i="32"/>
  <c r="C106" i="49" s="1"/>
  <c r="D173" i="29"/>
  <c r="D65" i="29"/>
  <c r="D143" i="29"/>
  <c r="D150" i="29"/>
  <c r="D165" i="29"/>
  <c r="D62" i="29"/>
  <c r="D149" i="29"/>
  <c r="D70" i="29"/>
  <c r="D59" i="29"/>
  <c r="D66" i="29"/>
  <c r="D168" i="29"/>
  <c r="D146" i="29"/>
  <c r="D162" i="29"/>
  <c r="D154" i="29"/>
  <c r="E2" i="29"/>
  <c r="D169" i="29"/>
  <c r="C157" i="30"/>
  <c r="D66" i="10"/>
  <c r="D62" i="10"/>
  <c r="D65" i="10"/>
  <c r="E2" i="10"/>
  <c r="C73" i="33"/>
  <c r="C107" i="49" s="1"/>
  <c r="C111" i="49" l="1"/>
  <c r="N107" i="28"/>
  <c r="N109" i="49"/>
  <c r="C91" i="49"/>
  <c r="D99" i="28"/>
  <c r="D91" i="28" s="1"/>
  <c r="D101" i="49"/>
  <c r="D93" i="49" s="1"/>
  <c r="D96" i="28"/>
  <c r="D98" i="49"/>
  <c r="D105" i="28"/>
  <c r="D107" i="49"/>
  <c r="C92" i="49"/>
  <c r="D102" i="49"/>
  <c r="D94" i="49" s="1"/>
  <c r="C90" i="49"/>
  <c r="C103" i="49"/>
  <c r="D176" i="29"/>
  <c r="D190" i="29" s="1"/>
  <c r="C179" i="31"/>
  <c r="C185" i="31"/>
  <c r="D61" i="32"/>
  <c r="C74" i="33"/>
  <c r="C105" i="28"/>
  <c r="D190" i="31"/>
  <c r="D192" i="31" s="1"/>
  <c r="D183" i="31"/>
  <c r="D185" i="31" s="1"/>
  <c r="F2" i="33"/>
  <c r="E66" i="33"/>
  <c r="E73" i="33" s="1"/>
  <c r="D100" i="28"/>
  <c r="D92" i="28" s="1"/>
  <c r="C185" i="36"/>
  <c r="C179" i="36"/>
  <c r="C184" i="36"/>
  <c r="C186" i="36" s="1"/>
  <c r="C191" i="36"/>
  <c r="C192" i="36"/>
  <c r="C74" i="36"/>
  <c r="C108" i="28"/>
  <c r="M197" i="35"/>
  <c r="M191" i="35"/>
  <c r="M193" i="35" s="1"/>
  <c r="C184" i="31"/>
  <c r="C196" i="31"/>
  <c r="D176" i="30"/>
  <c r="C183" i="29"/>
  <c r="C185" i="29" s="1"/>
  <c r="C177" i="29"/>
  <c r="C190" i="29"/>
  <c r="C192" i="29" s="1"/>
  <c r="D177" i="31"/>
  <c r="M196" i="35"/>
  <c r="M184" i="35"/>
  <c r="M186" i="35" s="1"/>
  <c r="M194" i="35" s="1"/>
  <c r="E71" i="10"/>
  <c r="E62" i="10"/>
  <c r="F2" i="10"/>
  <c r="E66" i="10"/>
  <c r="E65" i="10"/>
  <c r="D157" i="29"/>
  <c r="E61" i="2"/>
  <c r="C14" i="28"/>
  <c r="D62" i="2"/>
  <c r="C74" i="31"/>
  <c r="C100" i="28"/>
  <c r="C197" i="31"/>
  <c r="C191" i="31"/>
  <c r="C193" i="31" s="1"/>
  <c r="D73" i="10"/>
  <c r="E165" i="30"/>
  <c r="E152" i="30"/>
  <c r="E168" i="30"/>
  <c r="E149" i="30"/>
  <c r="E169" i="30"/>
  <c r="E146" i="30"/>
  <c r="F2" i="30"/>
  <c r="E68" i="30"/>
  <c r="E65" i="30"/>
  <c r="E171" i="30"/>
  <c r="E66" i="30"/>
  <c r="E62" i="30"/>
  <c r="E150" i="30"/>
  <c r="N74" i="35"/>
  <c r="M25" i="28"/>
  <c r="N190" i="35"/>
  <c r="N192" i="35" s="1"/>
  <c r="N183" i="35"/>
  <c r="N185" i="35" s="1"/>
  <c r="E51" i="32"/>
  <c r="E50" i="32"/>
  <c r="E52" i="32"/>
  <c r="E54" i="32"/>
  <c r="E55" i="32"/>
  <c r="E53" i="32"/>
  <c r="E57" i="32"/>
  <c r="E59" i="32"/>
  <c r="E58" i="32"/>
  <c r="E56" i="32"/>
  <c r="F2" i="32"/>
  <c r="F2" i="48"/>
  <c r="E21" i="48"/>
  <c r="E23" i="48" s="1"/>
  <c r="F2" i="34"/>
  <c r="E149" i="34"/>
  <c r="E156" i="34" s="1"/>
  <c r="E66" i="34"/>
  <c r="E73" i="34" s="1"/>
  <c r="E168" i="34"/>
  <c r="E175" i="34" s="1"/>
  <c r="D73" i="29"/>
  <c r="N178" i="35"/>
  <c r="N179" i="35" s="1"/>
  <c r="N182" i="35"/>
  <c r="N189" i="35"/>
  <c r="C74" i="10"/>
  <c r="C97" i="28"/>
  <c r="C184" i="34"/>
  <c r="C191" i="34"/>
  <c r="C190" i="34"/>
  <c r="C106" i="28"/>
  <c r="C74" i="34"/>
  <c r="C178" i="34"/>
  <c r="C183" i="34"/>
  <c r="D178" i="34"/>
  <c r="D106" i="28"/>
  <c r="C178" i="30"/>
  <c r="C189" i="30"/>
  <c r="C158" i="30"/>
  <c r="C182" i="30"/>
  <c r="C104" i="28"/>
  <c r="C62" i="32"/>
  <c r="D157" i="30"/>
  <c r="F55" i="2"/>
  <c r="F52" i="2"/>
  <c r="G2" i="2"/>
  <c r="F59" i="2"/>
  <c r="F58" i="2"/>
  <c r="F60" i="2"/>
  <c r="F50" i="2"/>
  <c r="F51" i="2"/>
  <c r="F53" i="2"/>
  <c r="F57" i="2"/>
  <c r="F56" i="2"/>
  <c r="F54" i="2"/>
  <c r="E66" i="31"/>
  <c r="E73" i="31" s="1"/>
  <c r="F2" i="31"/>
  <c r="E169" i="31"/>
  <c r="E176" i="31" s="1"/>
  <c r="E150" i="31"/>
  <c r="E157" i="31" s="1"/>
  <c r="P2" i="35"/>
  <c r="O169" i="35"/>
  <c r="O176" i="35" s="1"/>
  <c r="O150" i="35"/>
  <c r="O157" i="35" s="1"/>
  <c r="O66" i="35"/>
  <c r="O73" i="35" s="1"/>
  <c r="C74" i="30"/>
  <c r="C99" i="28"/>
  <c r="C91" i="28" s="1"/>
  <c r="N158" i="35"/>
  <c r="D176" i="34"/>
  <c r="D189" i="34"/>
  <c r="D191" i="34" s="1"/>
  <c r="D182" i="34"/>
  <c r="D184" i="34" s="1"/>
  <c r="E78" i="43"/>
  <c r="E83" i="43" s="1"/>
  <c r="E77" i="43"/>
  <c r="E82" i="43" s="1"/>
  <c r="F2" i="43"/>
  <c r="E80" i="43"/>
  <c r="E85" i="43" s="1"/>
  <c r="E79" i="43"/>
  <c r="E84" i="43" s="1"/>
  <c r="C74" i="29"/>
  <c r="C98" i="28"/>
  <c r="E70" i="29"/>
  <c r="E169" i="29"/>
  <c r="E65" i="29"/>
  <c r="E62" i="29"/>
  <c r="E59" i="29"/>
  <c r="E168" i="29"/>
  <c r="E162" i="29"/>
  <c r="E149" i="29"/>
  <c r="F2" i="29"/>
  <c r="E150" i="29"/>
  <c r="E154" i="29"/>
  <c r="E66" i="29"/>
  <c r="E173" i="29"/>
  <c r="E165" i="29"/>
  <c r="E143" i="29"/>
  <c r="E146" i="29"/>
  <c r="D178" i="31"/>
  <c r="D179" i="31" s="1"/>
  <c r="D182" i="31"/>
  <c r="D189" i="31"/>
  <c r="N177" i="35"/>
  <c r="C189" i="29"/>
  <c r="C182" i="29"/>
  <c r="C178" i="29"/>
  <c r="C179" i="29" s="1"/>
  <c r="C158" i="29"/>
  <c r="D158" i="31"/>
  <c r="D157" i="34"/>
  <c r="D188" i="34"/>
  <c r="D181" i="34"/>
  <c r="C89" i="28" l="1"/>
  <c r="C95" i="49"/>
  <c r="E105" i="28"/>
  <c r="E107" i="49"/>
  <c r="D97" i="28"/>
  <c r="D99" i="49"/>
  <c r="D91" i="49" s="1"/>
  <c r="E102" i="49"/>
  <c r="E94" i="49" s="1"/>
  <c r="C92" i="28"/>
  <c r="O107" i="28"/>
  <c r="O109" i="49"/>
  <c r="D98" i="28"/>
  <c r="D100" i="49"/>
  <c r="D92" i="49" s="1"/>
  <c r="C186" i="31"/>
  <c r="D158" i="29"/>
  <c r="D109" i="28"/>
  <c r="E106" i="28"/>
  <c r="E108" i="49"/>
  <c r="E96" i="28"/>
  <c r="E98" i="49"/>
  <c r="M198" i="35"/>
  <c r="D104" i="28"/>
  <c r="D88" i="28" s="1"/>
  <c r="D106" i="49"/>
  <c r="D111" i="49" s="1"/>
  <c r="C193" i="36"/>
  <c r="C194" i="36" s="1"/>
  <c r="C90" i="28"/>
  <c r="E157" i="29"/>
  <c r="E176" i="29"/>
  <c r="E190" i="29" s="1"/>
  <c r="D183" i="29"/>
  <c r="D185" i="29" s="1"/>
  <c r="E73" i="29"/>
  <c r="C109" i="28"/>
  <c r="D177" i="29"/>
  <c r="E189" i="34"/>
  <c r="E191" i="34" s="1"/>
  <c r="E182" i="34"/>
  <c r="E184" i="34" s="1"/>
  <c r="D14" i="28"/>
  <c r="E62" i="2"/>
  <c r="P66" i="35"/>
  <c r="P73" i="35" s="1"/>
  <c r="Q2" i="35"/>
  <c r="P169" i="35"/>
  <c r="P176" i="35" s="1"/>
  <c r="P150" i="35"/>
  <c r="P157" i="35" s="1"/>
  <c r="E176" i="30"/>
  <c r="D190" i="30"/>
  <c r="D192" i="30" s="1"/>
  <c r="D183" i="30"/>
  <c r="D185" i="30" s="1"/>
  <c r="D177" i="30"/>
  <c r="E189" i="31"/>
  <c r="E178" i="31"/>
  <c r="E179" i="31" s="1"/>
  <c r="E182" i="31"/>
  <c r="E181" i="34"/>
  <c r="E188" i="34"/>
  <c r="E177" i="34"/>
  <c r="E178" i="34" s="1"/>
  <c r="D192" i="29"/>
  <c r="O190" i="35"/>
  <c r="O192" i="35" s="1"/>
  <c r="O183" i="35"/>
  <c r="O185" i="35" s="1"/>
  <c r="D74" i="36"/>
  <c r="C26" i="28"/>
  <c r="D182" i="30"/>
  <c r="D178" i="30"/>
  <c r="D179" i="30" s="1"/>
  <c r="D189" i="30"/>
  <c r="O177" i="35"/>
  <c r="F80" i="43"/>
  <c r="F85" i="43" s="1"/>
  <c r="F77" i="43"/>
  <c r="F82" i="43" s="1"/>
  <c r="F78" i="43"/>
  <c r="F83" i="43" s="1"/>
  <c r="F79" i="43"/>
  <c r="F84" i="43" s="1"/>
  <c r="G2" i="43"/>
  <c r="O158" i="35"/>
  <c r="E190" i="31"/>
  <c r="E192" i="31" s="1"/>
  <c r="E183" i="31"/>
  <c r="E185" i="31" s="1"/>
  <c r="F61" i="2"/>
  <c r="D62" i="32"/>
  <c r="C22" i="28"/>
  <c r="C185" i="34"/>
  <c r="C15" i="28"/>
  <c r="D74" i="10"/>
  <c r="F168" i="34"/>
  <c r="F175" i="34" s="1"/>
  <c r="F66" i="34"/>
  <c r="F73" i="34" s="1"/>
  <c r="G2" i="34"/>
  <c r="F149" i="34"/>
  <c r="F156" i="34" s="1"/>
  <c r="F68" i="30"/>
  <c r="F149" i="30"/>
  <c r="F62" i="30"/>
  <c r="F165" i="30"/>
  <c r="F146" i="30"/>
  <c r="F168" i="30"/>
  <c r="F65" i="30"/>
  <c r="F150" i="30"/>
  <c r="F171" i="30"/>
  <c r="F152" i="30"/>
  <c r="F66" i="30"/>
  <c r="F169" i="30"/>
  <c r="G2" i="30"/>
  <c r="D182" i="29"/>
  <c r="D178" i="29"/>
  <c r="D179" i="29" s="1"/>
  <c r="D189" i="29"/>
  <c r="E177" i="31"/>
  <c r="C198" i="31"/>
  <c r="D74" i="29"/>
  <c r="C16" i="28"/>
  <c r="C197" i="29"/>
  <c r="C191" i="29"/>
  <c r="C193" i="29" s="1"/>
  <c r="D183" i="34"/>
  <c r="D185" i="34" s="1"/>
  <c r="D195" i="34"/>
  <c r="D196" i="34"/>
  <c r="D190" i="34"/>
  <c r="D192" i="34" s="1"/>
  <c r="D197" i="31"/>
  <c r="D191" i="31"/>
  <c r="D193" i="31" s="1"/>
  <c r="F59" i="31"/>
  <c r="F66" i="31"/>
  <c r="F143" i="31"/>
  <c r="F169" i="31"/>
  <c r="G2" i="31"/>
  <c r="F162" i="31"/>
  <c r="F150" i="31"/>
  <c r="N191" i="35"/>
  <c r="N193" i="35" s="1"/>
  <c r="N197" i="35"/>
  <c r="O74" i="35"/>
  <c r="N25" i="28"/>
  <c r="E157" i="30"/>
  <c r="C101" i="28"/>
  <c r="C194" i="31"/>
  <c r="E182" i="29"/>
  <c r="E189" i="29"/>
  <c r="E178" i="29"/>
  <c r="E179" i="29" s="1"/>
  <c r="D196" i="31"/>
  <c r="D184" i="31"/>
  <c r="D186" i="31" s="1"/>
  <c r="C17" i="28"/>
  <c r="C9" i="28" s="1"/>
  <c r="D74" i="30"/>
  <c r="E100" i="28"/>
  <c r="E92" i="28" s="1"/>
  <c r="C184" i="30"/>
  <c r="C186" i="30" s="1"/>
  <c r="C196" i="30"/>
  <c r="D74" i="34"/>
  <c r="C24" i="28"/>
  <c r="N184" i="35"/>
  <c r="N186" i="35" s="1"/>
  <c r="N196" i="35"/>
  <c r="G2" i="48"/>
  <c r="F21" i="48"/>
  <c r="F23" i="48" s="1"/>
  <c r="C88" i="28"/>
  <c r="E176" i="34"/>
  <c r="C196" i="29"/>
  <c r="C198" i="29" s="1"/>
  <c r="C184" i="29"/>
  <c r="C186" i="29" s="1"/>
  <c r="C194" i="29" s="1"/>
  <c r="E157" i="34"/>
  <c r="E158" i="31"/>
  <c r="F70" i="29"/>
  <c r="F146" i="29"/>
  <c r="F143" i="29"/>
  <c r="F154" i="29"/>
  <c r="F171" i="29"/>
  <c r="F68" i="29"/>
  <c r="F149" i="29"/>
  <c r="G2" i="29"/>
  <c r="F65" i="29"/>
  <c r="F173" i="29"/>
  <c r="F66" i="29"/>
  <c r="F150" i="29"/>
  <c r="F59" i="29"/>
  <c r="F168" i="29"/>
  <c r="F62" i="29"/>
  <c r="F152" i="29"/>
  <c r="F165" i="29"/>
  <c r="F169" i="29"/>
  <c r="F162" i="29"/>
  <c r="D158" i="30"/>
  <c r="F53" i="32"/>
  <c r="F50" i="32"/>
  <c r="F51" i="32"/>
  <c r="G2" i="32"/>
  <c r="F57" i="32"/>
  <c r="F55" i="32"/>
  <c r="F54" i="32"/>
  <c r="F52" i="32"/>
  <c r="F58" i="32"/>
  <c r="F56" i="32"/>
  <c r="F59" i="32"/>
  <c r="E73" i="30"/>
  <c r="C18" i="28"/>
  <c r="C10" i="28" s="1"/>
  <c r="D74" i="31"/>
  <c r="F66" i="10"/>
  <c r="F71" i="10"/>
  <c r="G2" i="10"/>
  <c r="F62" i="10"/>
  <c r="F65" i="10"/>
  <c r="G2" i="33"/>
  <c r="F66" i="33"/>
  <c r="F73" i="33" s="1"/>
  <c r="E158" i="29"/>
  <c r="O182" i="35"/>
  <c r="O178" i="35"/>
  <c r="O179" i="35" s="1"/>
  <c r="O189" i="35"/>
  <c r="G53" i="2"/>
  <c r="G54" i="2"/>
  <c r="G55" i="2"/>
  <c r="G51" i="2"/>
  <c r="H2" i="2"/>
  <c r="G59" i="2"/>
  <c r="G56" i="2"/>
  <c r="G50" i="2"/>
  <c r="G57" i="2"/>
  <c r="G52" i="2"/>
  <c r="G58" i="2"/>
  <c r="G60" i="2"/>
  <c r="C191" i="30"/>
  <c r="C193" i="30" s="1"/>
  <c r="C197" i="30"/>
  <c r="C192" i="34"/>
  <c r="D90" i="28"/>
  <c r="E61" i="32"/>
  <c r="C12" i="28"/>
  <c r="E73" i="10"/>
  <c r="C23" i="28"/>
  <c r="D74" i="33"/>
  <c r="F176" i="34" l="1"/>
  <c r="N194" i="35"/>
  <c r="F157" i="31"/>
  <c r="E192" i="29"/>
  <c r="E177" i="29"/>
  <c r="N198" i="35"/>
  <c r="D194" i="31"/>
  <c r="E183" i="29"/>
  <c r="E185" i="29" s="1"/>
  <c r="D198" i="31"/>
  <c r="E97" i="28"/>
  <c r="E89" i="28" s="1"/>
  <c r="E99" i="49"/>
  <c r="E91" i="49" s="1"/>
  <c r="F98" i="49"/>
  <c r="E98" i="28"/>
  <c r="E90" i="28" s="1"/>
  <c r="E100" i="49"/>
  <c r="E92" i="49" s="1"/>
  <c r="E99" i="28"/>
  <c r="E91" i="28" s="1"/>
  <c r="E101" i="49"/>
  <c r="E93" i="49" s="1"/>
  <c r="F106" i="28"/>
  <c r="F108" i="49"/>
  <c r="P107" i="28"/>
  <c r="P109" i="49"/>
  <c r="D89" i="28"/>
  <c r="D93" i="28" s="1"/>
  <c r="D101" i="28"/>
  <c r="E104" i="28"/>
  <c r="E109" i="28" s="1"/>
  <c r="E106" i="49"/>
  <c r="E111" i="49" s="1"/>
  <c r="D90" i="49"/>
  <c r="D95" i="49" s="1"/>
  <c r="C93" i="28"/>
  <c r="D103" i="49"/>
  <c r="F105" i="28"/>
  <c r="F107" i="49"/>
  <c r="P158" i="35"/>
  <c r="D197" i="34"/>
  <c r="F157" i="34"/>
  <c r="F158" i="31"/>
  <c r="F176" i="31"/>
  <c r="F73" i="31"/>
  <c r="F176" i="30"/>
  <c r="F190" i="30" s="1"/>
  <c r="D12" i="28"/>
  <c r="P177" i="35"/>
  <c r="P190" i="35"/>
  <c r="P192" i="35" s="1"/>
  <c r="P183" i="35"/>
  <c r="P185" i="35" s="1"/>
  <c r="H2" i="33"/>
  <c r="G66" i="33"/>
  <c r="G73" i="33" s="1"/>
  <c r="G54" i="32"/>
  <c r="G56" i="32"/>
  <c r="G51" i="32"/>
  <c r="G50" i="32"/>
  <c r="G59" i="32"/>
  <c r="G53" i="32"/>
  <c r="G52" i="32"/>
  <c r="G55" i="32"/>
  <c r="G57" i="32"/>
  <c r="H2" i="32"/>
  <c r="G58" i="32"/>
  <c r="G70" i="29"/>
  <c r="G169" i="29"/>
  <c r="G62" i="29"/>
  <c r="G143" i="29"/>
  <c r="G65" i="29"/>
  <c r="G168" i="29"/>
  <c r="G165" i="29"/>
  <c r="G68" i="29"/>
  <c r="H2" i="29"/>
  <c r="G150" i="29"/>
  <c r="G66" i="29"/>
  <c r="G152" i="29"/>
  <c r="G154" i="29"/>
  <c r="G149" i="29"/>
  <c r="G146" i="29"/>
  <c r="G173" i="29"/>
  <c r="G59" i="29"/>
  <c r="G162" i="29"/>
  <c r="G171" i="29"/>
  <c r="H2" i="48"/>
  <c r="G21" i="48"/>
  <c r="G23" i="48" s="1"/>
  <c r="E74" i="30"/>
  <c r="D17" i="28"/>
  <c r="D9" i="28" s="1"/>
  <c r="H2" i="31"/>
  <c r="G66" i="31"/>
  <c r="G143" i="31"/>
  <c r="G162" i="31"/>
  <c r="G59" i="31"/>
  <c r="G169" i="31"/>
  <c r="G150" i="31"/>
  <c r="F73" i="30"/>
  <c r="C7" i="28"/>
  <c r="G79" i="43"/>
  <c r="G84" i="43" s="1"/>
  <c r="G80" i="43"/>
  <c r="G85" i="43" s="1"/>
  <c r="H2" i="43"/>
  <c r="G77" i="43"/>
  <c r="G82" i="43" s="1"/>
  <c r="G78" i="43"/>
  <c r="G83" i="43" s="1"/>
  <c r="D184" i="30"/>
  <c r="D186" i="30" s="1"/>
  <c r="D196" i="30"/>
  <c r="R2" i="35"/>
  <c r="Q150" i="35"/>
  <c r="Q157" i="35" s="1"/>
  <c r="Q169" i="35"/>
  <c r="Q176" i="35" s="1"/>
  <c r="Q66" i="35"/>
  <c r="Q73" i="35" s="1"/>
  <c r="F183" i="30"/>
  <c r="E189" i="30"/>
  <c r="E178" i="30"/>
  <c r="E179" i="30" s="1"/>
  <c r="E182" i="30"/>
  <c r="C193" i="34"/>
  <c r="E196" i="34"/>
  <c r="E190" i="34"/>
  <c r="E192" i="34" s="1"/>
  <c r="F73" i="10"/>
  <c r="F61" i="32"/>
  <c r="F178" i="31"/>
  <c r="F179" i="31" s="1"/>
  <c r="F189" i="31"/>
  <c r="F182" i="31"/>
  <c r="D193" i="34"/>
  <c r="F177" i="31"/>
  <c r="C27" i="28"/>
  <c r="E74" i="36"/>
  <c r="D26" i="28"/>
  <c r="E195" i="34"/>
  <c r="E183" i="34"/>
  <c r="E185" i="34" s="1"/>
  <c r="G61" i="2"/>
  <c r="O191" i="35"/>
  <c r="O193" i="35" s="1"/>
  <c r="O197" i="35"/>
  <c r="G62" i="10"/>
  <c r="G65" i="10"/>
  <c r="G71" i="10"/>
  <c r="G66" i="10"/>
  <c r="H2" i="10"/>
  <c r="F73" i="29"/>
  <c r="O25" i="28"/>
  <c r="P74" i="35"/>
  <c r="D197" i="29"/>
  <c r="D191" i="29"/>
  <c r="D193" i="29" s="1"/>
  <c r="F181" i="34"/>
  <c r="F177" i="34"/>
  <c r="F178" i="34" s="1"/>
  <c r="F188" i="34"/>
  <c r="E62" i="32"/>
  <c r="D22" i="28"/>
  <c r="E196" i="31"/>
  <c r="E184" i="31"/>
  <c r="E186" i="31" s="1"/>
  <c r="C19" i="28"/>
  <c r="F62" i="2"/>
  <c r="E14" i="28"/>
  <c r="E74" i="10"/>
  <c r="D15" i="28"/>
  <c r="E158" i="30"/>
  <c r="D24" i="28"/>
  <c r="E74" i="34"/>
  <c r="G168" i="34"/>
  <c r="G175" i="34" s="1"/>
  <c r="G176" i="34" s="1"/>
  <c r="G149" i="34"/>
  <c r="G156" i="34" s="1"/>
  <c r="G66" i="34"/>
  <c r="G73" i="34" s="1"/>
  <c r="H2" i="34"/>
  <c r="F96" i="28"/>
  <c r="C6" i="28"/>
  <c r="D6" i="28"/>
  <c r="D23" i="28"/>
  <c r="E74" i="33"/>
  <c r="O184" i="35"/>
  <c r="O186" i="35" s="1"/>
  <c r="O196" i="35"/>
  <c r="F176" i="29"/>
  <c r="F157" i="29"/>
  <c r="F158" i="29" s="1"/>
  <c r="C198" i="30"/>
  <c r="E191" i="29"/>
  <c r="E193" i="29" s="1"/>
  <c r="E197" i="29"/>
  <c r="C8" i="28"/>
  <c r="D196" i="29"/>
  <c r="D184" i="29"/>
  <c r="D186" i="29" s="1"/>
  <c r="E197" i="31"/>
  <c r="E191" i="31"/>
  <c r="E193" i="31" s="1"/>
  <c r="E177" i="30"/>
  <c r="F177" i="30" s="1"/>
  <c r="E183" i="30"/>
  <c r="E185" i="30" s="1"/>
  <c r="E190" i="30"/>
  <c r="E192" i="30" s="1"/>
  <c r="F190" i="31"/>
  <c r="F192" i="31" s="1"/>
  <c r="F183" i="31"/>
  <c r="F185" i="31" s="1"/>
  <c r="H56" i="2"/>
  <c r="H60" i="2"/>
  <c r="H51" i="2"/>
  <c r="H57" i="2"/>
  <c r="H55" i="2"/>
  <c r="H58" i="2"/>
  <c r="H53" i="2"/>
  <c r="H50" i="2"/>
  <c r="I2" i="2"/>
  <c r="H54" i="2"/>
  <c r="H52" i="2"/>
  <c r="H59" i="2"/>
  <c r="E74" i="31"/>
  <c r="D18" i="28"/>
  <c r="D10" i="28" s="1"/>
  <c r="C194" i="30"/>
  <c r="E184" i="29"/>
  <c r="E74" i="29"/>
  <c r="D16" i="28"/>
  <c r="G168" i="30"/>
  <c r="G149" i="30"/>
  <c r="G165" i="30"/>
  <c r="G62" i="30"/>
  <c r="G150" i="30"/>
  <c r="G152" i="30"/>
  <c r="G171" i="30"/>
  <c r="G66" i="30"/>
  <c r="H2" i="30"/>
  <c r="G65" i="30"/>
  <c r="G169" i="30"/>
  <c r="G68" i="30"/>
  <c r="G146" i="30"/>
  <c r="F157" i="30"/>
  <c r="F189" i="34"/>
  <c r="F191" i="34" s="1"/>
  <c r="F182" i="34"/>
  <c r="F184" i="34" s="1"/>
  <c r="D191" i="30"/>
  <c r="D193" i="30" s="1"/>
  <c r="D197" i="30"/>
  <c r="P182" i="35"/>
  <c r="P189" i="35"/>
  <c r="P178" i="35"/>
  <c r="P179" i="35" s="1"/>
  <c r="E101" i="28" l="1"/>
  <c r="G157" i="34"/>
  <c r="E196" i="29"/>
  <c r="E186" i="29"/>
  <c r="E194" i="29" s="1"/>
  <c r="O194" i="35"/>
  <c r="O198" i="35"/>
  <c r="G98" i="49"/>
  <c r="E90" i="49"/>
  <c r="E95" i="49" s="1"/>
  <c r="Q158" i="35"/>
  <c r="G106" i="28"/>
  <c r="G108" i="49"/>
  <c r="F99" i="28"/>
  <c r="F91" i="28" s="1"/>
  <c r="F101" i="49"/>
  <c r="F93" i="49" s="1"/>
  <c r="E88" i="28"/>
  <c r="E93" i="28" s="1"/>
  <c r="F100" i="28"/>
  <c r="F92" i="28" s="1"/>
  <c r="F102" i="49"/>
  <c r="F94" i="49" s="1"/>
  <c r="F104" i="28"/>
  <c r="F109" i="28" s="1"/>
  <c r="F106" i="49"/>
  <c r="F111" i="49" s="1"/>
  <c r="G105" i="28"/>
  <c r="G107" i="49"/>
  <c r="E103" i="49"/>
  <c r="F97" i="28"/>
  <c r="F89" i="28" s="1"/>
  <c r="F99" i="49"/>
  <c r="F91" i="49" s="1"/>
  <c r="G73" i="31"/>
  <c r="Q107" i="28"/>
  <c r="Q109" i="49"/>
  <c r="F98" i="28"/>
  <c r="F90" i="28" s="1"/>
  <c r="F100" i="49"/>
  <c r="F92" i="49" s="1"/>
  <c r="E198" i="29"/>
  <c r="D194" i="29"/>
  <c r="G96" i="28"/>
  <c r="C11" i="28"/>
  <c r="D5" i="47" s="1"/>
  <c r="D198" i="30"/>
  <c r="E197" i="34"/>
  <c r="I51" i="2"/>
  <c r="I58" i="2"/>
  <c r="I55" i="2"/>
  <c r="J2" i="2"/>
  <c r="I57" i="2"/>
  <c r="I53" i="2"/>
  <c r="I50" i="2"/>
  <c r="I52" i="2"/>
  <c r="I59" i="2"/>
  <c r="I60" i="2"/>
  <c r="I54" i="2"/>
  <c r="I56" i="2"/>
  <c r="F189" i="29"/>
  <c r="F182" i="29"/>
  <c r="F178" i="29"/>
  <c r="F179" i="29" s="1"/>
  <c r="D19" i="28"/>
  <c r="F192" i="30"/>
  <c r="D194" i="30"/>
  <c r="E17" i="28"/>
  <c r="E9" i="28" s="1"/>
  <c r="F74" i="30"/>
  <c r="H52" i="32"/>
  <c r="H51" i="32"/>
  <c r="H56" i="32"/>
  <c r="H58" i="32"/>
  <c r="H57" i="32"/>
  <c r="I2" i="32"/>
  <c r="H55" i="32"/>
  <c r="H54" i="32"/>
  <c r="H59" i="32"/>
  <c r="H53" i="32"/>
  <c r="H50" i="32"/>
  <c r="F189" i="30"/>
  <c r="F182" i="30"/>
  <c r="F178" i="30"/>
  <c r="F179" i="30" s="1"/>
  <c r="F183" i="34"/>
  <c r="F185" i="34" s="1"/>
  <c r="F195" i="34"/>
  <c r="E197" i="30"/>
  <c r="E191" i="30"/>
  <c r="E193" i="30" s="1"/>
  <c r="F158" i="30"/>
  <c r="E194" i="31"/>
  <c r="G73" i="10"/>
  <c r="F74" i="36"/>
  <c r="E26" i="28"/>
  <c r="F185" i="30"/>
  <c r="G157" i="30"/>
  <c r="H61" i="2"/>
  <c r="D198" i="29"/>
  <c r="F88" i="28"/>
  <c r="E198" i="31"/>
  <c r="P25" i="28"/>
  <c r="Q74" i="35"/>
  <c r="H21" i="48"/>
  <c r="H23" i="48" s="1"/>
  <c r="I2" i="48"/>
  <c r="E24" i="28"/>
  <c r="F74" i="34"/>
  <c r="P191" i="35"/>
  <c r="P193" i="35" s="1"/>
  <c r="P197" i="35"/>
  <c r="P184" i="35"/>
  <c r="P186" i="35" s="1"/>
  <c r="P196" i="35"/>
  <c r="G176" i="30"/>
  <c r="E18" i="28"/>
  <c r="F74" i="31"/>
  <c r="H149" i="34"/>
  <c r="H156" i="34" s="1"/>
  <c r="H157" i="34" s="1"/>
  <c r="H66" i="34"/>
  <c r="H73" i="34" s="1"/>
  <c r="I2" i="34"/>
  <c r="H168" i="34"/>
  <c r="H175" i="34" s="1"/>
  <c r="D7" i="28"/>
  <c r="D27" i="28"/>
  <c r="H80" i="43"/>
  <c r="H85" i="43" s="1"/>
  <c r="H77" i="43"/>
  <c r="H82" i="43" s="1"/>
  <c r="I2" i="43"/>
  <c r="H79" i="43"/>
  <c r="H84" i="43" s="1"/>
  <c r="H78" i="43"/>
  <c r="H83" i="43" s="1"/>
  <c r="G176" i="31"/>
  <c r="G157" i="29"/>
  <c r="G158" i="29" s="1"/>
  <c r="I2" i="33"/>
  <c r="H66" i="33"/>
  <c r="H73" i="33" s="1"/>
  <c r="F183" i="29"/>
  <c r="F185" i="29" s="1"/>
  <c r="F190" i="29"/>
  <c r="F192" i="29" s="1"/>
  <c r="H149" i="30"/>
  <c r="H152" i="30"/>
  <c r="I2" i="30"/>
  <c r="H65" i="30"/>
  <c r="H169" i="30"/>
  <c r="H66" i="30"/>
  <c r="H68" i="30"/>
  <c r="H171" i="30"/>
  <c r="H62" i="30"/>
  <c r="H165" i="30"/>
  <c r="H146" i="30"/>
  <c r="H150" i="30"/>
  <c r="H168" i="30"/>
  <c r="F74" i="33"/>
  <c r="E23" i="28"/>
  <c r="E15" i="28"/>
  <c r="F74" i="10"/>
  <c r="E22" i="28"/>
  <c r="F62" i="32"/>
  <c r="Q177" i="35"/>
  <c r="Q190" i="35"/>
  <c r="Q192" i="35" s="1"/>
  <c r="Q183" i="35"/>
  <c r="Q185" i="35" s="1"/>
  <c r="G157" i="31"/>
  <c r="G181" i="34"/>
  <c r="G177" i="34"/>
  <c r="G178" i="34" s="1"/>
  <c r="G188" i="34"/>
  <c r="E12" i="28"/>
  <c r="F196" i="34"/>
  <c r="F190" i="34"/>
  <c r="F192" i="34" s="1"/>
  <c r="H62" i="10"/>
  <c r="I2" i="10"/>
  <c r="H65" i="10"/>
  <c r="H66" i="10"/>
  <c r="H71" i="10"/>
  <c r="F184" i="31"/>
  <c r="F186" i="31" s="1"/>
  <c r="F196" i="31"/>
  <c r="E196" i="30"/>
  <c r="E198" i="30" s="1"/>
  <c r="E184" i="30"/>
  <c r="E186" i="30" s="1"/>
  <c r="Q189" i="35"/>
  <c r="Q178" i="35"/>
  <c r="Q179" i="35" s="1"/>
  <c r="Q182" i="35"/>
  <c r="G176" i="29"/>
  <c r="G62" i="2"/>
  <c r="F14" i="28"/>
  <c r="G73" i="30"/>
  <c r="D8" i="28"/>
  <c r="F74" i="29"/>
  <c r="E16" i="28"/>
  <c r="E8" i="28" s="1"/>
  <c r="F177" i="29"/>
  <c r="G189" i="34"/>
  <c r="G191" i="34" s="1"/>
  <c r="G182" i="34"/>
  <c r="G184" i="34" s="1"/>
  <c r="E193" i="34"/>
  <c r="F191" i="31"/>
  <c r="F193" i="31" s="1"/>
  <c r="F197" i="31"/>
  <c r="S2" i="35"/>
  <c r="R150" i="35"/>
  <c r="R157" i="35" s="1"/>
  <c r="R169" i="35"/>
  <c r="R176" i="35" s="1"/>
  <c r="R66" i="35"/>
  <c r="R73" i="35" s="1"/>
  <c r="H150" i="31"/>
  <c r="H59" i="31"/>
  <c r="H169" i="31"/>
  <c r="H66" i="31"/>
  <c r="H143" i="31"/>
  <c r="I2" i="31"/>
  <c r="H162" i="31"/>
  <c r="G73" i="29"/>
  <c r="H163" i="29"/>
  <c r="H152" i="29"/>
  <c r="H70" i="29"/>
  <c r="H169" i="29"/>
  <c r="H149" i="29"/>
  <c r="H66" i="29"/>
  <c r="H65" i="29"/>
  <c r="H144" i="29"/>
  <c r="H171" i="29"/>
  <c r="H162" i="29"/>
  <c r="H143" i="29"/>
  <c r="H59" i="29"/>
  <c r="H168" i="29"/>
  <c r="H146" i="29"/>
  <c r="H154" i="29"/>
  <c r="H150" i="29"/>
  <c r="H165" i="29"/>
  <c r="H173" i="29"/>
  <c r="H62" i="29"/>
  <c r="H60" i="29"/>
  <c r="I2" i="29"/>
  <c r="H68" i="29"/>
  <c r="G61" i="32"/>
  <c r="F93" i="28" l="1"/>
  <c r="E194" i="30"/>
  <c r="F90" i="49"/>
  <c r="E19" i="28"/>
  <c r="G177" i="29"/>
  <c r="G158" i="30"/>
  <c r="H105" i="28"/>
  <c r="H107" i="49"/>
  <c r="H98" i="49"/>
  <c r="G99" i="28"/>
  <c r="G91" i="28" s="1"/>
  <c r="G101" i="49"/>
  <c r="G93" i="49" s="1"/>
  <c r="P198" i="35"/>
  <c r="G98" i="28"/>
  <c r="G90" i="28" s="1"/>
  <c r="G100" i="49"/>
  <c r="G92" i="49" s="1"/>
  <c r="F103" i="49"/>
  <c r="G104" i="28"/>
  <c r="G109" i="28" s="1"/>
  <c r="G106" i="49"/>
  <c r="E27" i="28"/>
  <c r="F95" i="49"/>
  <c r="R107" i="28"/>
  <c r="R109" i="49"/>
  <c r="H73" i="30"/>
  <c r="H106" i="28"/>
  <c r="H108" i="49"/>
  <c r="G97" i="28"/>
  <c r="G89" i="28" s="1"/>
  <c r="G99" i="49"/>
  <c r="G100" i="28"/>
  <c r="G92" i="28" s="1"/>
  <c r="G102" i="49"/>
  <c r="G94" i="49" s="1"/>
  <c r="F101" i="28"/>
  <c r="P194" i="35"/>
  <c r="F198" i="31"/>
  <c r="H157" i="30"/>
  <c r="H182" i="30" s="1"/>
  <c r="H176" i="30"/>
  <c r="D11" i="28"/>
  <c r="E5" i="47" s="1"/>
  <c r="H61" i="32"/>
  <c r="I61" i="2"/>
  <c r="H157" i="29"/>
  <c r="H158" i="29" s="1"/>
  <c r="H73" i="31"/>
  <c r="H96" i="28"/>
  <c r="G183" i="34"/>
  <c r="G185" i="34" s="1"/>
  <c r="G195" i="34"/>
  <c r="G190" i="31"/>
  <c r="G192" i="31" s="1"/>
  <c r="G183" i="31"/>
  <c r="G185" i="31" s="1"/>
  <c r="Q25" i="28"/>
  <c r="R74" i="35"/>
  <c r="G189" i="30"/>
  <c r="G178" i="30"/>
  <c r="G179" i="30" s="1"/>
  <c r="G182" i="30"/>
  <c r="F184" i="29"/>
  <c r="F186" i="29" s="1"/>
  <c r="F196" i="29"/>
  <c r="H189" i="34"/>
  <c r="H191" i="34" s="1"/>
  <c r="H182" i="34"/>
  <c r="H184" i="34" s="1"/>
  <c r="F191" i="29"/>
  <c r="F193" i="29" s="1"/>
  <c r="F197" i="29"/>
  <c r="Q197" i="35"/>
  <c r="Q191" i="35"/>
  <c r="Q193" i="35" s="1"/>
  <c r="E6" i="28"/>
  <c r="H73" i="10"/>
  <c r="E7" i="28"/>
  <c r="I168" i="34"/>
  <c r="I175" i="34" s="1"/>
  <c r="I149" i="34"/>
  <c r="I156" i="34" s="1"/>
  <c r="I66" i="34"/>
  <c r="I73" i="34" s="1"/>
  <c r="J2" i="34"/>
  <c r="F197" i="34"/>
  <c r="G74" i="30"/>
  <c r="F17" i="28"/>
  <c r="F9" i="28" s="1"/>
  <c r="J54" i="2"/>
  <c r="J53" i="2"/>
  <c r="J60" i="2"/>
  <c r="K2" i="2"/>
  <c r="J50" i="2"/>
  <c r="J57" i="2"/>
  <c r="J52" i="2"/>
  <c r="J56" i="2"/>
  <c r="J55" i="2"/>
  <c r="J58" i="2"/>
  <c r="J59" i="2"/>
  <c r="J51" i="2"/>
  <c r="Q184" i="35"/>
  <c r="Q186" i="35" s="1"/>
  <c r="Q196" i="35"/>
  <c r="Q198" i="35" s="1"/>
  <c r="F22" i="28"/>
  <c r="G62" i="32"/>
  <c r="I168" i="30"/>
  <c r="I66" i="30"/>
  <c r="I152" i="30"/>
  <c r="J2" i="30"/>
  <c r="I68" i="30"/>
  <c r="I62" i="30"/>
  <c r="I169" i="30"/>
  <c r="I150" i="30"/>
  <c r="I165" i="30"/>
  <c r="I65" i="30"/>
  <c r="I149" i="30"/>
  <c r="I171" i="30"/>
  <c r="I146" i="30"/>
  <c r="G190" i="30"/>
  <c r="G192" i="30" s="1"/>
  <c r="G183" i="30"/>
  <c r="G185" i="30" s="1"/>
  <c r="H176" i="29"/>
  <c r="F15" i="28"/>
  <c r="G74" i="10"/>
  <c r="H176" i="31"/>
  <c r="R190" i="35"/>
  <c r="R192" i="35" s="1"/>
  <c r="R183" i="35"/>
  <c r="R185" i="35" s="1"/>
  <c r="F12" i="28"/>
  <c r="J2" i="43"/>
  <c r="I80" i="43"/>
  <c r="I85" i="43" s="1"/>
  <c r="I78" i="43"/>
  <c r="I83" i="43" s="1"/>
  <c r="I79" i="43"/>
  <c r="I84" i="43" s="1"/>
  <c r="I77" i="43"/>
  <c r="I82" i="43" s="1"/>
  <c r="F193" i="34"/>
  <c r="G178" i="29"/>
  <c r="G179" i="29" s="1"/>
  <c r="G182" i="29"/>
  <c r="G189" i="29"/>
  <c r="G189" i="31"/>
  <c r="G182" i="31"/>
  <c r="G178" i="31"/>
  <c r="G179" i="31" s="1"/>
  <c r="G158" i="31"/>
  <c r="I162" i="31"/>
  <c r="I66" i="31"/>
  <c r="I150" i="31"/>
  <c r="J2" i="31"/>
  <c r="I169" i="31"/>
  <c r="I59" i="31"/>
  <c r="I143" i="31"/>
  <c r="R158" i="35"/>
  <c r="R182" i="35"/>
  <c r="R189" i="35"/>
  <c r="R178" i="35"/>
  <c r="R179" i="35" s="1"/>
  <c r="R177" i="35"/>
  <c r="G74" i="33"/>
  <c r="F23" i="28"/>
  <c r="H176" i="34"/>
  <c r="I176" i="34" s="1"/>
  <c r="H177" i="34"/>
  <c r="H178" i="34" s="1"/>
  <c r="H188" i="34"/>
  <c r="H181" i="34"/>
  <c r="G74" i="34"/>
  <c r="F24" i="28"/>
  <c r="G74" i="36"/>
  <c r="F26" i="28"/>
  <c r="J2" i="32"/>
  <c r="I59" i="32"/>
  <c r="I54" i="32"/>
  <c r="I57" i="32"/>
  <c r="I55" i="32"/>
  <c r="I56" i="32"/>
  <c r="I50" i="32"/>
  <c r="I51" i="32"/>
  <c r="I53" i="32"/>
  <c r="I58" i="32"/>
  <c r="I52" i="32"/>
  <c r="F16" i="28"/>
  <c r="G74" i="29"/>
  <c r="I144" i="29"/>
  <c r="I165" i="29"/>
  <c r="I68" i="29"/>
  <c r="I143" i="29"/>
  <c r="I171" i="29"/>
  <c r="I168" i="29"/>
  <c r="I173" i="29"/>
  <c r="I152" i="29"/>
  <c r="I150" i="29"/>
  <c r="I66" i="29"/>
  <c r="I146" i="29"/>
  <c r="I149" i="29"/>
  <c r="I60" i="29"/>
  <c r="I70" i="29"/>
  <c r="I163" i="29"/>
  <c r="I59" i="29"/>
  <c r="I162" i="29"/>
  <c r="I62" i="29"/>
  <c r="I154" i="29"/>
  <c r="I169" i="29"/>
  <c r="J2" i="29"/>
  <c r="I65" i="29"/>
  <c r="S66" i="35"/>
  <c r="S73" i="35" s="1"/>
  <c r="T2" i="35"/>
  <c r="S169" i="35"/>
  <c r="S176" i="35" s="1"/>
  <c r="S150" i="35"/>
  <c r="S157" i="35" s="1"/>
  <c r="F194" i="31"/>
  <c r="F18" i="28"/>
  <c r="G74" i="31"/>
  <c r="F196" i="30"/>
  <c r="F184" i="30"/>
  <c r="F186" i="30" s="1"/>
  <c r="I65" i="10"/>
  <c r="I66" i="10"/>
  <c r="I71" i="10"/>
  <c r="I62" i="10"/>
  <c r="I67" i="10"/>
  <c r="J2" i="10"/>
  <c r="H157" i="31"/>
  <c r="H62" i="2"/>
  <c r="G14" i="28"/>
  <c r="H73" i="29"/>
  <c r="G183" i="29"/>
  <c r="G185" i="29" s="1"/>
  <c r="G190" i="29"/>
  <c r="G192" i="29" s="1"/>
  <c r="G190" i="34"/>
  <c r="G192" i="34" s="1"/>
  <c r="G196" i="34"/>
  <c r="I66" i="33"/>
  <c r="I73" i="33" s="1"/>
  <c r="J2" i="33"/>
  <c r="G177" i="31"/>
  <c r="E10" i="28"/>
  <c r="J2" i="48"/>
  <c r="I21" i="48"/>
  <c r="I96" i="28" s="1"/>
  <c r="F191" i="30"/>
  <c r="F193" i="30" s="1"/>
  <c r="F197" i="30"/>
  <c r="G177" i="30"/>
  <c r="Q194" i="35" l="1"/>
  <c r="G88" i="28"/>
  <c r="H177" i="30"/>
  <c r="H189" i="29"/>
  <c r="G101" i="28"/>
  <c r="G93" i="28"/>
  <c r="H158" i="30"/>
  <c r="H189" i="30"/>
  <c r="I106" i="28"/>
  <c r="I108" i="49"/>
  <c r="H178" i="30"/>
  <c r="H179" i="30" s="1"/>
  <c r="G91" i="49"/>
  <c r="G103" i="49"/>
  <c r="H98" i="28"/>
  <c r="H90" i="28" s="1"/>
  <c r="H100" i="49"/>
  <c r="H92" i="49" s="1"/>
  <c r="G111" i="49"/>
  <c r="G90" i="49"/>
  <c r="H97" i="28"/>
  <c r="H89" i="28" s="1"/>
  <c r="H99" i="49"/>
  <c r="H91" i="49" s="1"/>
  <c r="H100" i="28"/>
  <c r="H92" i="28" s="1"/>
  <c r="H102" i="49"/>
  <c r="H94" i="49" s="1"/>
  <c r="I105" i="28"/>
  <c r="I107" i="49"/>
  <c r="S107" i="28"/>
  <c r="S109" i="49"/>
  <c r="I73" i="30"/>
  <c r="H190" i="30"/>
  <c r="H192" i="30" s="1"/>
  <c r="H99" i="28"/>
  <c r="H91" i="28" s="1"/>
  <c r="H101" i="49"/>
  <c r="H93" i="49" s="1"/>
  <c r="H183" i="30"/>
  <c r="H185" i="30" s="1"/>
  <c r="I98" i="49"/>
  <c r="F10" i="28"/>
  <c r="H104" i="28"/>
  <c r="H109" i="28" s="1"/>
  <c r="H106" i="49"/>
  <c r="H111" i="49" s="1"/>
  <c r="H177" i="31"/>
  <c r="H182" i="29"/>
  <c r="F27" i="28"/>
  <c r="G197" i="34"/>
  <c r="G12" i="28"/>
  <c r="F19" i="28"/>
  <c r="I176" i="30"/>
  <c r="I183" i="30" s="1"/>
  <c r="F198" i="30"/>
  <c r="F8" i="28"/>
  <c r="F6" i="28"/>
  <c r="J21" i="48"/>
  <c r="K2" i="48"/>
  <c r="J62" i="10"/>
  <c r="J71" i="10"/>
  <c r="J65" i="10"/>
  <c r="J67" i="10"/>
  <c r="J66" i="10"/>
  <c r="K2" i="10"/>
  <c r="J70" i="10"/>
  <c r="G18" i="28"/>
  <c r="H74" i="31"/>
  <c r="H195" i="34"/>
  <c r="H183" i="34"/>
  <c r="H185" i="34" s="1"/>
  <c r="J59" i="31"/>
  <c r="J171" i="31"/>
  <c r="J68" i="31"/>
  <c r="J143" i="31"/>
  <c r="J152" i="31"/>
  <c r="J162" i="31"/>
  <c r="J169" i="31"/>
  <c r="K2" i="31"/>
  <c r="J150" i="31"/>
  <c r="J66" i="31"/>
  <c r="G197" i="29"/>
  <c r="G191" i="29"/>
  <c r="G193" i="29" s="1"/>
  <c r="J79" i="43"/>
  <c r="J84" i="43" s="1"/>
  <c r="J77" i="43"/>
  <c r="J82" i="43" s="1"/>
  <c r="K2" i="43"/>
  <c r="J80" i="43"/>
  <c r="J85" i="43" s="1"/>
  <c r="J78" i="43"/>
  <c r="J83" i="43" s="1"/>
  <c r="G22" i="28"/>
  <c r="H62" i="32"/>
  <c r="I188" i="34"/>
  <c r="I181" i="34"/>
  <c r="I177" i="34"/>
  <c r="I178" i="34" s="1"/>
  <c r="G191" i="30"/>
  <c r="G193" i="30" s="1"/>
  <c r="G197" i="30"/>
  <c r="G193" i="34"/>
  <c r="H183" i="29"/>
  <c r="H185" i="29" s="1"/>
  <c r="H190" i="29"/>
  <c r="H192" i="29" s="1"/>
  <c r="G184" i="29"/>
  <c r="G186" i="29" s="1"/>
  <c r="G196" i="29"/>
  <c r="I189" i="34"/>
  <c r="I191" i="34" s="1"/>
  <c r="I182" i="34"/>
  <c r="I184" i="34" s="1"/>
  <c r="S74" i="35"/>
  <c r="R25" i="28"/>
  <c r="J154" i="29"/>
  <c r="J65" i="29"/>
  <c r="J62" i="29"/>
  <c r="J164" i="29"/>
  <c r="J144" i="29"/>
  <c r="J68" i="29"/>
  <c r="J168" i="29"/>
  <c r="J143" i="29"/>
  <c r="K2" i="29"/>
  <c r="J149" i="29"/>
  <c r="J165" i="29"/>
  <c r="J70" i="29"/>
  <c r="J59" i="29"/>
  <c r="J60" i="29"/>
  <c r="J145" i="29"/>
  <c r="J173" i="29"/>
  <c r="J169" i="29"/>
  <c r="J162" i="29"/>
  <c r="J152" i="29"/>
  <c r="J163" i="29"/>
  <c r="J61" i="29"/>
  <c r="J150" i="29"/>
  <c r="J146" i="29"/>
  <c r="J171" i="29"/>
  <c r="J66" i="29"/>
  <c r="I157" i="29"/>
  <c r="R191" i="35"/>
  <c r="R193" i="35" s="1"/>
  <c r="R197" i="35"/>
  <c r="H191" i="30"/>
  <c r="H193" i="30" s="1"/>
  <c r="H197" i="30"/>
  <c r="H196" i="34"/>
  <c r="H190" i="34"/>
  <c r="H192" i="34" s="1"/>
  <c r="K2" i="33"/>
  <c r="J66" i="33"/>
  <c r="J73" i="33" s="1"/>
  <c r="J50" i="32"/>
  <c r="J58" i="32"/>
  <c r="J51" i="32"/>
  <c r="J57" i="32"/>
  <c r="J54" i="32"/>
  <c r="J55" i="32"/>
  <c r="J52" i="32"/>
  <c r="J59" i="32"/>
  <c r="J56" i="32"/>
  <c r="J53" i="32"/>
  <c r="K2" i="32"/>
  <c r="R184" i="35"/>
  <c r="R186" i="35" s="1"/>
  <c r="R196" i="35"/>
  <c r="I176" i="31"/>
  <c r="I157" i="30"/>
  <c r="I23" i="48"/>
  <c r="J23" i="48" s="1"/>
  <c r="H182" i="31"/>
  <c r="H189" i="31"/>
  <c r="H178" i="31"/>
  <c r="H179" i="31" s="1"/>
  <c r="G16" i="28"/>
  <c r="H74" i="29"/>
  <c r="S182" i="35"/>
  <c r="S189" i="35"/>
  <c r="S178" i="35"/>
  <c r="S179" i="35" s="1"/>
  <c r="S158" i="35"/>
  <c r="H158" i="31"/>
  <c r="H190" i="31"/>
  <c r="H192" i="31" s="1"/>
  <c r="H183" i="31"/>
  <c r="H185" i="31" s="1"/>
  <c r="J168" i="30"/>
  <c r="J62" i="30"/>
  <c r="J149" i="30"/>
  <c r="J68" i="30"/>
  <c r="J59" i="30"/>
  <c r="K2" i="30"/>
  <c r="J165" i="30"/>
  <c r="J146" i="30"/>
  <c r="J169" i="30"/>
  <c r="J171" i="30"/>
  <c r="J162" i="30"/>
  <c r="J65" i="30"/>
  <c r="J152" i="30"/>
  <c r="J150" i="30"/>
  <c r="J66" i="30"/>
  <c r="J143" i="30"/>
  <c r="H191" i="29"/>
  <c r="H74" i="30"/>
  <c r="G17" i="28"/>
  <c r="G9" i="28" s="1"/>
  <c r="E11" i="28"/>
  <c r="F5" i="47" s="1"/>
  <c r="F198" i="29"/>
  <c r="H184" i="30"/>
  <c r="H186" i="30" s="1"/>
  <c r="H196" i="30"/>
  <c r="H198" i="30" s="1"/>
  <c r="I177" i="30"/>
  <c r="I62" i="2"/>
  <c r="H14" i="28"/>
  <c r="S190" i="35"/>
  <c r="S192" i="35" s="1"/>
  <c r="S183" i="35"/>
  <c r="S185" i="35" s="1"/>
  <c r="I176" i="29"/>
  <c r="I61" i="32"/>
  <c r="H74" i="36"/>
  <c r="G26" i="28"/>
  <c r="G23" i="28"/>
  <c r="H74" i="33"/>
  <c r="I157" i="31"/>
  <c r="G15" i="28"/>
  <c r="H74" i="10"/>
  <c r="H178" i="29"/>
  <c r="H179" i="29" s="1"/>
  <c r="F194" i="29"/>
  <c r="G24" i="28"/>
  <c r="H74" i="34"/>
  <c r="G191" i="31"/>
  <c r="G193" i="31" s="1"/>
  <c r="G197" i="31"/>
  <c r="K57" i="2"/>
  <c r="K59" i="2"/>
  <c r="K56" i="2"/>
  <c r="K54" i="2"/>
  <c r="K52" i="2"/>
  <c r="K60" i="2"/>
  <c r="K53" i="2"/>
  <c r="K58" i="2"/>
  <c r="K50" i="2"/>
  <c r="L2" i="2"/>
  <c r="K55" i="2"/>
  <c r="K51" i="2"/>
  <c r="I73" i="10"/>
  <c r="H177" i="29"/>
  <c r="F194" i="30"/>
  <c r="T150" i="35"/>
  <c r="T157" i="35" s="1"/>
  <c r="U2" i="35"/>
  <c r="T169" i="35"/>
  <c r="T176" i="35" s="1"/>
  <c r="T66" i="35"/>
  <c r="T73" i="35" s="1"/>
  <c r="I73" i="29"/>
  <c r="S177" i="35"/>
  <c r="I73" i="31"/>
  <c r="G184" i="31"/>
  <c r="G186" i="31" s="1"/>
  <c r="G196" i="31"/>
  <c r="F7" i="28"/>
  <c r="J61" i="2"/>
  <c r="J168" i="34"/>
  <c r="J175" i="34" s="1"/>
  <c r="J66" i="34"/>
  <c r="J73" i="34" s="1"/>
  <c r="J149" i="34"/>
  <c r="J156" i="34" s="1"/>
  <c r="K2" i="34"/>
  <c r="G184" i="30"/>
  <c r="G186" i="30" s="1"/>
  <c r="G196" i="30"/>
  <c r="I157" i="34"/>
  <c r="H88" i="28" l="1"/>
  <c r="I185" i="30"/>
  <c r="H194" i="30"/>
  <c r="G194" i="30"/>
  <c r="H196" i="29"/>
  <c r="H197" i="29"/>
  <c r="H198" i="29" s="1"/>
  <c r="H193" i="29"/>
  <c r="H184" i="29"/>
  <c r="H186" i="29" s="1"/>
  <c r="H194" i="29" s="1"/>
  <c r="G198" i="29"/>
  <c r="H93" i="28"/>
  <c r="H101" i="28"/>
  <c r="R194" i="35"/>
  <c r="G95" i="49"/>
  <c r="J106" i="28"/>
  <c r="J108" i="49"/>
  <c r="I100" i="28"/>
  <c r="I92" i="28" s="1"/>
  <c r="I102" i="49"/>
  <c r="I94" i="49" s="1"/>
  <c r="I98" i="28"/>
  <c r="I90" i="28" s="1"/>
  <c r="I100" i="49"/>
  <c r="I92" i="49" s="1"/>
  <c r="J105" i="28"/>
  <c r="J107" i="49"/>
  <c r="T107" i="28"/>
  <c r="T109" i="49"/>
  <c r="I104" i="28"/>
  <c r="I109" i="28" s="1"/>
  <c r="I106" i="49"/>
  <c r="I111" i="49" s="1"/>
  <c r="I99" i="28"/>
  <c r="I91" i="28" s="1"/>
  <c r="I101" i="49"/>
  <c r="I93" i="49" s="1"/>
  <c r="J96" i="28"/>
  <c r="J98" i="49"/>
  <c r="H90" i="49"/>
  <c r="H95" i="49" s="1"/>
  <c r="I97" i="28"/>
  <c r="I89" i="28" s="1"/>
  <c r="I99" i="49"/>
  <c r="I91" i="49" s="1"/>
  <c r="H103" i="49"/>
  <c r="R198" i="35"/>
  <c r="G198" i="30"/>
  <c r="J176" i="30"/>
  <c r="J190" i="30" s="1"/>
  <c r="I177" i="29"/>
  <c r="F11" i="28"/>
  <c r="G5" i="47" s="1"/>
  <c r="J157" i="34"/>
  <c r="H197" i="34"/>
  <c r="G198" i="31"/>
  <c r="J176" i="31"/>
  <c r="J176" i="29"/>
  <c r="J190" i="29" s="1"/>
  <c r="J157" i="31"/>
  <c r="J189" i="31" s="1"/>
  <c r="T177" i="35"/>
  <c r="G19" i="28"/>
  <c r="I190" i="30"/>
  <c r="I192" i="30" s="1"/>
  <c r="I182" i="30"/>
  <c r="I189" i="30"/>
  <c r="I178" i="30"/>
  <c r="I179" i="30" s="1"/>
  <c r="J62" i="2"/>
  <c r="I14" i="28"/>
  <c r="S196" i="35"/>
  <c r="S184" i="35"/>
  <c r="S186" i="35" s="1"/>
  <c r="I178" i="31"/>
  <c r="I179" i="31" s="1"/>
  <c r="I190" i="31"/>
  <c r="I192" i="31" s="1"/>
  <c r="I183" i="31"/>
  <c r="I185" i="31" s="1"/>
  <c r="I177" i="31"/>
  <c r="J177" i="31" s="1"/>
  <c r="K162" i="29"/>
  <c r="K61" i="29"/>
  <c r="K173" i="29"/>
  <c r="K164" i="29"/>
  <c r="K60" i="29"/>
  <c r="K65" i="29"/>
  <c r="K152" i="29"/>
  <c r="K144" i="29"/>
  <c r="K70" i="29"/>
  <c r="K171" i="29"/>
  <c r="K62" i="29"/>
  <c r="K146" i="29"/>
  <c r="K66" i="29"/>
  <c r="K149" i="29"/>
  <c r="K168" i="29"/>
  <c r="K163" i="29"/>
  <c r="K154" i="29"/>
  <c r="K143" i="29"/>
  <c r="K165" i="29"/>
  <c r="K150" i="29"/>
  <c r="K145" i="29"/>
  <c r="K169" i="29"/>
  <c r="L2" i="29"/>
  <c r="K68" i="29"/>
  <c r="K59" i="29"/>
  <c r="G194" i="29"/>
  <c r="I190" i="34"/>
  <c r="I192" i="34" s="1"/>
  <c r="I196" i="34"/>
  <c r="H18" i="28"/>
  <c r="I74" i="31"/>
  <c r="J73" i="10"/>
  <c r="K66" i="33"/>
  <c r="K73" i="33" s="1"/>
  <c r="L2" i="33"/>
  <c r="I183" i="34"/>
  <c r="I185" i="34" s="1"/>
  <c r="I195" i="34"/>
  <c r="I74" i="29"/>
  <c r="H16" i="28"/>
  <c r="J157" i="29"/>
  <c r="H22" i="28"/>
  <c r="I62" i="32"/>
  <c r="G10" i="28"/>
  <c r="L2" i="48"/>
  <c r="K21" i="48"/>
  <c r="K23" i="48" s="1"/>
  <c r="I74" i="30"/>
  <c r="H17" i="28"/>
  <c r="H9" i="28" s="1"/>
  <c r="I189" i="29"/>
  <c r="I182" i="29"/>
  <c r="I178" i="29"/>
  <c r="I179" i="29" s="1"/>
  <c r="I158" i="29"/>
  <c r="I74" i="36"/>
  <c r="H26" i="28"/>
  <c r="T190" i="35"/>
  <c r="T192" i="35" s="1"/>
  <c r="T183" i="35"/>
  <c r="T185" i="35" s="1"/>
  <c r="J157" i="30"/>
  <c r="G8" i="28"/>
  <c r="G6" i="28"/>
  <c r="G27" i="28"/>
  <c r="U66" i="35"/>
  <c r="U73" i="35" s="1"/>
  <c r="U169" i="35"/>
  <c r="U176" i="35" s="1"/>
  <c r="U150" i="35"/>
  <c r="U157" i="35" s="1"/>
  <c r="V2" i="35"/>
  <c r="L58" i="2"/>
  <c r="L50" i="2"/>
  <c r="L51" i="2"/>
  <c r="L52" i="2"/>
  <c r="L57" i="2"/>
  <c r="L56" i="2"/>
  <c r="L53" i="2"/>
  <c r="L60" i="2"/>
  <c r="L54" i="2"/>
  <c r="L59" i="2"/>
  <c r="M2" i="2"/>
  <c r="L55" i="2"/>
  <c r="H15" i="28"/>
  <c r="I74" i="10"/>
  <c r="I183" i="29"/>
  <c r="I185" i="29" s="1"/>
  <c r="I190" i="29"/>
  <c r="I192" i="29" s="1"/>
  <c r="K58" i="32"/>
  <c r="K57" i="32"/>
  <c r="L2" i="32"/>
  <c r="K53" i="32"/>
  <c r="K51" i="32"/>
  <c r="K56" i="32"/>
  <c r="K55" i="32"/>
  <c r="K52" i="32"/>
  <c r="K54" i="32"/>
  <c r="K50" i="32"/>
  <c r="K59" i="32"/>
  <c r="I158" i="30"/>
  <c r="K70" i="10"/>
  <c r="K71" i="10"/>
  <c r="L2" i="10"/>
  <c r="K65" i="10"/>
  <c r="K67" i="10"/>
  <c r="K62" i="10"/>
  <c r="K66" i="10"/>
  <c r="S191" i="35"/>
  <c r="S193" i="35" s="1"/>
  <c r="S197" i="35"/>
  <c r="K168" i="34"/>
  <c r="K175" i="34" s="1"/>
  <c r="K149" i="34"/>
  <c r="K156" i="34" s="1"/>
  <c r="K66" i="34"/>
  <c r="K73" i="34" s="1"/>
  <c r="L2" i="34"/>
  <c r="K61" i="2"/>
  <c r="G7" i="28"/>
  <c r="K153" i="30"/>
  <c r="K171" i="30"/>
  <c r="K168" i="30"/>
  <c r="K152" i="30"/>
  <c r="L2" i="30"/>
  <c r="K65" i="30"/>
  <c r="K172" i="30"/>
  <c r="K149" i="30"/>
  <c r="K69" i="30"/>
  <c r="K144" i="30"/>
  <c r="K62" i="30"/>
  <c r="K165" i="30"/>
  <c r="K146" i="30"/>
  <c r="K169" i="30"/>
  <c r="K150" i="30"/>
  <c r="K163" i="30"/>
  <c r="K162" i="30"/>
  <c r="K60" i="30"/>
  <c r="K59" i="30"/>
  <c r="K66" i="30"/>
  <c r="K143" i="30"/>
  <c r="K68" i="30"/>
  <c r="I158" i="31"/>
  <c r="J158" i="31" s="1"/>
  <c r="H191" i="31"/>
  <c r="H193" i="31" s="1"/>
  <c r="H197" i="31"/>
  <c r="J73" i="29"/>
  <c r="S25" i="28"/>
  <c r="T74" i="35"/>
  <c r="J73" i="31"/>
  <c r="J190" i="31"/>
  <c r="J183" i="31"/>
  <c r="T189" i="35"/>
  <c r="T182" i="35"/>
  <c r="T178" i="35"/>
  <c r="T179" i="35" s="1"/>
  <c r="J181" i="34"/>
  <c r="J177" i="34"/>
  <c r="J178" i="34" s="1"/>
  <c r="J188" i="34"/>
  <c r="I189" i="31"/>
  <c r="I182" i="31"/>
  <c r="J73" i="30"/>
  <c r="T158" i="35"/>
  <c r="H196" i="31"/>
  <c r="H184" i="31"/>
  <c r="H186" i="31" s="1"/>
  <c r="J61" i="32"/>
  <c r="L2" i="31"/>
  <c r="K59" i="31"/>
  <c r="K171" i="31"/>
  <c r="K143" i="31"/>
  <c r="K152" i="31"/>
  <c r="K169" i="31"/>
  <c r="K66" i="31"/>
  <c r="K150" i="31"/>
  <c r="K162" i="31"/>
  <c r="K68" i="31"/>
  <c r="J176" i="34"/>
  <c r="J189" i="34"/>
  <c r="J191" i="34" s="1"/>
  <c r="J182" i="34"/>
  <c r="J184" i="34" s="1"/>
  <c r="I74" i="34"/>
  <c r="H24" i="28"/>
  <c r="G194" i="31"/>
  <c r="I74" i="33"/>
  <c r="H23" i="28"/>
  <c r="H12" i="28"/>
  <c r="L2" i="43"/>
  <c r="K77" i="43"/>
  <c r="K82" i="43" s="1"/>
  <c r="K78" i="43"/>
  <c r="K83" i="43" s="1"/>
  <c r="K79" i="43"/>
  <c r="K84" i="43" s="1"/>
  <c r="K80" i="43"/>
  <c r="K85" i="43" s="1"/>
  <c r="H193" i="34"/>
  <c r="I101" i="28" l="1"/>
  <c r="I88" i="28"/>
  <c r="I93" i="28" s="1"/>
  <c r="J182" i="31"/>
  <c r="J178" i="31"/>
  <c r="J177" i="30"/>
  <c r="J183" i="30"/>
  <c r="J177" i="29"/>
  <c r="J183" i="29"/>
  <c r="U177" i="35"/>
  <c r="K157" i="34"/>
  <c r="H19" i="28"/>
  <c r="J99" i="28"/>
  <c r="J91" i="28" s="1"/>
  <c r="J101" i="49"/>
  <c r="J93" i="49" s="1"/>
  <c r="K96" i="28"/>
  <c r="K98" i="49"/>
  <c r="J97" i="28"/>
  <c r="J89" i="28" s="1"/>
  <c r="J99" i="49"/>
  <c r="J91" i="49" s="1"/>
  <c r="J100" i="28"/>
  <c r="J92" i="28" s="1"/>
  <c r="J102" i="49"/>
  <c r="J94" i="49" s="1"/>
  <c r="K106" i="28"/>
  <c r="K108" i="49"/>
  <c r="I90" i="49"/>
  <c r="I95" i="49" s="1"/>
  <c r="I103" i="49"/>
  <c r="U107" i="28"/>
  <c r="U109" i="49"/>
  <c r="J104" i="28"/>
  <c r="J109" i="28" s="1"/>
  <c r="J106" i="49"/>
  <c r="J111" i="49" s="1"/>
  <c r="J98" i="28"/>
  <c r="J90" i="28" s="1"/>
  <c r="J100" i="49"/>
  <c r="J92" i="49" s="1"/>
  <c r="K105" i="28"/>
  <c r="K107" i="49"/>
  <c r="U158" i="35"/>
  <c r="I193" i="34"/>
  <c r="H198" i="31"/>
  <c r="S194" i="35"/>
  <c r="J88" i="28"/>
  <c r="J158" i="29"/>
  <c r="I197" i="29"/>
  <c r="I191" i="29"/>
  <c r="I193" i="29" s="1"/>
  <c r="J184" i="31"/>
  <c r="J196" i="31"/>
  <c r="T196" i="35"/>
  <c r="T184" i="35"/>
  <c r="T186" i="35" s="1"/>
  <c r="K176" i="30"/>
  <c r="K177" i="30" s="1"/>
  <c r="H7" i="28"/>
  <c r="J191" i="31"/>
  <c r="J197" i="31"/>
  <c r="I197" i="34"/>
  <c r="S198" i="35"/>
  <c r="I15" i="28"/>
  <c r="J74" i="10"/>
  <c r="T197" i="35"/>
  <c r="T191" i="35"/>
  <c r="T193" i="35" s="1"/>
  <c r="J158" i="30"/>
  <c r="J74" i="30"/>
  <c r="I17" i="28"/>
  <c r="I9" i="28" s="1"/>
  <c r="K157" i="29"/>
  <c r="I12" i="28"/>
  <c r="M2" i="43"/>
  <c r="L77" i="43"/>
  <c r="L82" i="43" s="1"/>
  <c r="L80" i="43"/>
  <c r="L85" i="43" s="1"/>
  <c r="L78" i="43"/>
  <c r="L83" i="43" s="1"/>
  <c r="L79" i="43"/>
  <c r="L84" i="43" s="1"/>
  <c r="I196" i="31"/>
  <c r="I184" i="31"/>
  <c r="I186" i="31" s="1"/>
  <c r="J185" i="31"/>
  <c r="M2" i="32"/>
  <c r="L55" i="32"/>
  <c r="L58" i="32"/>
  <c r="L56" i="32"/>
  <c r="L57" i="32"/>
  <c r="L59" i="32"/>
  <c r="L51" i="32"/>
  <c r="L50" i="32"/>
  <c r="L52" i="32"/>
  <c r="L54" i="32"/>
  <c r="L53" i="32"/>
  <c r="M51" i="2"/>
  <c r="M57" i="2"/>
  <c r="M60" i="2"/>
  <c r="M50" i="2"/>
  <c r="M56" i="2"/>
  <c r="M52" i="2"/>
  <c r="M53" i="2"/>
  <c r="M55" i="2"/>
  <c r="M54" i="2"/>
  <c r="M59" i="2"/>
  <c r="N2" i="2"/>
  <c r="M58" i="2"/>
  <c r="J185" i="30"/>
  <c r="I22" i="28"/>
  <c r="I6" i="28" s="1"/>
  <c r="J62" i="32"/>
  <c r="L66" i="33"/>
  <c r="L73" i="33" s="1"/>
  <c r="M2" i="33"/>
  <c r="K73" i="29"/>
  <c r="K176" i="29"/>
  <c r="K157" i="31"/>
  <c r="J192" i="29"/>
  <c r="K73" i="31"/>
  <c r="I191" i="31"/>
  <c r="I193" i="31" s="1"/>
  <c r="I197" i="31"/>
  <c r="J192" i="31"/>
  <c r="L66" i="34"/>
  <c r="L73" i="34" s="1"/>
  <c r="L149" i="34"/>
  <c r="L156" i="34" s="1"/>
  <c r="L157" i="34" s="1"/>
  <c r="L168" i="34"/>
  <c r="L175" i="34" s="1"/>
  <c r="M2" i="34"/>
  <c r="K73" i="10"/>
  <c r="K61" i="32"/>
  <c r="L61" i="2"/>
  <c r="J192" i="30"/>
  <c r="J74" i="36"/>
  <c r="I26" i="28"/>
  <c r="H6" i="28"/>
  <c r="H27" i="28"/>
  <c r="K62" i="2"/>
  <c r="J14" i="28"/>
  <c r="L165" i="31"/>
  <c r="L162" i="31"/>
  <c r="L68" i="31"/>
  <c r="L143" i="31"/>
  <c r="L146" i="31"/>
  <c r="M2" i="31"/>
  <c r="L152" i="31"/>
  <c r="L171" i="31"/>
  <c r="L62" i="31"/>
  <c r="L150" i="31"/>
  <c r="L59" i="31"/>
  <c r="L169" i="31"/>
  <c r="L66" i="31"/>
  <c r="K157" i="30"/>
  <c r="L172" i="30"/>
  <c r="L65" i="30"/>
  <c r="L171" i="30"/>
  <c r="L165" i="30"/>
  <c r="L152" i="30"/>
  <c r="L143" i="30"/>
  <c r="L69" i="30"/>
  <c r="L60" i="30"/>
  <c r="L153" i="30"/>
  <c r="L168" i="30"/>
  <c r="L162" i="30"/>
  <c r="L66" i="30"/>
  <c r="L62" i="30"/>
  <c r="L68" i="30"/>
  <c r="L144" i="30"/>
  <c r="L59" i="30"/>
  <c r="L149" i="30"/>
  <c r="L150" i="30"/>
  <c r="L169" i="30"/>
  <c r="M2" i="30"/>
  <c r="L146" i="30"/>
  <c r="L163" i="30"/>
  <c r="M2" i="48"/>
  <c r="L21" i="48"/>
  <c r="L23" i="48" s="1"/>
  <c r="J182" i="29"/>
  <c r="J178" i="29"/>
  <c r="J179" i="29" s="1"/>
  <c r="J189" i="29"/>
  <c r="L164" i="29"/>
  <c r="M2" i="29"/>
  <c r="L61" i="29"/>
  <c r="L152" i="29"/>
  <c r="L60" i="29"/>
  <c r="L62" i="29"/>
  <c r="L59" i="29"/>
  <c r="L144" i="29"/>
  <c r="L173" i="29"/>
  <c r="L70" i="29"/>
  <c r="L162" i="29"/>
  <c r="L149" i="29"/>
  <c r="L168" i="29"/>
  <c r="L68" i="29"/>
  <c r="L150" i="29"/>
  <c r="L66" i="29"/>
  <c r="L154" i="29"/>
  <c r="L165" i="29"/>
  <c r="L65" i="29"/>
  <c r="L169" i="29"/>
  <c r="L171" i="29"/>
  <c r="L145" i="29"/>
  <c r="L163" i="29"/>
  <c r="L143" i="29"/>
  <c r="L146" i="29"/>
  <c r="U183" i="35"/>
  <c r="U185" i="35" s="1"/>
  <c r="U190" i="35"/>
  <c r="U192" i="35" s="1"/>
  <c r="K176" i="31"/>
  <c r="U74" i="35"/>
  <c r="T25" i="28"/>
  <c r="K188" i="34"/>
  <c r="K177" i="34"/>
  <c r="K178" i="34" s="1"/>
  <c r="K181" i="34"/>
  <c r="V66" i="35"/>
  <c r="V73" i="35" s="1"/>
  <c r="V169" i="35"/>
  <c r="V176" i="35" s="1"/>
  <c r="V150" i="35"/>
  <c r="V157" i="35" s="1"/>
  <c r="W2" i="35"/>
  <c r="G11" i="28"/>
  <c r="H5" i="47" s="1"/>
  <c r="H8" i="28"/>
  <c r="I18" i="28"/>
  <c r="J74" i="31"/>
  <c r="I191" i="30"/>
  <c r="I193" i="30" s="1"/>
  <c r="I197" i="30"/>
  <c r="J182" i="30"/>
  <c r="J189" i="30"/>
  <c r="J178" i="30"/>
  <c r="J179" i="30" s="1"/>
  <c r="J185" i="29"/>
  <c r="J196" i="34"/>
  <c r="J190" i="34"/>
  <c r="J192" i="34" s="1"/>
  <c r="I23" i="28"/>
  <c r="I7" i="28" s="1"/>
  <c r="J74" i="33"/>
  <c r="J74" i="34"/>
  <c r="I24" i="28"/>
  <c r="H194" i="31"/>
  <c r="J183" i="34"/>
  <c r="J185" i="34" s="1"/>
  <c r="J195" i="34"/>
  <c r="J197" i="34" s="1"/>
  <c r="K73" i="30"/>
  <c r="K176" i="34"/>
  <c r="L176" i="34" s="1"/>
  <c r="K182" i="34"/>
  <c r="K184" i="34" s="1"/>
  <c r="K189" i="34"/>
  <c r="K191" i="34" s="1"/>
  <c r="M2" i="10"/>
  <c r="L65" i="10"/>
  <c r="L70" i="10"/>
  <c r="L66" i="10"/>
  <c r="L67" i="10"/>
  <c r="L62" i="10"/>
  <c r="L71" i="10"/>
  <c r="U182" i="35"/>
  <c r="U178" i="35"/>
  <c r="U179" i="35" s="1"/>
  <c r="U189" i="35"/>
  <c r="I184" i="29"/>
  <c r="I186" i="29" s="1"/>
  <c r="I194" i="29" s="1"/>
  <c r="I196" i="29"/>
  <c r="I198" i="29" s="1"/>
  <c r="J179" i="31"/>
  <c r="J74" i="29"/>
  <c r="I16" i="28"/>
  <c r="H10" i="28"/>
  <c r="I196" i="30"/>
  <c r="I184" i="30"/>
  <c r="I186" i="30" s="1"/>
  <c r="J93" i="28" l="1"/>
  <c r="I10" i="28"/>
  <c r="V158" i="35"/>
  <c r="K158" i="29"/>
  <c r="K97" i="28"/>
  <c r="K89" i="28" s="1"/>
  <c r="K99" i="49"/>
  <c r="K91" i="49" s="1"/>
  <c r="K100" i="28"/>
  <c r="K92" i="28" s="1"/>
  <c r="K102" i="49"/>
  <c r="K94" i="49" s="1"/>
  <c r="I8" i="28"/>
  <c r="V107" i="28"/>
  <c r="V109" i="49"/>
  <c r="K99" i="28"/>
  <c r="K91" i="28" s="1"/>
  <c r="K101" i="49"/>
  <c r="K93" i="49" s="1"/>
  <c r="J198" i="31"/>
  <c r="J103" i="49"/>
  <c r="L73" i="31"/>
  <c r="L106" i="28"/>
  <c r="L108" i="49"/>
  <c r="K98" i="28"/>
  <c r="K90" i="28" s="1"/>
  <c r="K100" i="49"/>
  <c r="K92" i="49" s="1"/>
  <c r="J101" i="28"/>
  <c r="J90" i="49"/>
  <c r="J95" i="49" s="1"/>
  <c r="K104" i="28"/>
  <c r="K109" i="28" s="1"/>
  <c r="K106" i="49"/>
  <c r="K111" i="49" s="1"/>
  <c r="J193" i="34"/>
  <c r="J12" i="28"/>
  <c r="I194" i="30"/>
  <c r="L98" i="49"/>
  <c r="L105" i="28"/>
  <c r="L107" i="49"/>
  <c r="T198" i="35"/>
  <c r="I198" i="31"/>
  <c r="I198" i="30"/>
  <c r="J186" i="31"/>
  <c r="T194" i="35"/>
  <c r="M154" i="29"/>
  <c r="M68" i="29"/>
  <c r="M169" i="29"/>
  <c r="M60" i="29"/>
  <c r="N2" i="29"/>
  <c r="M65" i="29"/>
  <c r="M152" i="29"/>
  <c r="M59" i="29"/>
  <c r="M70" i="29"/>
  <c r="M168" i="29"/>
  <c r="M164" i="29"/>
  <c r="M165" i="29"/>
  <c r="M61" i="29"/>
  <c r="M144" i="29"/>
  <c r="M145" i="29"/>
  <c r="M163" i="29"/>
  <c r="M162" i="29"/>
  <c r="M150" i="29"/>
  <c r="M173" i="29"/>
  <c r="M146" i="29"/>
  <c r="M66" i="29"/>
  <c r="M143" i="29"/>
  <c r="M149" i="29"/>
  <c r="M171" i="29"/>
  <c r="M62" i="29"/>
  <c r="L157" i="30"/>
  <c r="L157" i="31"/>
  <c r="N2" i="34"/>
  <c r="M168" i="34"/>
  <c r="M175" i="34" s="1"/>
  <c r="M176" i="34" s="1"/>
  <c r="M149" i="34"/>
  <c r="M156" i="34" s="1"/>
  <c r="M157" i="34" s="1"/>
  <c r="M66" i="34"/>
  <c r="M73" i="34" s="1"/>
  <c r="M66" i="33"/>
  <c r="M73" i="33" s="1"/>
  <c r="N2" i="33"/>
  <c r="K182" i="29"/>
  <c r="K178" i="29"/>
  <c r="K179" i="29" s="1"/>
  <c r="K189" i="29"/>
  <c r="J15" i="28"/>
  <c r="K74" i="10"/>
  <c r="K196" i="34"/>
  <c r="K190" i="34"/>
  <c r="K192" i="34" s="1"/>
  <c r="H11" i="28"/>
  <c r="I5" i="47" s="1"/>
  <c r="L189" i="34"/>
  <c r="L191" i="34" s="1"/>
  <c r="L182" i="34"/>
  <c r="L184" i="34" s="1"/>
  <c r="L157" i="29"/>
  <c r="L158" i="29" s="1"/>
  <c r="J191" i="29"/>
  <c r="J193" i="29" s="1"/>
  <c r="J197" i="29"/>
  <c r="M66" i="30"/>
  <c r="M65" i="30"/>
  <c r="M153" i="30"/>
  <c r="N2" i="30"/>
  <c r="M69" i="30"/>
  <c r="M146" i="30"/>
  <c r="M144" i="30"/>
  <c r="M60" i="30"/>
  <c r="M143" i="30"/>
  <c r="M150" i="30"/>
  <c r="M169" i="30"/>
  <c r="M152" i="30"/>
  <c r="M59" i="30"/>
  <c r="M163" i="30"/>
  <c r="M68" i="30"/>
  <c r="M149" i="30"/>
  <c r="M162" i="30"/>
  <c r="M165" i="30"/>
  <c r="M171" i="30"/>
  <c r="M172" i="30"/>
  <c r="M62" i="30"/>
  <c r="M168" i="30"/>
  <c r="L176" i="31"/>
  <c r="L188" i="34"/>
  <c r="L181" i="34"/>
  <c r="L177" i="34"/>
  <c r="L178" i="34" s="1"/>
  <c r="K182" i="31"/>
  <c r="K178" i="31"/>
  <c r="K179" i="31" s="1"/>
  <c r="K189" i="31"/>
  <c r="K62" i="32"/>
  <c r="J22" i="28"/>
  <c r="J17" i="28"/>
  <c r="J9" i="28" s="1"/>
  <c r="K74" i="30"/>
  <c r="M66" i="10"/>
  <c r="M59" i="10"/>
  <c r="M70" i="10"/>
  <c r="M71" i="10"/>
  <c r="N2" i="10"/>
  <c r="M62" i="10"/>
  <c r="M65" i="10"/>
  <c r="M67" i="10"/>
  <c r="J191" i="30"/>
  <c r="J193" i="30" s="1"/>
  <c r="J197" i="30"/>
  <c r="W169" i="35"/>
  <c r="W176" i="35" s="1"/>
  <c r="W66" i="35"/>
  <c r="W73" i="35" s="1"/>
  <c r="W109" i="49" s="1"/>
  <c r="W25" i="49" s="1"/>
  <c r="W150" i="35"/>
  <c r="W157" i="35" s="1"/>
  <c r="X2" i="35"/>
  <c r="V74" i="35"/>
  <c r="U25" i="28"/>
  <c r="L73" i="29"/>
  <c r="L176" i="30"/>
  <c r="J26" i="28"/>
  <c r="K74" i="36"/>
  <c r="I27" i="28"/>
  <c r="N2" i="32"/>
  <c r="M55" i="32"/>
  <c r="M57" i="32"/>
  <c r="M52" i="32"/>
  <c r="M59" i="32"/>
  <c r="M58" i="32"/>
  <c r="M50" i="32"/>
  <c r="M53" i="32"/>
  <c r="M54" i="32"/>
  <c r="M56" i="32"/>
  <c r="M51" i="32"/>
  <c r="U197" i="35"/>
  <c r="U191" i="35"/>
  <c r="U193" i="35" s="1"/>
  <c r="U184" i="35"/>
  <c r="U186" i="35" s="1"/>
  <c r="U196" i="35"/>
  <c r="U198" i="35" s="1"/>
  <c r="K74" i="34"/>
  <c r="J24" i="28"/>
  <c r="J184" i="30"/>
  <c r="J186" i="30" s="1"/>
  <c r="J196" i="30"/>
  <c r="V182" i="35"/>
  <c r="V178" i="35"/>
  <c r="V179" i="35" s="1"/>
  <c r="V189" i="35"/>
  <c r="K183" i="31"/>
  <c r="K185" i="31" s="1"/>
  <c r="K190" i="31"/>
  <c r="K192" i="31" s="1"/>
  <c r="J196" i="29"/>
  <c r="J184" i="29"/>
  <c r="J186" i="29" s="1"/>
  <c r="I11" i="28"/>
  <c r="J5" i="47" s="1"/>
  <c r="L61" i="32"/>
  <c r="K88" i="28"/>
  <c r="V183" i="35"/>
  <c r="V185" i="35" s="1"/>
  <c r="V190" i="35"/>
  <c r="V192" i="35" s="1"/>
  <c r="J6" i="28"/>
  <c r="L96" i="28"/>
  <c r="I19" i="28"/>
  <c r="M61" i="2"/>
  <c r="J193" i="31"/>
  <c r="J194" i="31" s="1"/>
  <c r="K74" i="33"/>
  <c r="J23" i="28"/>
  <c r="J16" i="28"/>
  <c r="K74" i="29"/>
  <c r="L73" i="10"/>
  <c r="N2" i="48"/>
  <c r="M21" i="48"/>
  <c r="M23" i="48" s="1"/>
  <c r="L73" i="30"/>
  <c r="K158" i="30"/>
  <c r="L158" i="30" s="1"/>
  <c r="K182" i="30"/>
  <c r="K189" i="30"/>
  <c r="K178" i="30"/>
  <c r="K179" i="30" s="1"/>
  <c r="N2" i="31"/>
  <c r="M68" i="31"/>
  <c r="M59" i="31"/>
  <c r="M146" i="31"/>
  <c r="M150" i="31"/>
  <c r="M165" i="31"/>
  <c r="M171" i="31"/>
  <c r="M143" i="31"/>
  <c r="M66" i="31"/>
  <c r="M152" i="31"/>
  <c r="M169" i="31"/>
  <c r="M62" i="31"/>
  <c r="M162" i="31"/>
  <c r="L62" i="2"/>
  <c r="K14" i="28"/>
  <c r="K190" i="29"/>
  <c r="K192" i="29" s="1"/>
  <c r="K183" i="29"/>
  <c r="K185" i="29" s="1"/>
  <c r="N50" i="2"/>
  <c r="N53" i="2"/>
  <c r="N56" i="2"/>
  <c r="N58" i="2"/>
  <c r="N51" i="2"/>
  <c r="N54" i="2"/>
  <c r="N60" i="2"/>
  <c r="N55" i="2"/>
  <c r="O2" i="2"/>
  <c r="N59" i="2"/>
  <c r="N57" i="2"/>
  <c r="N52" i="2"/>
  <c r="M78" i="43"/>
  <c r="M83" i="43" s="1"/>
  <c r="M77" i="43"/>
  <c r="M82" i="43" s="1"/>
  <c r="M79" i="43"/>
  <c r="M84" i="43" s="1"/>
  <c r="N2" i="43"/>
  <c r="M80" i="43"/>
  <c r="M85" i="43" s="1"/>
  <c r="K158" i="31"/>
  <c r="L158" i="31" s="1"/>
  <c r="J18" i="28"/>
  <c r="J10" i="28" s="1"/>
  <c r="K74" i="31"/>
  <c r="K183" i="34"/>
  <c r="K185" i="34" s="1"/>
  <c r="K193" i="34" s="1"/>
  <c r="K195" i="34"/>
  <c r="K197" i="34" s="1"/>
  <c r="L176" i="29"/>
  <c r="K177" i="31"/>
  <c r="L177" i="31" s="1"/>
  <c r="I194" i="31"/>
  <c r="K177" i="29"/>
  <c r="K183" i="30"/>
  <c r="K185" i="30" s="1"/>
  <c r="K190" i="30"/>
  <c r="K192" i="30" s="1"/>
  <c r="V177" i="35"/>
  <c r="K90" i="49" l="1"/>
  <c r="K93" i="28"/>
  <c r="K101" i="28"/>
  <c r="J194" i="30"/>
  <c r="J198" i="29"/>
  <c r="K12" i="28"/>
  <c r="L177" i="29"/>
  <c r="L99" i="28"/>
  <c r="L91" i="28" s="1"/>
  <c r="L101" i="49"/>
  <c r="L93" i="49" s="1"/>
  <c r="K95" i="49"/>
  <c r="K103" i="49"/>
  <c r="L104" i="28"/>
  <c r="L109" i="28" s="1"/>
  <c r="L106" i="49"/>
  <c r="L111" i="49" s="1"/>
  <c r="L98" i="28"/>
  <c r="L90" i="28" s="1"/>
  <c r="L100" i="49"/>
  <c r="L92" i="49" s="1"/>
  <c r="M105" i="28"/>
  <c r="M107" i="49"/>
  <c r="M98" i="49"/>
  <c r="J198" i="30"/>
  <c r="M106" i="28"/>
  <c r="M108" i="49"/>
  <c r="L97" i="28"/>
  <c r="L89" i="28" s="1"/>
  <c r="L99" i="49"/>
  <c r="L91" i="49" s="1"/>
  <c r="L100" i="28"/>
  <c r="L92" i="28" s="1"/>
  <c r="L102" i="49"/>
  <c r="L94" i="49" s="1"/>
  <c r="W177" i="35"/>
  <c r="M176" i="30"/>
  <c r="M183" i="30" s="1"/>
  <c r="M157" i="30"/>
  <c r="M158" i="30" s="1"/>
  <c r="J194" i="29"/>
  <c r="M176" i="29"/>
  <c r="M157" i="29"/>
  <c r="M189" i="29" s="1"/>
  <c r="M176" i="31"/>
  <c r="M177" i="31" s="1"/>
  <c r="J8" i="28"/>
  <c r="J19" i="28"/>
  <c r="L74" i="30"/>
  <c r="K17" i="28"/>
  <c r="K9" i="28" s="1"/>
  <c r="L183" i="34"/>
  <c r="L185" i="34" s="1"/>
  <c r="L195" i="34"/>
  <c r="L74" i="34"/>
  <c r="K24" i="28"/>
  <c r="W74" i="35"/>
  <c r="V25" i="28"/>
  <c r="L196" i="34"/>
  <c r="L190" i="34"/>
  <c r="L192" i="34" s="1"/>
  <c r="K15" i="28"/>
  <c r="L74" i="10"/>
  <c r="M181" i="34"/>
  <c r="M188" i="34"/>
  <c r="M177" i="34"/>
  <c r="M178" i="34" s="1"/>
  <c r="M178" i="29"/>
  <c r="M182" i="29"/>
  <c r="N52" i="32"/>
  <c r="N54" i="32"/>
  <c r="N50" i="32"/>
  <c r="N53" i="32"/>
  <c r="N59" i="32"/>
  <c r="N56" i="32"/>
  <c r="N55" i="32"/>
  <c r="O2" i="32"/>
  <c r="N58" i="32"/>
  <c r="N57" i="32"/>
  <c r="N51" i="32"/>
  <c r="X66" i="35"/>
  <c r="X73" i="35" s="1"/>
  <c r="X109" i="49" s="1"/>
  <c r="X25" i="49" s="1"/>
  <c r="X169" i="35"/>
  <c r="X176" i="35" s="1"/>
  <c r="X150" i="35"/>
  <c r="X157" i="35" s="1"/>
  <c r="Y2" i="35"/>
  <c r="J27" i="28"/>
  <c r="L183" i="31"/>
  <c r="L185" i="31" s="1"/>
  <c r="L190" i="31"/>
  <c r="L192" i="31" s="1"/>
  <c r="J7" i="28"/>
  <c r="M189" i="34"/>
  <c r="M191" i="34" s="1"/>
  <c r="M182" i="34"/>
  <c r="M184" i="34" s="1"/>
  <c r="N61" i="29"/>
  <c r="N165" i="29"/>
  <c r="N169" i="29"/>
  <c r="N152" i="29"/>
  <c r="N143" i="29"/>
  <c r="N59" i="29"/>
  <c r="N66" i="29"/>
  <c r="N150" i="29"/>
  <c r="N68" i="29"/>
  <c r="N162" i="29"/>
  <c r="N60" i="29"/>
  <c r="N70" i="29"/>
  <c r="N62" i="29"/>
  <c r="N155" i="29"/>
  <c r="O2" i="29"/>
  <c r="N171" i="29"/>
  <c r="N144" i="29"/>
  <c r="N146" i="29"/>
  <c r="N154" i="29"/>
  <c r="N145" i="29"/>
  <c r="N71" i="29"/>
  <c r="N168" i="29"/>
  <c r="N174" i="29"/>
  <c r="N173" i="29"/>
  <c r="N164" i="29"/>
  <c r="N65" i="29"/>
  <c r="N163" i="29"/>
  <c r="N149" i="29"/>
  <c r="P2" i="2"/>
  <c r="O56" i="2"/>
  <c r="O53" i="2"/>
  <c r="O58" i="2"/>
  <c r="O50" i="2"/>
  <c r="O52" i="2"/>
  <c r="O51" i="2"/>
  <c r="O54" i="2"/>
  <c r="O60" i="2"/>
  <c r="O57" i="2"/>
  <c r="O59" i="2"/>
  <c r="O55" i="2"/>
  <c r="N61" i="2"/>
  <c r="M73" i="31"/>
  <c r="K23" i="28"/>
  <c r="L74" i="33"/>
  <c r="N77" i="43"/>
  <c r="N82" i="43" s="1"/>
  <c r="O2" i="43"/>
  <c r="N80" i="43"/>
  <c r="N85" i="43" s="1"/>
  <c r="N78" i="43"/>
  <c r="N83" i="43" s="1"/>
  <c r="N79" i="43"/>
  <c r="N84" i="43" s="1"/>
  <c r="O2" i="48"/>
  <c r="N21" i="48"/>
  <c r="N23" i="48" s="1"/>
  <c r="V197" i="35"/>
  <c r="V191" i="35"/>
  <c r="V193" i="35" s="1"/>
  <c r="U194" i="35"/>
  <c r="W182" i="35"/>
  <c r="W178" i="35"/>
  <c r="W179" i="35" s="1"/>
  <c r="W189" i="35"/>
  <c r="O2" i="10"/>
  <c r="N67" i="10"/>
  <c r="N71" i="10"/>
  <c r="N59" i="10"/>
  <c r="N62" i="10"/>
  <c r="N66" i="10"/>
  <c r="N65" i="10"/>
  <c r="N70" i="10"/>
  <c r="K22" i="28"/>
  <c r="L62" i="32"/>
  <c r="L182" i="29"/>
  <c r="L189" i="29"/>
  <c r="L178" i="29"/>
  <c r="L179" i="29" s="1"/>
  <c r="K191" i="29"/>
  <c r="K193" i="29" s="1"/>
  <c r="K197" i="29"/>
  <c r="N149" i="34"/>
  <c r="N156" i="34" s="1"/>
  <c r="O2" i="34"/>
  <c r="N168" i="34"/>
  <c r="N175" i="34" s="1"/>
  <c r="N176" i="34" s="1"/>
  <c r="N66" i="34"/>
  <c r="N73" i="34" s="1"/>
  <c r="L190" i="29"/>
  <c r="L192" i="29" s="1"/>
  <c r="L183" i="29"/>
  <c r="L185" i="29" s="1"/>
  <c r="N143" i="31"/>
  <c r="N59" i="31"/>
  <c r="N66" i="31"/>
  <c r="N68" i="31"/>
  <c r="N146" i="31"/>
  <c r="N149" i="31"/>
  <c r="N152" i="31"/>
  <c r="N62" i="31"/>
  <c r="O2" i="31"/>
  <c r="N169" i="31"/>
  <c r="N150" i="31"/>
  <c r="N168" i="31"/>
  <c r="N171" i="31"/>
  <c r="N165" i="31"/>
  <c r="N65" i="31"/>
  <c r="N162" i="31"/>
  <c r="M61" i="32"/>
  <c r="L74" i="36"/>
  <c r="K26" i="28"/>
  <c r="K197" i="31"/>
  <c r="K191" i="31"/>
  <c r="K193" i="31" s="1"/>
  <c r="M73" i="30"/>
  <c r="L182" i="31"/>
  <c r="L189" i="31"/>
  <c r="L178" i="31"/>
  <c r="L179" i="31" s="1"/>
  <c r="M157" i="31"/>
  <c r="M96" i="28"/>
  <c r="V196" i="35"/>
  <c r="V184" i="35"/>
  <c r="V186" i="35" s="1"/>
  <c r="W190" i="35"/>
  <c r="W192" i="35" s="1"/>
  <c r="W183" i="35"/>
  <c r="W185" i="35" s="1"/>
  <c r="N172" i="30"/>
  <c r="N162" i="30"/>
  <c r="N59" i="30"/>
  <c r="N163" i="30"/>
  <c r="N65" i="30"/>
  <c r="N152" i="30"/>
  <c r="N69" i="30"/>
  <c r="O2" i="30"/>
  <c r="N60" i="30"/>
  <c r="N64" i="30"/>
  <c r="N171" i="30"/>
  <c r="N144" i="30"/>
  <c r="N169" i="30"/>
  <c r="N150" i="30"/>
  <c r="N165" i="30"/>
  <c r="N62" i="30"/>
  <c r="N68" i="30"/>
  <c r="N146" i="30"/>
  <c r="N153" i="30"/>
  <c r="N66" i="30"/>
  <c r="N149" i="30"/>
  <c r="N168" i="30"/>
  <c r="N143" i="30"/>
  <c r="N167" i="30"/>
  <c r="N148" i="30"/>
  <c r="K184" i="29"/>
  <c r="K186" i="29" s="1"/>
  <c r="K194" i="29" s="1"/>
  <c r="K196" i="29"/>
  <c r="L189" i="30"/>
  <c r="L178" i="30"/>
  <c r="L179" i="30" s="1"/>
  <c r="L182" i="30"/>
  <c r="L190" i="30"/>
  <c r="L192" i="30" s="1"/>
  <c r="L183" i="30"/>
  <c r="L185" i="30" s="1"/>
  <c r="M73" i="10"/>
  <c r="K184" i="31"/>
  <c r="K186" i="31" s="1"/>
  <c r="K196" i="31"/>
  <c r="K198" i="31" s="1"/>
  <c r="O2" i="33"/>
  <c r="N66" i="33"/>
  <c r="N73" i="33" s="1"/>
  <c r="M190" i="29"/>
  <c r="M183" i="29"/>
  <c r="K191" i="30"/>
  <c r="K193" i="30" s="1"/>
  <c r="K197" i="30"/>
  <c r="L74" i="31"/>
  <c r="K18" i="28"/>
  <c r="M62" i="2"/>
  <c r="L14" i="28"/>
  <c r="K184" i="30"/>
  <c r="K186" i="30" s="1"/>
  <c r="K196" i="30"/>
  <c r="K16" i="28"/>
  <c r="L74" i="29"/>
  <c r="L101" i="28"/>
  <c r="L88" i="28"/>
  <c r="L93" i="28" s="1"/>
  <c r="L177" i="30"/>
  <c r="M73" i="29"/>
  <c r="W158" i="35"/>
  <c r="X158" i="35" s="1"/>
  <c r="N73" i="31" l="1"/>
  <c r="M177" i="30"/>
  <c r="J11" i="28"/>
  <c r="K5" i="47" s="1"/>
  <c r="M177" i="29"/>
  <c r="K10" i="28"/>
  <c r="X177" i="35"/>
  <c r="M104" i="28"/>
  <c r="M109" i="28" s="1"/>
  <c r="M106" i="49"/>
  <c r="M111" i="49" s="1"/>
  <c r="N100" i="28"/>
  <c r="N92" i="28" s="1"/>
  <c r="N102" i="49"/>
  <c r="N94" i="49" s="1"/>
  <c r="M182" i="30"/>
  <c r="M178" i="30"/>
  <c r="L90" i="49"/>
  <c r="L95" i="49" s="1"/>
  <c r="K8" i="28"/>
  <c r="M99" i="28"/>
  <c r="M91" i="28" s="1"/>
  <c r="M101" i="49"/>
  <c r="M93" i="49" s="1"/>
  <c r="N106" i="28"/>
  <c r="N108" i="49"/>
  <c r="M190" i="30"/>
  <c r="M192" i="30" s="1"/>
  <c r="L103" i="49"/>
  <c r="L197" i="34"/>
  <c r="M97" i="28"/>
  <c r="M89" i="28" s="1"/>
  <c r="M99" i="49"/>
  <c r="M91" i="49" s="1"/>
  <c r="M98" i="28"/>
  <c r="M90" i="28" s="1"/>
  <c r="M100" i="49"/>
  <c r="M92" i="49" s="1"/>
  <c r="M192" i="29"/>
  <c r="N105" i="28"/>
  <c r="N107" i="49"/>
  <c r="M100" i="28"/>
  <c r="M92" i="28" s="1"/>
  <c r="M102" i="49"/>
  <c r="M94" i="49" s="1"/>
  <c r="N98" i="49"/>
  <c r="V194" i="35"/>
  <c r="V198" i="35"/>
  <c r="M190" i="31"/>
  <c r="M189" i="30"/>
  <c r="M191" i="30" s="1"/>
  <c r="M179" i="29"/>
  <c r="M185" i="30"/>
  <c r="K19" i="28"/>
  <c r="K194" i="30"/>
  <c r="L193" i="34"/>
  <c r="M158" i="29"/>
  <c r="N96" i="28"/>
  <c r="O61" i="2"/>
  <c r="M183" i="31"/>
  <c r="M185" i="31" s="1"/>
  <c r="L196" i="29"/>
  <c r="L184" i="29"/>
  <c r="L186" i="29" s="1"/>
  <c r="P50" i="2"/>
  <c r="P51" i="2"/>
  <c r="P56" i="2"/>
  <c r="P53" i="2"/>
  <c r="P54" i="2"/>
  <c r="P57" i="2"/>
  <c r="P60" i="2"/>
  <c r="P55" i="2"/>
  <c r="P52" i="2"/>
  <c r="Q2" i="2"/>
  <c r="P58" i="2"/>
  <c r="P59" i="2"/>
  <c r="O59" i="29"/>
  <c r="O163" i="29"/>
  <c r="O143" i="29"/>
  <c r="O65" i="29"/>
  <c r="O60" i="29"/>
  <c r="O145" i="29"/>
  <c r="O164" i="29"/>
  <c r="O173" i="29"/>
  <c r="O149" i="29"/>
  <c r="O146" i="29"/>
  <c r="O168" i="29"/>
  <c r="O171" i="29"/>
  <c r="O150" i="29"/>
  <c r="O165" i="29"/>
  <c r="O169" i="29"/>
  <c r="O70" i="29"/>
  <c r="O174" i="29"/>
  <c r="O66" i="29"/>
  <c r="O68" i="29"/>
  <c r="O162" i="29"/>
  <c r="O144" i="29"/>
  <c r="O155" i="29"/>
  <c r="P2" i="29"/>
  <c r="O62" i="29"/>
  <c r="O61" i="29"/>
  <c r="O154" i="29"/>
  <c r="O71" i="29"/>
  <c r="O152" i="29"/>
  <c r="K198" i="30"/>
  <c r="K198" i="29"/>
  <c r="N73" i="30"/>
  <c r="O66" i="34"/>
  <c r="O73" i="34" s="1"/>
  <c r="O108" i="49" s="1"/>
  <c r="P2" i="34"/>
  <c r="O168" i="34"/>
  <c r="O175" i="34" s="1"/>
  <c r="O176" i="34" s="1"/>
  <c r="O149" i="34"/>
  <c r="O156" i="34" s="1"/>
  <c r="K6" i="28"/>
  <c r="K27" i="28"/>
  <c r="P2" i="10"/>
  <c r="O62" i="10"/>
  <c r="O65" i="10"/>
  <c r="O70" i="10"/>
  <c r="O59" i="10"/>
  <c r="O71" i="10"/>
  <c r="O66" i="10"/>
  <c r="O67" i="10"/>
  <c r="O21" i="48"/>
  <c r="O23" i="48" s="1"/>
  <c r="P2" i="48"/>
  <c r="N157" i="29"/>
  <c r="M190" i="34"/>
  <c r="M192" i="34" s="1"/>
  <c r="M196" i="34"/>
  <c r="K194" i="31"/>
  <c r="N176" i="30"/>
  <c r="N177" i="30" s="1"/>
  <c r="M182" i="31"/>
  <c r="M178" i="31"/>
  <c r="M179" i="31" s="1"/>
  <c r="M189" i="31"/>
  <c r="L26" i="28"/>
  <c r="M74" i="36"/>
  <c r="N177" i="34"/>
  <c r="N178" i="34" s="1"/>
  <c r="N188" i="34"/>
  <c r="N181" i="34"/>
  <c r="W197" i="35"/>
  <c r="W191" i="35"/>
  <c r="W193" i="35" s="1"/>
  <c r="M195" i="34"/>
  <c r="M183" i="34"/>
  <c r="M185" i="34" s="1"/>
  <c r="M74" i="34"/>
  <c r="L24" i="28"/>
  <c r="O58" i="32"/>
  <c r="O51" i="32"/>
  <c r="O55" i="32"/>
  <c r="O50" i="32"/>
  <c r="O56" i="32"/>
  <c r="O52" i="32"/>
  <c r="O59" i="32"/>
  <c r="O57" i="32"/>
  <c r="O54" i="32"/>
  <c r="P2" i="32"/>
  <c r="O53" i="32"/>
  <c r="L15" i="28"/>
  <c r="M74" i="10"/>
  <c r="L12" i="28"/>
  <c r="O149" i="30"/>
  <c r="O168" i="30"/>
  <c r="O143" i="30"/>
  <c r="O62" i="30"/>
  <c r="O152" i="30"/>
  <c r="O167" i="30"/>
  <c r="O69" i="30"/>
  <c r="O59" i="30"/>
  <c r="O162" i="30"/>
  <c r="O150" i="30"/>
  <c r="O65" i="30"/>
  <c r="O171" i="30"/>
  <c r="O66" i="30"/>
  <c r="O68" i="30"/>
  <c r="O60" i="30"/>
  <c r="O172" i="30"/>
  <c r="P2" i="30"/>
  <c r="O144" i="30"/>
  <c r="O165" i="30"/>
  <c r="O64" i="30"/>
  <c r="O169" i="30"/>
  <c r="O153" i="30"/>
  <c r="O146" i="30"/>
  <c r="O163" i="30"/>
  <c r="O148" i="30"/>
  <c r="L191" i="31"/>
  <c r="L193" i="31" s="1"/>
  <c r="L197" i="31"/>
  <c r="N157" i="34"/>
  <c r="O169" i="31"/>
  <c r="O146" i="31"/>
  <c r="O66" i="31"/>
  <c r="O152" i="31"/>
  <c r="O59" i="31"/>
  <c r="O150" i="31"/>
  <c r="O165" i="31"/>
  <c r="O171" i="31"/>
  <c r="P2" i="31"/>
  <c r="O65" i="31"/>
  <c r="O162" i="31"/>
  <c r="O68" i="31"/>
  <c r="O149" i="31"/>
  <c r="O168" i="31"/>
  <c r="O62" i="31"/>
  <c r="O143" i="31"/>
  <c r="N157" i="31"/>
  <c r="W196" i="35"/>
  <c r="W184" i="35"/>
  <c r="W186" i="35" s="1"/>
  <c r="N176" i="29"/>
  <c r="Y169" i="35"/>
  <c r="Y176" i="35" s="1"/>
  <c r="Y150" i="35"/>
  <c r="Y157" i="35" s="1"/>
  <c r="Y66" i="35"/>
  <c r="Y73" i="35" s="1"/>
  <c r="Y109" i="49" s="1"/>
  <c r="Y25" i="49" s="1"/>
  <c r="Z2" i="35"/>
  <c r="M158" i="31"/>
  <c r="K7" i="28"/>
  <c r="M196" i="30"/>
  <c r="M184" i="30"/>
  <c r="M186" i="30" s="1"/>
  <c r="M74" i="30"/>
  <c r="L17" i="28"/>
  <c r="L9" i="28" s="1"/>
  <c r="M196" i="29"/>
  <c r="M185" i="29"/>
  <c r="N157" i="30"/>
  <c r="L184" i="31"/>
  <c r="L186" i="31" s="1"/>
  <c r="L196" i="31"/>
  <c r="N176" i="31"/>
  <c r="O78" i="43"/>
  <c r="O83" i="43" s="1"/>
  <c r="O79" i="43"/>
  <c r="O84" i="43" s="1"/>
  <c r="O80" i="43"/>
  <c r="O85" i="43" s="1"/>
  <c r="O77" i="43"/>
  <c r="O82" i="43" s="1"/>
  <c r="P2" i="43"/>
  <c r="X178" i="35"/>
  <c r="X179" i="35" s="1"/>
  <c r="X189" i="35"/>
  <c r="X182" i="35"/>
  <c r="M184" i="29"/>
  <c r="M179" i="30"/>
  <c r="M14" i="28"/>
  <c r="N62" i="2"/>
  <c r="L184" i="30"/>
  <c r="L186" i="30" s="1"/>
  <c r="L196" i="30"/>
  <c r="L191" i="29"/>
  <c r="L193" i="29" s="1"/>
  <c r="L197" i="29"/>
  <c r="N73" i="10"/>
  <c r="X183" i="35"/>
  <c r="X185" i="35" s="1"/>
  <c r="X190" i="35"/>
  <c r="X192" i="35" s="1"/>
  <c r="M197" i="29"/>
  <c r="M191" i="29"/>
  <c r="M193" i="29" s="1"/>
  <c r="L16" i="28"/>
  <c r="M74" i="29"/>
  <c r="L18" i="28"/>
  <c r="L10" i="28" s="1"/>
  <c r="M74" i="31"/>
  <c r="P2" i="33"/>
  <c r="O66" i="33"/>
  <c r="O73" i="33" s="1"/>
  <c r="L191" i="30"/>
  <c r="L193" i="30" s="1"/>
  <c r="L197" i="30"/>
  <c r="M88" i="28"/>
  <c r="N189" i="34"/>
  <c r="N191" i="34" s="1"/>
  <c r="N182" i="34"/>
  <c r="N184" i="34" s="1"/>
  <c r="L22" i="28"/>
  <c r="M62" i="32"/>
  <c r="M74" i="33"/>
  <c r="L23" i="28"/>
  <c r="N73" i="29"/>
  <c r="N61" i="32"/>
  <c r="X74" i="35"/>
  <c r="M192" i="31"/>
  <c r="M101" i="28" l="1"/>
  <c r="M93" i="28"/>
  <c r="W194" i="35"/>
  <c r="M103" i="49"/>
  <c r="Y74" i="35"/>
  <c r="O98" i="49"/>
  <c r="L8" i="28"/>
  <c r="L194" i="31"/>
  <c r="M197" i="30"/>
  <c r="N99" i="28"/>
  <c r="N91" i="28" s="1"/>
  <c r="N101" i="49"/>
  <c r="N93" i="49" s="1"/>
  <c r="N98" i="28"/>
  <c r="N90" i="28" s="1"/>
  <c r="N100" i="49"/>
  <c r="N92" i="49" s="1"/>
  <c r="O105" i="28"/>
  <c r="O107" i="49"/>
  <c r="N104" i="28"/>
  <c r="N109" i="28" s="1"/>
  <c r="N106" i="49"/>
  <c r="N111" i="49" s="1"/>
  <c r="N97" i="28"/>
  <c r="N89" i="28" s="1"/>
  <c r="N99" i="49"/>
  <c r="N91" i="49" s="1"/>
  <c r="M90" i="49"/>
  <c r="M95" i="49" s="1"/>
  <c r="W198" i="35"/>
  <c r="O157" i="34"/>
  <c r="M193" i="34"/>
  <c r="L194" i="30"/>
  <c r="O61" i="32"/>
  <c r="M197" i="34"/>
  <c r="N158" i="31"/>
  <c r="O96" i="28"/>
  <c r="L198" i="31"/>
  <c r="L19" i="28"/>
  <c r="M15" i="28"/>
  <c r="N74" i="10"/>
  <c r="P66" i="34"/>
  <c r="P73" i="34" s="1"/>
  <c r="P108" i="49" s="1"/>
  <c r="P168" i="34"/>
  <c r="P175" i="34" s="1"/>
  <c r="P149" i="34"/>
  <c r="P156" i="34" s="1"/>
  <c r="Q2" i="34"/>
  <c r="N182" i="31"/>
  <c r="N189" i="31"/>
  <c r="N178" i="31"/>
  <c r="N179" i="31" s="1"/>
  <c r="P65" i="31"/>
  <c r="P143" i="31"/>
  <c r="P62" i="31"/>
  <c r="P162" i="31"/>
  <c r="P149" i="31"/>
  <c r="P152" i="31"/>
  <c r="P59" i="31"/>
  <c r="P150" i="31"/>
  <c r="P169" i="31"/>
  <c r="P146" i="31"/>
  <c r="P168" i="31"/>
  <c r="Q2" i="31"/>
  <c r="P171" i="31"/>
  <c r="P66" i="31"/>
  <c r="P68" i="31"/>
  <c r="P165" i="31"/>
  <c r="L7" i="28"/>
  <c r="M191" i="31"/>
  <c r="M193" i="31" s="1"/>
  <c r="M197" i="31"/>
  <c r="N189" i="29"/>
  <c r="N178" i="29"/>
  <c r="N179" i="29" s="1"/>
  <c r="N182" i="29"/>
  <c r="N158" i="29"/>
  <c r="O178" i="34"/>
  <c r="O106" i="28"/>
  <c r="O73" i="29"/>
  <c r="X184" i="35"/>
  <c r="X186" i="35" s="1"/>
  <c r="X196" i="35"/>
  <c r="N190" i="31"/>
  <c r="N192" i="31" s="1"/>
  <c r="N183" i="31"/>
  <c r="N185" i="31" s="1"/>
  <c r="N177" i="31"/>
  <c r="Z150" i="35"/>
  <c r="Z157" i="35" s="1"/>
  <c r="Z66" i="35"/>
  <c r="Z73" i="35" s="1"/>
  <c r="Z109" i="49" s="1"/>
  <c r="Z25" i="49" s="1"/>
  <c r="Z169" i="35"/>
  <c r="Z176" i="35" s="1"/>
  <c r="AA2" i="35"/>
  <c r="O157" i="31"/>
  <c r="P21" i="48"/>
  <c r="P23" i="48" s="1"/>
  <c r="Q2" i="48"/>
  <c r="N74" i="33"/>
  <c r="M23" i="28"/>
  <c r="M193" i="30"/>
  <c r="M194" i="30" s="1"/>
  <c r="L198" i="30"/>
  <c r="X197" i="35"/>
  <c r="X191" i="35"/>
  <c r="X193" i="35" s="1"/>
  <c r="O157" i="30"/>
  <c r="P52" i="32"/>
  <c r="Q2" i="32"/>
  <c r="P53" i="32"/>
  <c r="P51" i="32"/>
  <c r="P57" i="32"/>
  <c r="P54" i="32"/>
  <c r="P55" i="32"/>
  <c r="P58" i="32"/>
  <c r="P59" i="32"/>
  <c r="P56" i="32"/>
  <c r="P50" i="32"/>
  <c r="M196" i="31"/>
  <c r="M184" i="31"/>
  <c r="M186" i="31" s="1"/>
  <c r="P59" i="10"/>
  <c r="P62" i="10"/>
  <c r="P71" i="10"/>
  <c r="P67" i="10"/>
  <c r="P65" i="10"/>
  <c r="P66" i="10"/>
  <c r="Q2" i="10"/>
  <c r="P70" i="10"/>
  <c r="P168" i="29"/>
  <c r="P71" i="29"/>
  <c r="P164" i="29"/>
  <c r="P152" i="29"/>
  <c r="P169" i="29"/>
  <c r="P163" i="29"/>
  <c r="P145" i="29"/>
  <c r="P143" i="29"/>
  <c r="Q2" i="29"/>
  <c r="P146" i="29"/>
  <c r="P171" i="29"/>
  <c r="P174" i="29"/>
  <c r="P68" i="29"/>
  <c r="P154" i="29"/>
  <c r="P65" i="29"/>
  <c r="P59" i="29"/>
  <c r="P70" i="29"/>
  <c r="P60" i="29"/>
  <c r="P155" i="29"/>
  <c r="P165" i="29"/>
  <c r="P149" i="29"/>
  <c r="P150" i="29"/>
  <c r="P61" i="29"/>
  <c r="P173" i="29"/>
  <c r="P162" i="29"/>
  <c r="P144" i="29"/>
  <c r="P66" i="29"/>
  <c r="P62" i="29"/>
  <c r="Y182" i="35"/>
  <c r="Y189" i="35"/>
  <c r="Y178" i="35"/>
  <c r="Y179" i="35" s="1"/>
  <c r="N195" i="34"/>
  <c r="N183" i="34"/>
  <c r="N185" i="34" s="1"/>
  <c r="N183" i="30"/>
  <c r="N185" i="30" s="1"/>
  <c r="N190" i="30"/>
  <c r="N192" i="30" s="1"/>
  <c r="Q60" i="2"/>
  <c r="Q57" i="2"/>
  <c r="Q55" i="2"/>
  <c r="Q58" i="2"/>
  <c r="Q53" i="2"/>
  <c r="Q56" i="2"/>
  <c r="Q52" i="2"/>
  <c r="Q59" i="2"/>
  <c r="R2" i="2"/>
  <c r="Q54" i="2"/>
  <c r="Q51" i="2"/>
  <c r="Q50" i="2"/>
  <c r="M16" i="28"/>
  <c r="N74" i="29"/>
  <c r="M12" i="28"/>
  <c r="P79" i="43"/>
  <c r="P84" i="43" s="1"/>
  <c r="P78" i="43"/>
  <c r="P83" i="43" s="1"/>
  <c r="P80" i="43"/>
  <c r="P85" i="43" s="1"/>
  <c r="P77" i="43"/>
  <c r="P82" i="43" s="1"/>
  <c r="Q2" i="43"/>
  <c r="N182" i="30"/>
  <c r="N189" i="30"/>
  <c r="N178" i="30"/>
  <c r="N179" i="30" s="1"/>
  <c r="N158" i="30"/>
  <c r="O158" i="30" s="1"/>
  <c r="M17" i="28"/>
  <c r="M9" i="28" s="1"/>
  <c r="N74" i="30"/>
  <c r="Y183" i="35"/>
  <c r="Y185" i="35" s="1"/>
  <c r="Y190" i="35"/>
  <c r="Y192" i="35" s="1"/>
  <c r="O73" i="31"/>
  <c r="P172" i="30"/>
  <c r="P169" i="30"/>
  <c r="P143" i="30"/>
  <c r="P167" i="30"/>
  <c r="P165" i="30"/>
  <c r="P60" i="30"/>
  <c r="P65" i="30"/>
  <c r="Q2" i="30"/>
  <c r="P68" i="30"/>
  <c r="P62" i="30"/>
  <c r="P163" i="30"/>
  <c r="P144" i="30"/>
  <c r="P59" i="30"/>
  <c r="P148" i="30"/>
  <c r="P149" i="30"/>
  <c r="P171" i="30"/>
  <c r="P146" i="30"/>
  <c r="P162" i="30"/>
  <c r="P152" i="30"/>
  <c r="P69" i="30"/>
  <c r="P66" i="30"/>
  <c r="P168" i="30"/>
  <c r="P153" i="30"/>
  <c r="P64" i="30"/>
  <c r="P150" i="30"/>
  <c r="O176" i="30"/>
  <c r="O177" i="30" s="1"/>
  <c r="N190" i="34"/>
  <c r="N192" i="34" s="1"/>
  <c r="N196" i="34"/>
  <c r="K11" i="28"/>
  <c r="L5" i="47" s="1"/>
  <c r="P61" i="2"/>
  <c r="N62" i="32"/>
  <c r="M22" i="28"/>
  <c r="M6" i="28" s="1"/>
  <c r="L6" i="28"/>
  <c r="L27" i="28"/>
  <c r="M18" i="28"/>
  <c r="N74" i="31"/>
  <c r="O62" i="2"/>
  <c r="N14" i="28"/>
  <c r="M186" i="29"/>
  <c r="M194" i="29" s="1"/>
  <c r="N183" i="29"/>
  <c r="N185" i="29" s="1"/>
  <c r="N190" i="29"/>
  <c r="N192" i="29" s="1"/>
  <c r="N177" i="29"/>
  <c r="O73" i="30"/>
  <c r="Y177" i="35"/>
  <c r="Y158" i="35"/>
  <c r="O188" i="34"/>
  <c r="O181" i="34"/>
  <c r="O176" i="29"/>
  <c r="L194" i="29"/>
  <c r="Q2" i="33"/>
  <c r="P66" i="33"/>
  <c r="P73" i="33" s="1"/>
  <c r="M198" i="29"/>
  <c r="M198" i="30"/>
  <c r="O176" i="31"/>
  <c r="M24" i="28"/>
  <c r="N74" i="34"/>
  <c r="N74" i="36"/>
  <c r="M26" i="28"/>
  <c r="O73" i="10"/>
  <c r="O182" i="34"/>
  <c r="O184" i="34" s="1"/>
  <c r="O189" i="34"/>
  <c r="O191" i="34" s="1"/>
  <c r="O157" i="29"/>
  <c r="L198" i="29"/>
  <c r="Z158" i="35" l="1"/>
  <c r="N88" i="28"/>
  <c r="M198" i="31"/>
  <c r="Z74" i="35"/>
  <c r="L11" i="28"/>
  <c r="M5" i="47" s="1"/>
  <c r="M19" i="28"/>
  <c r="O97" i="28"/>
  <c r="O89" i="28" s="1"/>
  <c r="O99" i="49"/>
  <c r="O98" i="28"/>
  <c r="O90" i="28" s="1"/>
  <c r="O100" i="49"/>
  <c r="O92" i="49" s="1"/>
  <c r="O104" i="28"/>
  <c r="O88" i="28" s="1"/>
  <c r="O106" i="49"/>
  <c r="P105" i="28"/>
  <c r="P107" i="49"/>
  <c r="O99" i="28"/>
  <c r="O91" i="28" s="1"/>
  <c r="O101" i="49"/>
  <c r="O93" i="49" s="1"/>
  <c r="N101" i="28"/>
  <c r="N93" i="28"/>
  <c r="N103" i="49"/>
  <c r="O100" i="28"/>
  <c r="O92" i="28" s="1"/>
  <c r="O102" i="49"/>
  <c r="O94" i="49" s="1"/>
  <c r="P96" i="28"/>
  <c r="P98" i="49"/>
  <c r="N90" i="49"/>
  <c r="N95" i="49" s="1"/>
  <c r="Z177" i="35"/>
  <c r="P61" i="32"/>
  <c r="X194" i="35"/>
  <c r="O74" i="36"/>
  <c r="N26" i="28"/>
  <c r="Q78" i="43"/>
  <c r="Q83" i="43" s="1"/>
  <c r="Q79" i="43"/>
  <c r="Q84" i="43" s="1"/>
  <c r="R2" i="43"/>
  <c r="Q80" i="43"/>
  <c r="Q85" i="43" s="1"/>
  <c r="Q77" i="43"/>
  <c r="Q82" i="43" s="1"/>
  <c r="Q61" i="2"/>
  <c r="Q65" i="10"/>
  <c r="Q67" i="10"/>
  <c r="Q62" i="10"/>
  <c r="Q70" i="10"/>
  <c r="Q71" i="10"/>
  <c r="Q66" i="10"/>
  <c r="Q59" i="10"/>
  <c r="R2" i="10"/>
  <c r="Z190" i="35"/>
  <c r="Z192" i="35" s="1"/>
  <c r="Z183" i="35"/>
  <c r="Z185" i="35" s="1"/>
  <c r="Y197" i="35"/>
  <c r="Y191" i="35"/>
  <c r="Y193" i="35" s="1"/>
  <c r="R2" i="31"/>
  <c r="Q66" i="31"/>
  <c r="Q149" i="31"/>
  <c r="Q62" i="31"/>
  <c r="Q165" i="31"/>
  <c r="Q68" i="31"/>
  <c r="Q168" i="31"/>
  <c r="Q146" i="31"/>
  <c r="Q65" i="31"/>
  <c r="Q59" i="31"/>
  <c r="Q162" i="31"/>
  <c r="Q171" i="31"/>
  <c r="Q143" i="31"/>
  <c r="Q152" i="31"/>
  <c r="Q169" i="31"/>
  <c r="Q150" i="31"/>
  <c r="P176" i="31"/>
  <c r="R2" i="34"/>
  <c r="Q149" i="34"/>
  <c r="Q156" i="34" s="1"/>
  <c r="Q168" i="34"/>
  <c r="Q175" i="34" s="1"/>
  <c r="Q66" i="34"/>
  <c r="Q73" i="34" s="1"/>
  <c r="Q108" i="49" s="1"/>
  <c r="N24" i="28"/>
  <c r="O74" i="34"/>
  <c r="P62" i="2"/>
  <c r="O14" i="28"/>
  <c r="Q66" i="33"/>
  <c r="Q73" i="33" s="1"/>
  <c r="R2" i="33"/>
  <c r="O74" i="31"/>
  <c r="N18" i="28"/>
  <c r="P73" i="30"/>
  <c r="N17" i="28"/>
  <c r="N9" i="28" s="1"/>
  <c r="O74" i="30"/>
  <c r="Y196" i="35"/>
  <c r="Y198" i="35" s="1"/>
  <c r="Y184" i="35"/>
  <c r="Y186" i="35" s="1"/>
  <c r="Q53" i="32"/>
  <c r="Q59" i="32"/>
  <c r="Q50" i="32"/>
  <c r="Q54" i="32"/>
  <c r="Q55" i="32"/>
  <c r="Q57" i="32"/>
  <c r="Q58" i="32"/>
  <c r="R2" i="32"/>
  <c r="Q52" i="32"/>
  <c r="Q56" i="32"/>
  <c r="Q51" i="32"/>
  <c r="Z178" i="35"/>
  <c r="Z179" i="35" s="1"/>
  <c r="Z189" i="35"/>
  <c r="Z182" i="35"/>
  <c r="P157" i="34"/>
  <c r="P181" i="34"/>
  <c r="P188" i="34"/>
  <c r="O177" i="29"/>
  <c r="O178" i="29"/>
  <c r="O179" i="29" s="1"/>
  <c r="O182" i="29"/>
  <c r="O189" i="29"/>
  <c r="O190" i="31"/>
  <c r="O192" i="31" s="1"/>
  <c r="O183" i="31"/>
  <c r="O185" i="31" s="1"/>
  <c r="M10" i="28"/>
  <c r="S2" i="2"/>
  <c r="R51" i="2"/>
  <c r="R60" i="2"/>
  <c r="R55" i="2"/>
  <c r="R52" i="2"/>
  <c r="R58" i="2"/>
  <c r="R50" i="2"/>
  <c r="R53" i="2"/>
  <c r="R56" i="2"/>
  <c r="R54" i="2"/>
  <c r="R57" i="2"/>
  <c r="R59" i="2"/>
  <c r="O74" i="33"/>
  <c r="N23" i="28"/>
  <c r="P157" i="31"/>
  <c r="P176" i="34"/>
  <c r="P189" i="34"/>
  <c r="P191" i="34" s="1"/>
  <c r="P182" i="34"/>
  <c r="P184" i="34" s="1"/>
  <c r="O183" i="29"/>
  <c r="O185" i="29" s="1"/>
  <c r="O190" i="29"/>
  <c r="O192" i="29" s="1"/>
  <c r="P157" i="30"/>
  <c r="P158" i="30" s="1"/>
  <c r="O189" i="30"/>
  <c r="O182" i="30"/>
  <c r="O178" i="30"/>
  <c r="O179" i="30" s="1"/>
  <c r="Q21" i="48"/>
  <c r="Q23" i="48" s="1"/>
  <c r="R2" i="48"/>
  <c r="O177" i="31"/>
  <c r="P177" i="31" s="1"/>
  <c r="O158" i="29"/>
  <c r="P106" i="28"/>
  <c r="P178" i="34"/>
  <c r="O190" i="30"/>
  <c r="O192" i="30" s="1"/>
  <c r="O183" i="30"/>
  <c r="O185" i="30" s="1"/>
  <c r="P176" i="30"/>
  <c r="N184" i="29"/>
  <c r="N186" i="29" s="1"/>
  <c r="N196" i="29"/>
  <c r="N15" i="28"/>
  <c r="O74" i="10"/>
  <c r="M27" i="28"/>
  <c r="N197" i="30"/>
  <c r="N191" i="30"/>
  <c r="N193" i="30" s="1"/>
  <c r="O74" i="29"/>
  <c r="N16" i="28"/>
  <c r="N8" i="28" s="1"/>
  <c r="N193" i="34"/>
  <c r="P176" i="29"/>
  <c r="Q173" i="29"/>
  <c r="Q152" i="29"/>
  <c r="Q155" i="29"/>
  <c r="Q145" i="29"/>
  <c r="Q171" i="29"/>
  <c r="Q60" i="29"/>
  <c r="Q162" i="29"/>
  <c r="Q154" i="29"/>
  <c r="R2" i="29"/>
  <c r="Q143" i="29"/>
  <c r="Q144" i="29"/>
  <c r="Q62" i="29"/>
  <c r="Q163" i="29"/>
  <c r="Q146" i="29"/>
  <c r="Q61" i="29"/>
  <c r="Q68" i="29"/>
  <c r="Q169" i="29"/>
  <c r="Q174" i="29"/>
  <c r="Q65" i="29"/>
  <c r="Q165" i="29"/>
  <c r="Q149" i="29"/>
  <c r="Q168" i="29"/>
  <c r="Q70" i="29"/>
  <c r="Q59" i="29"/>
  <c r="Q164" i="29"/>
  <c r="Q150" i="29"/>
  <c r="Q71" i="29"/>
  <c r="Q66" i="29"/>
  <c r="P73" i="10"/>
  <c r="O158" i="31"/>
  <c r="O189" i="31"/>
  <c r="O182" i="31"/>
  <c r="O178" i="31"/>
  <c r="O179" i="31" s="1"/>
  <c r="P73" i="31"/>
  <c r="N191" i="31"/>
  <c r="N193" i="31" s="1"/>
  <c r="N197" i="31"/>
  <c r="M7" i="28"/>
  <c r="O195" i="34"/>
  <c r="O183" i="34"/>
  <c r="O185" i="34" s="1"/>
  <c r="O196" i="34"/>
  <c r="O190" i="34"/>
  <c r="O192" i="34" s="1"/>
  <c r="N12" i="28"/>
  <c r="O62" i="32"/>
  <c r="N22" i="28"/>
  <c r="Q62" i="30"/>
  <c r="Q153" i="30"/>
  <c r="Q169" i="30"/>
  <c r="R2" i="30"/>
  <c r="Q167" i="30"/>
  <c r="Q149" i="30"/>
  <c r="Q60" i="30"/>
  <c r="Q162" i="30"/>
  <c r="Q65" i="30"/>
  <c r="Q168" i="30"/>
  <c r="Q68" i="30"/>
  <c r="Q66" i="30"/>
  <c r="Q59" i="30"/>
  <c r="Q152" i="30"/>
  <c r="Q148" i="30"/>
  <c r="Q171" i="30"/>
  <c r="Q143" i="30"/>
  <c r="Q150" i="30"/>
  <c r="Q64" i="30"/>
  <c r="Q165" i="30"/>
  <c r="Q69" i="30"/>
  <c r="Q172" i="30"/>
  <c r="Q163" i="30"/>
  <c r="Q144" i="30"/>
  <c r="Q146" i="30"/>
  <c r="N196" i="30"/>
  <c r="N184" i="30"/>
  <c r="N186" i="30" s="1"/>
  <c r="M8" i="28"/>
  <c r="N197" i="34"/>
  <c r="P73" i="29"/>
  <c r="P157" i="29"/>
  <c r="M194" i="31"/>
  <c r="AA150" i="35"/>
  <c r="AA157" i="35" s="1"/>
  <c r="AA158" i="35" s="1"/>
  <c r="AB2" i="35"/>
  <c r="AA169" i="35"/>
  <c r="AA176" i="35" s="1"/>
  <c r="AA66" i="35"/>
  <c r="AA73" i="35" s="1"/>
  <c r="X198" i="35"/>
  <c r="N191" i="29"/>
  <c r="N193" i="29" s="1"/>
  <c r="N197" i="29"/>
  <c r="N184" i="31"/>
  <c r="N186" i="31" s="1"/>
  <c r="N196" i="31"/>
  <c r="N10" i="28" l="1"/>
  <c r="O101" i="28"/>
  <c r="N27" i="28"/>
  <c r="P158" i="31"/>
  <c r="N198" i="31"/>
  <c r="O109" i="28"/>
  <c r="N7" i="28"/>
  <c r="P100" i="28"/>
  <c r="P92" i="28" s="1"/>
  <c r="P102" i="49"/>
  <c r="P94" i="49" s="1"/>
  <c r="P104" i="28"/>
  <c r="P88" i="28" s="1"/>
  <c r="P106" i="49"/>
  <c r="P111" i="49" s="1"/>
  <c r="O111" i="49"/>
  <c r="O90" i="49"/>
  <c r="O93" i="28"/>
  <c r="P99" i="28"/>
  <c r="P91" i="28" s="1"/>
  <c r="P101" i="49"/>
  <c r="P93" i="49" s="1"/>
  <c r="P98" i="28"/>
  <c r="P90" i="28" s="1"/>
  <c r="P100" i="49"/>
  <c r="P92" i="49" s="1"/>
  <c r="O91" i="49"/>
  <c r="O103" i="49"/>
  <c r="AA74" i="35"/>
  <c r="AA109" i="49"/>
  <c r="AA25" i="49" s="1"/>
  <c r="N198" i="30"/>
  <c r="M11" i="28"/>
  <c r="N5" i="47" s="1"/>
  <c r="P97" i="28"/>
  <c r="P89" i="28" s="1"/>
  <c r="P99" i="49"/>
  <c r="P91" i="49" s="1"/>
  <c r="Q105" i="28"/>
  <c r="Q107" i="49"/>
  <c r="N194" i="31"/>
  <c r="Q98" i="49"/>
  <c r="Q176" i="34"/>
  <c r="N194" i="30"/>
  <c r="Q73" i="30"/>
  <c r="Q73" i="29"/>
  <c r="Q176" i="31"/>
  <c r="Q177" i="31" s="1"/>
  <c r="Y194" i="35"/>
  <c r="Q157" i="29"/>
  <c r="O196" i="30"/>
  <c r="O184" i="30"/>
  <c r="O186" i="30" s="1"/>
  <c r="S60" i="2"/>
  <c r="S54" i="2"/>
  <c r="S55" i="2"/>
  <c r="S57" i="2"/>
  <c r="S59" i="2"/>
  <c r="S56" i="2"/>
  <c r="T2" i="2"/>
  <c r="S50" i="2"/>
  <c r="S53" i="2"/>
  <c r="S52" i="2"/>
  <c r="S51" i="2"/>
  <c r="S58" i="2"/>
  <c r="P190" i="34"/>
  <c r="P192" i="34" s="1"/>
  <c r="P196" i="34"/>
  <c r="S2" i="33"/>
  <c r="R66" i="33"/>
  <c r="R73" i="33" s="1"/>
  <c r="Q189" i="34"/>
  <c r="Q191" i="34" s="1"/>
  <c r="Q182" i="34"/>
  <c r="Q184" i="34" s="1"/>
  <c r="R173" i="29"/>
  <c r="R65" i="29"/>
  <c r="R154" i="29"/>
  <c r="R60" i="29"/>
  <c r="R144" i="29"/>
  <c r="R162" i="29"/>
  <c r="R143" i="29"/>
  <c r="R169" i="29"/>
  <c r="R163" i="29"/>
  <c r="R152" i="29"/>
  <c r="R149" i="29"/>
  <c r="R70" i="29"/>
  <c r="R71" i="29"/>
  <c r="R66" i="29"/>
  <c r="R61" i="29"/>
  <c r="R68" i="29"/>
  <c r="R165" i="29"/>
  <c r="R62" i="29"/>
  <c r="R168" i="29"/>
  <c r="R146" i="29"/>
  <c r="R174" i="29"/>
  <c r="R155" i="29"/>
  <c r="R171" i="29"/>
  <c r="S2" i="29"/>
  <c r="R164" i="29"/>
  <c r="R145" i="29"/>
  <c r="R150" i="29"/>
  <c r="R59" i="29"/>
  <c r="O197" i="30"/>
  <c r="O191" i="30"/>
  <c r="O193" i="30" s="1"/>
  <c r="P195" i="34"/>
  <c r="P183" i="34"/>
  <c r="P185" i="34" s="1"/>
  <c r="R51" i="32"/>
  <c r="R54" i="32"/>
  <c r="S2" i="32"/>
  <c r="R55" i="32"/>
  <c r="R59" i="32"/>
  <c r="R50" i="32"/>
  <c r="R53" i="32"/>
  <c r="R56" i="32"/>
  <c r="R57" i="32"/>
  <c r="R58" i="32"/>
  <c r="R52" i="32"/>
  <c r="Q157" i="34"/>
  <c r="Q188" i="34"/>
  <c r="Q181" i="34"/>
  <c r="Q183" i="31"/>
  <c r="R153" i="30"/>
  <c r="R162" i="30"/>
  <c r="R149" i="30"/>
  <c r="R65" i="30"/>
  <c r="R144" i="30"/>
  <c r="R62" i="30"/>
  <c r="R167" i="30"/>
  <c r="R69" i="30"/>
  <c r="R163" i="30"/>
  <c r="R172" i="30"/>
  <c r="R148" i="30"/>
  <c r="R171" i="30"/>
  <c r="R146" i="30"/>
  <c r="R169" i="30"/>
  <c r="R168" i="30"/>
  <c r="S2" i="30"/>
  <c r="R60" i="30"/>
  <c r="R152" i="30"/>
  <c r="R68" i="30"/>
  <c r="R64" i="30"/>
  <c r="R66" i="30"/>
  <c r="R143" i="30"/>
  <c r="R165" i="30"/>
  <c r="R150" i="30"/>
  <c r="R59" i="30"/>
  <c r="O184" i="31"/>
  <c r="O186" i="31" s="1"/>
  <c r="O196" i="31"/>
  <c r="P183" i="29"/>
  <c r="P185" i="29" s="1"/>
  <c r="P190" i="29"/>
  <c r="P192" i="29" s="1"/>
  <c r="O15" i="28"/>
  <c r="P74" i="10"/>
  <c r="P182" i="31"/>
  <c r="P189" i="31"/>
  <c r="P178" i="31"/>
  <c r="P179" i="31" s="1"/>
  <c r="R61" i="2"/>
  <c r="O12" i="28"/>
  <c r="R149" i="34"/>
  <c r="R156" i="34" s="1"/>
  <c r="R66" i="34"/>
  <c r="R73" i="34" s="1"/>
  <c r="R108" i="49" s="1"/>
  <c r="R168" i="34"/>
  <c r="R175" i="34" s="1"/>
  <c r="R176" i="34" s="1"/>
  <c r="S2" i="34"/>
  <c r="Q73" i="31"/>
  <c r="R70" i="10"/>
  <c r="R71" i="10"/>
  <c r="R66" i="10"/>
  <c r="R67" i="10"/>
  <c r="S2" i="10"/>
  <c r="R65" i="10"/>
  <c r="R59" i="10"/>
  <c r="R62" i="10"/>
  <c r="Q96" i="28"/>
  <c r="N6" i="28"/>
  <c r="AA190" i="35"/>
  <c r="AA192" i="35" s="1"/>
  <c r="AA183" i="35"/>
  <c r="AA185" i="35" s="1"/>
  <c r="AC2" i="35"/>
  <c r="AB169" i="35"/>
  <c r="AB176" i="35" s="1"/>
  <c r="AB150" i="35"/>
  <c r="AB157" i="35" s="1"/>
  <c r="AB66" i="35"/>
  <c r="AB73" i="35" s="1"/>
  <c r="O193" i="34"/>
  <c r="O191" i="31"/>
  <c r="O193" i="31" s="1"/>
  <c r="O197" i="31"/>
  <c r="Q176" i="29"/>
  <c r="P158" i="29"/>
  <c r="P182" i="30"/>
  <c r="P178" i="30"/>
  <c r="P179" i="30" s="1"/>
  <c r="P189" i="30"/>
  <c r="Z196" i="35"/>
  <c r="Z184" i="35"/>
  <c r="Z186" i="35" s="1"/>
  <c r="O17" i="28"/>
  <c r="O9" i="28" s="1"/>
  <c r="P74" i="30"/>
  <c r="P190" i="31"/>
  <c r="P192" i="31" s="1"/>
  <c r="P183" i="31"/>
  <c r="P185" i="31" s="1"/>
  <c r="R165" i="31"/>
  <c r="R62" i="31"/>
  <c r="R150" i="31"/>
  <c r="R146" i="31"/>
  <c r="R143" i="31"/>
  <c r="R171" i="31"/>
  <c r="R152" i="31"/>
  <c r="R149" i="31"/>
  <c r="R169" i="31"/>
  <c r="R66" i="31"/>
  <c r="R68" i="31"/>
  <c r="R162" i="31"/>
  <c r="R168" i="31"/>
  <c r="R65" i="31"/>
  <c r="R59" i="31"/>
  <c r="S2" i="31"/>
  <c r="Q73" i="10"/>
  <c r="N19" i="28"/>
  <c r="Q157" i="30"/>
  <c r="O197" i="34"/>
  <c r="N198" i="29"/>
  <c r="P74" i="33"/>
  <c r="O23" i="28"/>
  <c r="O197" i="29"/>
  <c r="O191" i="29"/>
  <c r="O193" i="29" s="1"/>
  <c r="Z197" i="35"/>
  <c r="Z191" i="35"/>
  <c r="Z193" i="35" s="1"/>
  <c r="P14" i="28"/>
  <c r="Q62" i="2"/>
  <c r="AA177" i="35"/>
  <c r="Q176" i="30"/>
  <c r="P74" i="29"/>
  <c r="O16" i="28"/>
  <c r="N194" i="29"/>
  <c r="R21" i="48"/>
  <c r="R23" i="48" s="1"/>
  <c r="S2" i="48"/>
  <c r="O196" i="29"/>
  <c r="O184" i="29"/>
  <c r="O186" i="29" s="1"/>
  <c r="P74" i="34"/>
  <c r="O24" i="28"/>
  <c r="R78" i="43"/>
  <c r="R83" i="43" s="1"/>
  <c r="S2" i="43"/>
  <c r="R80" i="43"/>
  <c r="R85" i="43" s="1"/>
  <c r="R79" i="43"/>
  <c r="R84" i="43" s="1"/>
  <c r="R77" i="43"/>
  <c r="R82" i="43" s="1"/>
  <c r="P189" i="29"/>
  <c r="P178" i="29"/>
  <c r="P179" i="29" s="1"/>
  <c r="P182" i="29"/>
  <c r="O22" i="28"/>
  <c r="P62" i="32"/>
  <c r="P183" i="30"/>
  <c r="P185" i="30" s="1"/>
  <c r="P190" i="30"/>
  <c r="P192" i="30" s="1"/>
  <c r="Q61" i="32"/>
  <c r="P74" i="36"/>
  <c r="O26" i="28"/>
  <c r="AA189" i="35"/>
  <c r="AA178" i="35"/>
  <c r="AA179" i="35" s="1"/>
  <c r="AA182" i="35"/>
  <c r="P177" i="29"/>
  <c r="O18" i="28"/>
  <c r="P74" i="31"/>
  <c r="Q178" i="34"/>
  <c r="Q106" i="28"/>
  <c r="Q157" i="31"/>
  <c r="P177" i="30"/>
  <c r="N11" i="28" l="1"/>
  <c r="O5" i="47" s="1"/>
  <c r="P103" i="49"/>
  <c r="P93" i="28"/>
  <c r="P90" i="49"/>
  <c r="P95" i="49" s="1"/>
  <c r="P101" i="28"/>
  <c r="Q177" i="30"/>
  <c r="O95" i="49"/>
  <c r="Q177" i="29"/>
  <c r="P109" i="28"/>
  <c r="AB74" i="35"/>
  <c r="AB109" i="49"/>
  <c r="AB25" i="49" s="1"/>
  <c r="Q100" i="28"/>
  <c r="Q92" i="28" s="1"/>
  <c r="Q102" i="49"/>
  <c r="Q94" i="49" s="1"/>
  <c r="O8" i="28"/>
  <c r="Q97" i="28"/>
  <c r="Q89" i="28" s="1"/>
  <c r="Q99" i="49"/>
  <c r="Q91" i="49" s="1"/>
  <c r="Q98" i="28"/>
  <c r="Q90" i="28" s="1"/>
  <c r="Q100" i="49"/>
  <c r="Q92" i="49" s="1"/>
  <c r="Q99" i="28"/>
  <c r="Q91" i="28" s="1"/>
  <c r="Q101" i="49"/>
  <c r="Q93" i="49" s="1"/>
  <c r="R105" i="28"/>
  <c r="R107" i="49"/>
  <c r="Q104" i="28"/>
  <c r="Q106" i="49"/>
  <c r="Q111" i="49" s="1"/>
  <c r="R98" i="49"/>
  <c r="P193" i="34"/>
  <c r="P197" i="34"/>
  <c r="Q190" i="31"/>
  <c r="Q158" i="29"/>
  <c r="R176" i="31"/>
  <c r="R190" i="31" s="1"/>
  <c r="R157" i="34"/>
  <c r="R157" i="30"/>
  <c r="R189" i="30" s="1"/>
  <c r="O194" i="29"/>
  <c r="AB177" i="35"/>
  <c r="AA196" i="35"/>
  <c r="AA184" i="35"/>
  <c r="AA186" i="35" s="1"/>
  <c r="P22" i="28"/>
  <c r="P6" i="28" s="1"/>
  <c r="Q62" i="32"/>
  <c r="T2" i="43"/>
  <c r="S80" i="43"/>
  <c r="S85" i="43" s="1"/>
  <c r="S78" i="43"/>
  <c r="S83" i="43" s="1"/>
  <c r="S79" i="43"/>
  <c r="S84" i="43" s="1"/>
  <c r="S77" i="43"/>
  <c r="S82" i="43" s="1"/>
  <c r="Q192" i="31"/>
  <c r="O6" i="28"/>
  <c r="O27" i="28"/>
  <c r="Q182" i="30"/>
  <c r="Q178" i="30"/>
  <c r="Q179" i="30" s="1"/>
  <c r="Q189" i="30"/>
  <c r="Z194" i="35"/>
  <c r="R96" i="28"/>
  <c r="S66" i="29"/>
  <c r="S65" i="29"/>
  <c r="S155" i="29"/>
  <c r="S68" i="29"/>
  <c r="S165" i="29"/>
  <c r="S162" i="29"/>
  <c r="S71" i="29"/>
  <c r="S144" i="29"/>
  <c r="S150" i="29"/>
  <c r="S143" i="29"/>
  <c r="S171" i="29"/>
  <c r="S149" i="29"/>
  <c r="S169" i="29"/>
  <c r="S164" i="29"/>
  <c r="S70" i="29"/>
  <c r="S61" i="29"/>
  <c r="S146" i="29"/>
  <c r="T2" i="29"/>
  <c r="S174" i="29"/>
  <c r="S59" i="29"/>
  <c r="S163" i="29"/>
  <c r="S60" i="29"/>
  <c r="S154" i="29"/>
  <c r="S168" i="29"/>
  <c r="S173" i="29"/>
  <c r="S152" i="29"/>
  <c r="S145" i="29"/>
  <c r="S62" i="29"/>
  <c r="AA191" i="35"/>
  <c r="AA193" i="35" s="1"/>
  <c r="AA197" i="35"/>
  <c r="P196" i="29"/>
  <c r="P184" i="29"/>
  <c r="P186" i="29" s="1"/>
  <c r="P16" i="28"/>
  <c r="Q74" i="29"/>
  <c r="Z198" i="35"/>
  <c r="Q88" i="28"/>
  <c r="Q195" i="34"/>
  <c r="Q183" i="34"/>
  <c r="Q185" i="34" s="1"/>
  <c r="R61" i="32"/>
  <c r="R157" i="29"/>
  <c r="P197" i="30"/>
  <c r="P191" i="30"/>
  <c r="P193" i="30" s="1"/>
  <c r="P191" i="31"/>
  <c r="P193" i="31" s="1"/>
  <c r="P197" i="31"/>
  <c r="O198" i="31"/>
  <c r="Q190" i="34"/>
  <c r="Q192" i="34" s="1"/>
  <c r="Q196" i="34"/>
  <c r="R176" i="29"/>
  <c r="R177" i="29" s="1"/>
  <c r="Q182" i="31"/>
  <c r="Q178" i="31"/>
  <c r="Q179" i="31" s="1"/>
  <c r="Q189" i="31"/>
  <c r="P191" i="29"/>
  <c r="P193" i="29" s="1"/>
  <c r="P197" i="29"/>
  <c r="S169" i="31"/>
  <c r="S68" i="31"/>
  <c r="S168" i="31"/>
  <c r="S171" i="31"/>
  <c r="S66" i="31"/>
  <c r="S65" i="31"/>
  <c r="T2" i="31"/>
  <c r="S143" i="31"/>
  <c r="S152" i="31"/>
  <c r="S149" i="31"/>
  <c r="S62" i="31"/>
  <c r="S162" i="31"/>
  <c r="S59" i="31"/>
  <c r="S146" i="31"/>
  <c r="S165" i="31"/>
  <c r="S150" i="31"/>
  <c r="AB189" i="35"/>
  <c r="AB182" i="35"/>
  <c r="AB178" i="35"/>
  <c r="AB179" i="35" s="1"/>
  <c r="R73" i="10"/>
  <c r="S168" i="34"/>
  <c r="S175" i="34" s="1"/>
  <c r="S149" i="34"/>
  <c r="S156" i="34" s="1"/>
  <c r="S66" i="34"/>
  <c r="S73" i="34" s="1"/>
  <c r="S108" i="49" s="1"/>
  <c r="T2" i="34"/>
  <c r="P196" i="31"/>
  <c r="P184" i="31"/>
  <c r="P186" i="31" s="1"/>
  <c r="O194" i="31"/>
  <c r="R176" i="30"/>
  <c r="R178" i="30" s="1"/>
  <c r="S61" i="2"/>
  <c r="O194" i="30"/>
  <c r="Q74" i="36"/>
  <c r="P26" i="28"/>
  <c r="R73" i="31"/>
  <c r="P196" i="30"/>
  <c r="P184" i="30"/>
  <c r="P186" i="30" s="1"/>
  <c r="P194" i="30" s="1"/>
  <c r="AB190" i="35"/>
  <c r="AB192" i="35" s="1"/>
  <c r="AB183" i="35"/>
  <c r="AB185" i="35" s="1"/>
  <c r="R189" i="34"/>
  <c r="R191" i="34" s="1"/>
  <c r="R182" i="34"/>
  <c r="R184" i="34" s="1"/>
  <c r="Q158" i="30"/>
  <c r="R73" i="30"/>
  <c r="S53" i="32"/>
  <c r="S55" i="32"/>
  <c r="S50" i="32"/>
  <c r="S51" i="32"/>
  <c r="S57" i="32"/>
  <c r="S59" i="32"/>
  <c r="T2" i="32"/>
  <c r="S52" i="32"/>
  <c r="S58" i="32"/>
  <c r="S54" i="32"/>
  <c r="S56" i="32"/>
  <c r="R73" i="29"/>
  <c r="S66" i="33"/>
  <c r="S73" i="33" s="1"/>
  <c r="T2" i="33"/>
  <c r="T53" i="2"/>
  <c r="T56" i="2"/>
  <c r="T60" i="2"/>
  <c r="T55" i="2"/>
  <c r="T50" i="2"/>
  <c r="T52" i="2"/>
  <c r="T59" i="2"/>
  <c r="T57" i="2"/>
  <c r="T58" i="2"/>
  <c r="U2" i="2"/>
  <c r="T51" i="2"/>
  <c r="T54" i="2"/>
  <c r="O198" i="30"/>
  <c r="Q183" i="30"/>
  <c r="Q185" i="30" s="1"/>
  <c r="Q190" i="30"/>
  <c r="Q192" i="30" s="1"/>
  <c r="Q109" i="28"/>
  <c r="O198" i="29"/>
  <c r="P12" i="28"/>
  <c r="P23" i="28"/>
  <c r="Q74" i="33"/>
  <c r="O10" i="28"/>
  <c r="T2" i="48"/>
  <c r="S21" i="48"/>
  <c r="S23" i="48" s="1"/>
  <c r="Q14" i="28"/>
  <c r="R62" i="2"/>
  <c r="O19" i="28"/>
  <c r="AC66" i="35"/>
  <c r="AC73" i="35" s="1"/>
  <c r="AC150" i="35"/>
  <c r="AC157" i="35" s="1"/>
  <c r="AD2" i="35"/>
  <c r="AC169" i="35"/>
  <c r="AC176" i="35" s="1"/>
  <c r="S67" i="10"/>
  <c r="S62" i="10"/>
  <c r="S66" i="10"/>
  <c r="S70" i="10"/>
  <c r="S59" i="10"/>
  <c r="S71" i="10"/>
  <c r="T2" i="10"/>
  <c r="S65" i="10"/>
  <c r="R178" i="34"/>
  <c r="R106" i="28"/>
  <c r="P15" i="28"/>
  <c r="Q74" i="10"/>
  <c r="S163" i="30"/>
  <c r="S68" i="30"/>
  <c r="S153" i="30"/>
  <c r="S62" i="30"/>
  <c r="S171" i="30"/>
  <c r="S148" i="30"/>
  <c r="S165" i="30"/>
  <c r="S64" i="30"/>
  <c r="S65" i="30"/>
  <c r="S152" i="30"/>
  <c r="S150" i="30"/>
  <c r="S167" i="30"/>
  <c r="S146" i="30"/>
  <c r="S169" i="30"/>
  <c r="S149" i="30"/>
  <c r="S162" i="30"/>
  <c r="S168" i="30"/>
  <c r="S66" i="30"/>
  <c r="T2" i="30"/>
  <c r="S143" i="30"/>
  <c r="S60" i="30"/>
  <c r="S59" i="30"/>
  <c r="S172" i="30"/>
  <c r="S144" i="30"/>
  <c r="S69" i="30"/>
  <c r="Q178" i="29"/>
  <c r="Q179" i="29" s="1"/>
  <c r="Q189" i="29"/>
  <c r="Q182" i="29"/>
  <c r="Q74" i="34"/>
  <c r="P24" i="28"/>
  <c r="P18" i="28"/>
  <c r="P10" i="28" s="1"/>
  <c r="Q74" i="31"/>
  <c r="Q158" i="31"/>
  <c r="R157" i="31"/>
  <c r="Q74" i="30"/>
  <c r="P17" i="28"/>
  <c r="P9" i="28" s="1"/>
  <c r="Q183" i="29"/>
  <c r="Q185" i="29" s="1"/>
  <c r="Q190" i="29"/>
  <c r="Q192" i="29" s="1"/>
  <c r="R188" i="34"/>
  <c r="R181" i="34"/>
  <c r="O7" i="28"/>
  <c r="Q185" i="31"/>
  <c r="AB158" i="35"/>
  <c r="S157" i="34" l="1"/>
  <c r="Q103" i="49"/>
  <c r="P7" i="28"/>
  <c r="R158" i="29"/>
  <c r="R177" i="31"/>
  <c r="R104" i="28"/>
  <c r="R88" i="28" s="1"/>
  <c r="R106" i="49"/>
  <c r="R111" i="49" s="1"/>
  <c r="R99" i="28"/>
  <c r="R91" i="28" s="1"/>
  <c r="R101" i="49"/>
  <c r="R93" i="49" s="1"/>
  <c r="R100" i="28"/>
  <c r="R92" i="28" s="1"/>
  <c r="R102" i="49"/>
  <c r="R94" i="49" s="1"/>
  <c r="AC74" i="35"/>
  <c r="AC109" i="49"/>
  <c r="AC25" i="49" s="1"/>
  <c r="Q101" i="28"/>
  <c r="R90" i="49"/>
  <c r="S157" i="30"/>
  <c r="S189" i="30" s="1"/>
  <c r="S105" i="28"/>
  <c r="S107" i="49"/>
  <c r="Q93" i="28"/>
  <c r="R98" i="28"/>
  <c r="R100" i="49"/>
  <c r="R92" i="49" s="1"/>
  <c r="S98" i="49"/>
  <c r="S73" i="31"/>
  <c r="P19" i="28"/>
  <c r="R97" i="28"/>
  <c r="R89" i="28" s="1"/>
  <c r="R99" i="49"/>
  <c r="R91" i="49" s="1"/>
  <c r="Q90" i="49"/>
  <c r="Q95" i="49" s="1"/>
  <c r="P194" i="31"/>
  <c r="R158" i="31"/>
  <c r="R183" i="31"/>
  <c r="P198" i="30"/>
  <c r="R158" i="30"/>
  <c r="S158" i="30" s="1"/>
  <c r="T61" i="2"/>
  <c r="S73" i="10"/>
  <c r="R179" i="30"/>
  <c r="P198" i="31"/>
  <c r="R182" i="30"/>
  <c r="AC158" i="35"/>
  <c r="Q197" i="34"/>
  <c r="R74" i="31"/>
  <c r="Q18" i="28"/>
  <c r="R74" i="34"/>
  <c r="Q24" i="28"/>
  <c r="R14" i="28"/>
  <c r="S62" i="2"/>
  <c r="T57" i="32"/>
  <c r="T55" i="32"/>
  <c r="U2" i="32"/>
  <c r="T54" i="32"/>
  <c r="T51" i="32"/>
  <c r="T53" i="32"/>
  <c r="T58" i="32"/>
  <c r="T56" i="32"/>
  <c r="T52" i="32"/>
  <c r="T59" i="32"/>
  <c r="T50" i="32"/>
  <c r="AB191" i="35"/>
  <c r="AB193" i="35" s="1"/>
  <c r="AB197" i="35"/>
  <c r="P194" i="29"/>
  <c r="AC190" i="35"/>
  <c r="AC192" i="35" s="1"/>
  <c r="AC183" i="35"/>
  <c r="AC185" i="35" s="1"/>
  <c r="T66" i="33"/>
  <c r="T73" i="33" s="1"/>
  <c r="U2" i="33"/>
  <c r="Q26" i="28"/>
  <c r="R74" i="36"/>
  <c r="T149" i="34"/>
  <c r="T156" i="34" s="1"/>
  <c r="U2" i="34"/>
  <c r="T168" i="34"/>
  <c r="T175" i="34" s="1"/>
  <c r="T66" i="34"/>
  <c r="T73" i="34" s="1"/>
  <c r="T108" i="49" s="1"/>
  <c r="S157" i="31"/>
  <c r="S158" i="31" s="1"/>
  <c r="Q193" i="34"/>
  <c r="P198" i="29"/>
  <c r="R183" i="34"/>
  <c r="R185" i="34" s="1"/>
  <c r="R195" i="34"/>
  <c r="T167" i="30"/>
  <c r="T150" i="30"/>
  <c r="U2" i="30"/>
  <c r="T144" i="30"/>
  <c r="T168" i="30"/>
  <c r="T68" i="30"/>
  <c r="T148" i="30"/>
  <c r="T152" i="30"/>
  <c r="T64" i="30"/>
  <c r="T149" i="30"/>
  <c r="T59" i="30"/>
  <c r="T65" i="30"/>
  <c r="T60" i="30"/>
  <c r="T153" i="30"/>
  <c r="T162" i="30"/>
  <c r="T169" i="30"/>
  <c r="T66" i="30"/>
  <c r="T62" i="30"/>
  <c r="T146" i="30"/>
  <c r="T165" i="30"/>
  <c r="T172" i="30"/>
  <c r="T69" i="30"/>
  <c r="T163" i="30"/>
  <c r="T143" i="30"/>
  <c r="T171" i="30"/>
  <c r="T67" i="10"/>
  <c r="T62" i="10"/>
  <c r="T71" i="10"/>
  <c r="T59" i="10"/>
  <c r="T70" i="10"/>
  <c r="T66" i="10"/>
  <c r="U2" i="10"/>
  <c r="T65" i="10"/>
  <c r="AE2" i="35"/>
  <c r="AD169" i="35"/>
  <c r="AD176" i="35" s="1"/>
  <c r="AD150" i="35"/>
  <c r="AD157" i="35" s="1"/>
  <c r="AD158" i="35" s="1"/>
  <c r="AD66" i="35"/>
  <c r="AD73" i="35" s="1"/>
  <c r="S178" i="34"/>
  <c r="S106" i="28"/>
  <c r="T146" i="31"/>
  <c r="T65" i="31"/>
  <c r="T168" i="31"/>
  <c r="T165" i="31"/>
  <c r="T68" i="31"/>
  <c r="T66" i="31"/>
  <c r="T150" i="31"/>
  <c r="T62" i="31"/>
  <c r="T143" i="31"/>
  <c r="U2" i="31"/>
  <c r="T152" i="31"/>
  <c r="T162" i="31"/>
  <c r="T149" i="31"/>
  <c r="T59" i="31"/>
  <c r="T169" i="31"/>
  <c r="T171" i="31"/>
  <c r="S176" i="29"/>
  <c r="R184" i="30"/>
  <c r="T78" i="43"/>
  <c r="T83" i="43" s="1"/>
  <c r="T79" i="43"/>
  <c r="T84" i="43" s="1"/>
  <c r="U2" i="43"/>
  <c r="T77" i="43"/>
  <c r="T82" i="43" s="1"/>
  <c r="T80" i="43"/>
  <c r="T85" i="43" s="1"/>
  <c r="Q184" i="29"/>
  <c r="Q186" i="29" s="1"/>
  <c r="Q196" i="29"/>
  <c r="R196" i="34"/>
  <c r="R190" i="34"/>
  <c r="R192" i="34" s="1"/>
  <c r="Q197" i="29"/>
  <c r="Q191" i="29"/>
  <c r="Q193" i="29" s="1"/>
  <c r="AC182" i="35"/>
  <c r="AC178" i="35"/>
  <c r="AC179" i="35" s="1"/>
  <c r="AC189" i="35"/>
  <c r="U2" i="48"/>
  <c r="T21" i="48"/>
  <c r="T23" i="48" s="1"/>
  <c r="R90" i="28"/>
  <c r="S96" i="28"/>
  <c r="S181" i="34"/>
  <c r="S188" i="34"/>
  <c r="Q197" i="31"/>
  <c r="Q191" i="31"/>
  <c r="Q193" i="31" s="1"/>
  <c r="Q191" i="30"/>
  <c r="Q193" i="30" s="1"/>
  <c r="Q197" i="30"/>
  <c r="R191" i="30"/>
  <c r="Q22" i="28"/>
  <c r="Q6" i="28" s="1"/>
  <c r="R62" i="32"/>
  <c r="S61" i="32"/>
  <c r="S189" i="34"/>
  <c r="S191" i="34" s="1"/>
  <c r="S182" i="34"/>
  <c r="S184" i="34" s="1"/>
  <c r="S73" i="29"/>
  <c r="R185" i="31"/>
  <c r="P27" i="28"/>
  <c r="S176" i="30"/>
  <c r="Q23" i="28"/>
  <c r="R74" i="33"/>
  <c r="R190" i="30"/>
  <c r="R192" i="30" s="1"/>
  <c r="R183" i="30"/>
  <c r="R185" i="30" s="1"/>
  <c r="S176" i="31"/>
  <c r="Q184" i="31"/>
  <c r="Q186" i="31" s="1"/>
  <c r="Q196" i="31"/>
  <c r="Q184" i="30"/>
  <c r="Q186" i="30" s="1"/>
  <c r="Q194" i="30" s="1"/>
  <c r="Q196" i="30"/>
  <c r="R192" i="31"/>
  <c r="AA194" i="35"/>
  <c r="Q15" i="28"/>
  <c r="R74" i="10"/>
  <c r="R74" i="30"/>
  <c r="Q17" i="28"/>
  <c r="Q9" i="28" s="1"/>
  <c r="AC177" i="35"/>
  <c r="AD177" i="35" s="1"/>
  <c r="R190" i="29"/>
  <c r="R192" i="29" s="1"/>
  <c r="R183" i="29"/>
  <c r="R185" i="29" s="1"/>
  <c r="R177" i="30"/>
  <c r="R74" i="29"/>
  <c r="Q16" i="28"/>
  <c r="T171" i="29"/>
  <c r="T60" i="29"/>
  <c r="T70" i="29"/>
  <c r="T163" i="29"/>
  <c r="T165" i="29"/>
  <c r="T162" i="29"/>
  <c r="T66" i="29"/>
  <c r="T169" i="29"/>
  <c r="T145" i="29"/>
  <c r="T61" i="29"/>
  <c r="T65" i="29"/>
  <c r="U2" i="29"/>
  <c r="T164" i="29"/>
  <c r="T155" i="29"/>
  <c r="T152" i="29"/>
  <c r="T149" i="29"/>
  <c r="T146" i="29"/>
  <c r="T59" i="29"/>
  <c r="T62" i="29"/>
  <c r="T154" i="29"/>
  <c r="T71" i="29"/>
  <c r="T68" i="29"/>
  <c r="T174" i="29"/>
  <c r="T143" i="29"/>
  <c r="T173" i="29"/>
  <c r="T150" i="29"/>
  <c r="T144" i="29"/>
  <c r="T168" i="29"/>
  <c r="S157" i="29"/>
  <c r="S158" i="29" s="1"/>
  <c r="AA198" i="35"/>
  <c r="R178" i="31"/>
  <c r="R179" i="31" s="1"/>
  <c r="R182" i="31"/>
  <c r="R189" i="31"/>
  <c r="S73" i="30"/>
  <c r="Q12" i="28"/>
  <c r="U58" i="2"/>
  <c r="U55" i="2"/>
  <c r="V2" i="2"/>
  <c r="U53" i="2"/>
  <c r="U60" i="2"/>
  <c r="U56" i="2"/>
  <c r="U51" i="2"/>
  <c r="U59" i="2"/>
  <c r="U52" i="2"/>
  <c r="U57" i="2"/>
  <c r="U54" i="2"/>
  <c r="U50" i="2"/>
  <c r="AB196" i="35"/>
  <c r="AB184" i="35"/>
  <c r="AB186" i="35" s="1"/>
  <c r="R182" i="29"/>
  <c r="R189" i="29"/>
  <c r="R178" i="29"/>
  <c r="R179" i="29" s="1"/>
  <c r="P8" i="28"/>
  <c r="P11" i="28" s="1"/>
  <c r="O11" i="28"/>
  <c r="S176" i="34"/>
  <c r="R109" i="28" l="1"/>
  <c r="Q8" i="28"/>
  <c r="T105" i="28"/>
  <c r="T107" i="49"/>
  <c r="T98" i="49"/>
  <c r="R93" i="28"/>
  <c r="S100" i="28"/>
  <c r="S92" i="28" s="1"/>
  <c r="S102" i="49"/>
  <c r="S94" i="49" s="1"/>
  <c r="R103" i="49"/>
  <c r="AB194" i="35"/>
  <c r="S98" i="28"/>
  <c r="S90" i="28" s="1"/>
  <c r="S100" i="49"/>
  <c r="S92" i="49" s="1"/>
  <c r="S182" i="30"/>
  <c r="R95" i="49"/>
  <c r="Q194" i="29"/>
  <c r="S99" i="28"/>
  <c r="S91" i="28" s="1"/>
  <c r="S101" i="49"/>
  <c r="S93" i="49" s="1"/>
  <c r="S177" i="30"/>
  <c r="R101" i="28"/>
  <c r="S104" i="28"/>
  <c r="S109" i="28" s="1"/>
  <c r="S106" i="49"/>
  <c r="S111" i="49" s="1"/>
  <c r="AD74" i="35"/>
  <c r="AD109" i="49"/>
  <c r="S97" i="28"/>
  <c r="S89" i="28" s="1"/>
  <c r="S99" i="49"/>
  <c r="S91" i="49" s="1"/>
  <c r="AB198" i="35"/>
  <c r="Q194" i="31"/>
  <c r="Q198" i="30"/>
  <c r="R197" i="30"/>
  <c r="R193" i="30"/>
  <c r="R12" i="28"/>
  <c r="Q19" i="28"/>
  <c r="R186" i="30"/>
  <c r="Q198" i="29"/>
  <c r="T157" i="31"/>
  <c r="T158" i="31" s="1"/>
  <c r="T157" i="30"/>
  <c r="T189" i="30" s="1"/>
  <c r="T96" i="28"/>
  <c r="R23" i="28"/>
  <c r="S74" i="33"/>
  <c r="AC197" i="35"/>
  <c r="AC191" i="35"/>
  <c r="AC193" i="35" s="1"/>
  <c r="U62" i="31"/>
  <c r="U171" i="31"/>
  <c r="U65" i="31"/>
  <c r="U169" i="31"/>
  <c r="U149" i="31"/>
  <c r="U162" i="31"/>
  <c r="U168" i="31"/>
  <c r="U146" i="31"/>
  <c r="U68" i="31"/>
  <c r="U150" i="31"/>
  <c r="U59" i="31"/>
  <c r="U143" i="31"/>
  <c r="U165" i="31"/>
  <c r="V2" i="31"/>
  <c r="U152" i="31"/>
  <c r="U66" i="31"/>
  <c r="T178" i="34"/>
  <c r="T106" i="28"/>
  <c r="S183" i="29"/>
  <c r="S185" i="29" s="1"/>
  <c r="S190" i="29"/>
  <c r="S192" i="29" s="1"/>
  <c r="T182" i="31"/>
  <c r="T189" i="31"/>
  <c r="U66" i="10"/>
  <c r="U71" i="10"/>
  <c r="U70" i="10"/>
  <c r="U59" i="10"/>
  <c r="V2" i="10"/>
  <c r="U62" i="10"/>
  <c r="U67" i="10"/>
  <c r="U65" i="10"/>
  <c r="T182" i="30"/>
  <c r="T176" i="34"/>
  <c r="T182" i="34"/>
  <c r="T184" i="34" s="1"/>
  <c r="T189" i="34"/>
  <c r="T191" i="34" s="1"/>
  <c r="T62" i="2"/>
  <c r="S14" i="28"/>
  <c r="R184" i="29"/>
  <c r="R186" i="29" s="1"/>
  <c r="R196" i="29"/>
  <c r="T73" i="29"/>
  <c r="R184" i="31"/>
  <c r="R186" i="31" s="1"/>
  <c r="R196" i="31"/>
  <c r="S74" i="30"/>
  <c r="R17" i="28"/>
  <c r="R9" i="28" s="1"/>
  <c r="S183" i="30"/>
  <c r="S185" i="30" s="1"/>
  <c r="S190" i="30"/>
  <c r="S192" i="30" s="1"/>
  <c r="S62" i="32"/>
  <c r="R22" i="28"/>
  <c r="S196" i="34"/>
  <c r="S190" i="34"/>
  <c r="S192" i="34" s="1"/>
  <c r="AC184" i="35"/>
  <c r="AC186" i="35" s="1"/>
  <c r="AC196" i="35"/>
  <c r="T176" i="30"/>
  <c r="R197" i="34"/>
  <c r="U168" i="34"/>
  <c r="U175" i="34" s="1"/>
  <c r="V2" i="34"/>
  <c r="U66" i="34"/>
  <c r="U73" i="34" s="1"/>
  <c r="U108" i="49" s="1"/>
  <c r="U149" i="34"/>
  <c r="U156" i="34" s="1"/>
  <c r="U61" i="2"/>
  <c r="T157" i="29"/>
  <c r="Q198" i="31"/>
  <c r="Q27" i="28"/>
  <c r="S195" i="34"/>
  <c r="S183" i="34"/>
  <c r="S185" i="34" s="1"/>
  <c r="S177" i="29"/>
  <c r="R193" i="34"/>
  <c r="T157" i="34"/>
  <c r="T188" i="34"/>
  <c r="T181" i="34"/>
  <c r="V55" i="2"/>
  <c r="V59" i="2"/>
  <c r="V58" i="2"/>
  <c r="V60" i="2"/>
  <c r="V53" i="2"/>
  <c r="V50" i="2"/>
  <c r="W2" i="2"/>
  <c r="V54" i="2"/>
  <c r="V51" i="2"/>
  <c r="V56" i="2"/>
  <c r="V52" i="2"/>
  <c r="V57" i="2"/>
  <c r="R16" i="28"/>
  <c r="S74" i="29"/>
  <c r="S88" i="28"/>
  <c r="V2" i="43"/>
  <c r="U78" i="43"/>
  <c r="U83" i="43" s="1"/>
  <c r="U77" i="43"/>
  <c r="U82" i="43" s="1"/>
  <c r="U80" i="43"/>
  <c r="U85" i="43" s="1"/>
  <c r="U79" i="43"/>
  <c r="U84" i="43" s="1"/>
  <c r="T73" i="31"/>
  <c r="T73" i="10"/>
  <c r="R26" i="28"/>
  <c r="S74" i="36"/>
  <c r="S178" i="30"/>
  <c r="S179" i="30" s="1"/>
  <c r="T158" i="30"/>
  <c r="R24" i="28"/>
  <c r="S74" i="34"/>
  <c r="T176" i="29"/>
  <c r="R15" i="28"/>
  <c r="S74" i="10"/>
  <c r="S183" i="31"/>
  <c r="S185" i="31" s="1"/>
  <c r="S190" i="31"/>
  <c r="S192" i="31" s="1"/>
  <c r="AD189" i="35"/>
  <c r="AD182" i="35"/>
  <c r="AD178" i="35"/>
  <c r="AD179" i="35" s="1"/>
  <c r="S196" i="30"/>
  <c r="S184" i="30"/>
  <c r="S186" i="30" s="1"/>
  <c r="T61" i="32"/>
  <c r="U56" i="32"/>
  <c r="U52" i="32"/>
  <c r="U58" i="32"/>
  <c r="U51" i="32"/>
  <c r="U50" i="32"/>
  <c r="V2" i="32"/>
  <c r="U54" i="32"/>
  <c r="U57" i="32"/>
  <c r="U55" i="32"/>
  <c r="U59" i="32"/>
  <c r="U53" i="32"/>
  <c r="S189" i="29"/>
  <c r="S182" i="29"/>
  <c r="S178" i="29"/>
  <c r="S179" i="29" s="1"/>
  <c r="Q7" i="28"/>
  <c r="T176" i="31"/>
  <c r="T178" i="31" s="1"/>
  <c r="T179" i="31" s="1"/>
  <c r="AD183" i="35"/>
  <c r="AD185" i="35" s="1"/>
  <c r="AD190" i="35"/>
  <c r="AD192" i="35" s="1"/>
  <c r="T73" i="30"/>
  <c r="U144" i="30"/>
  <c r="U62" i="30"/>
  <c r="U64" i="30"/>
  <c r="U162" i="30"/>
  <c r="U172" i="30"/>
  <c r="U169" i="30"/>
  <c r="U68" i="30"/>
  <c r="U167" i="30"/>
  <c r="U150" i="30"/>
  <c r="U163" i="30"/>
  <c r="U143" i="30"/>
  <c r="U148" i="30"/>
  <c r="U65" i="30"/>
  <c r="U168" i="30"/>
  <c r="U152" i="30"/>
  <c r="U149" i="30"/>
  <c r="U171" i="30"/>
  <c r="U146" i="30"/>
  <c r="V2" i="30"/>
  <c r="U165" i="30"/>
  <c r="U59" i="30"/>
  <c r="U69" i="30"/>
  <c r="U153" i="30"/>
  <c r="U60" i="30"/>
  <c r="U66" i="30"/>
  <c r="V2" i="33"/>
  <c r="U66" i="33"/>
  <c r="U73" i="33" s="1"/>
  <c r="S197" i="30"/>
  <c r="S191" i="30"/>
  <c r="S193" i="30" s="1"/>
  <c r="Q10" i="28"/>
  <c r="R191" i="31"/>
  <c r="R193" i="31" s="1"/>
  <c r="R197" i="31"/>
  <c r="R197" i="29"/>
  <c r="R191" i="29"/>
  <c r="R193" i="29" s="1"/>
  <c r="U152" i="29"/>
  <c r="U164" i="29"/>
  <c r="U149" i="29"/>
  <c r="U68" i="29"/>
  <c r="U143" i="29"/>
  <c r="U171" i="29"/>
  <c r="U165" i="29"/>
  <c r="U62" i="29"/>
  <c r="U144" i="29"/>
  <c r="U155" i="29"/>
  <c r="U61" i="29"/>
  <c r="U70" i="29"/>
  <c r="U60" i="29"/>
  <c r="U66" i="29"/>
  <c r="U146" i="29"/>
  <c r="U145" i="29"/>
  <c r="U59" i="29"/>
  <c r="U174" i="29"/>
  <c r="U150" i="29"/>
  <c r="U173" i="29"/>
  <c r="U71" i="29"/>
  <c r="U163" i="29"/>
  <c r="U168" i="29"/>
  <c r="V2" i="29"/>
  <c r="U65" i="29"/>
  <c r="U169" i="29"/>
  <c r="U162" i="29"/>
  <c r="U154" i="29"/>
  <c r="U21" i="48"/>
  <c r="U23" i="48" s="1"/>
  <c r="V2" i="48"/>
  <c r="R196" i="30"/>
  <c r="R198" i="30" s="1"/>
  <c r="AE66" i="35"/>
  <c r="AE73" i="35" s="1"/>
  <c r="AF2" i="35"/>
  <c r="AE169" i="35"/>
  <c r="AE176" i="35" s="1"/>
  <c r="AE177" i="35" s="1"/>
  <c r="AE150" i="35"/>
  <c r="AE157" i="35" s="1"/>
  <c r="S178" i="31"/>
  <c r="S179" i="31" s="1"/>
  <c r="S182" i="31"/>
  <c r="S189" i="31"/>
  <c r="S177" i="31"/>
  <c r="R18" i="28"/>
  <c r="S74" i="31"/>
  <c r="S101" i="28" l="1"/>
  <c r="AE74" i="35"/>
  <c r="AE109" i="49"/>
  <c r="T177" i="30"/>
  <c r="R10" i="28"/>
  <c r="R7" i="28"/>
  <c r="S103" i="49"/>
  <c r="S93" i="28"/>
  <c r="T104" i="28"/>
  <c r="T106" i="49"/>
  <c r="T111" i="49" s="1"/>
  <c r="U105" i="28"/>
  <c r="U107" i="49"/>
  <c r="T97" i="28"/>
  <c r="T89" i="28" s="1"/>
  <c r="T99" i="49"/>
  <c r="T91" i="49" s="1"/>
  <c r="T100" i="28"/>
  <c r="T92" i="28" s="1"/>
  <c r="T102" i="49"/>
  <c r="T94" i="49" s="1"/>
  <c r="U98" i="49"/>
  <c r="S90" i="49"/>
  <c r="S95" i="49" s="1"/>
  <c r="R8" i="28"/>
  <c r="T90" i="49"/>
  <c r="T99" i="28"/>
  <c r="T91" i="28" s="1"/>
  <c r="T101" i="49"/>
  <c r="T93" i="49" s="1"/>
  <c r="S193" i="34"/>
  <c r="T98" i="28"/>
  <c r="T90" i="28" s="1"/>
  <c r="T100" i="49"/>
  <c r="T92" i="49" s="1"/>
  <c r="R194" i="30"/>
  <c r="AD25" i="49"/>
  <c r="AC198" i="35"/>
  <c r="S197" i="34"/>
  <c r="T177" i="31"/>
  <c r="U96" i="28"/>
  <c r="T177" i="29"/>
  <c r="Q11" i="28"/>
  <c r="S197" i="29"/>
  <c r="S191" i="29"/>
  <c r="S193" i="29" s="1"/>
  <c r="AD197" i="35"/>
  <c r="AD191" i="35"/>
  <c r="AD193" i="35" s="1"/>
  <c r="T74" i="30"/>
  <c r="S17" i="28"/>
  <c r="S9" i="28" s="1"/>
  <c r="U157" i="29"/>
  <c r="U157" i="34"/>
  <c r="U188" i="34"/>
  <c r="U181" i="34"/>
  <c r="R198" i="31"/>
  <c r="T184" i="31"/>
  <c r="V146" i="31"/>
  <c r="V149" i="31"/>
  <c r="W2" i="31"/>
  <c r="V150" i="31"/>
  <c r="V168" i="31"/>
  <c r="V171" i="31"/>
  <c r="V68" i="31"/>
  <c r="V162" i="31"/>
  <c r="V165" i="31"/>
  <c r="V169" i="31"/>
  <c r="V143" i="31"/>
  <c r="V59" i="31"/>
  <c r="V152" i="31"/>
  <c r="V66" i="31"/>
  <c r="V65" i="31"/>
  <c r="V62" i="31"/>
  <c r="U176" i="31"/>
  <c r="S23" i="28"/>
  <c r="T74" i="33"/>
  <c r="T191" i="31"/>
  <c r="S191" i="31"/>
  <c r="S193" i="31" s="1"/>
  <c r="S197" i="31"/>
  <c r="U62" i="2"/>
  <c r="T14" i="28"/>
  <c r="U106" i="28"/>
  <c r="U178" i="34"/>
  <c r="R194" i="31"/>
  <c r="V62" i="10"/>
  <c r="V71" i="10"/>
  <c r="V66" i="10"/>
  <c r="V65" i="10"/>
  <c r="V59" i="10"/>
  <c r="V70" i="10"/>
  <c r="W2" i="10"/>
  <c r="V67" i="10"/>
  <c r="AD184" i="35"/>
  <c r="AD186" i="35" s="1"/>
  <c r="AD196" i="35"/>
  <c r="R19" i="28"/>
  <c r="U73" i="30"/>
  <c r="T183" i="31"/>
  <c r="T185" i="31" s="1"/>
  <c r="T190" i="31"/>
  <c r="T192" i="31" s="1"/>
  <c r="T88" i="28"/>
  <c r="T109" i="28"/>
  <c r="T74" i="10"/>
  <c r="S15" i="28"/>
  <c r="S26" i="28"/>
  <c r="T74" i="36"/>
  <c r="W2" i="43"/>
  <c r="V78" i="43"/>
  <c r="V83" i="43" s="1"/>
  <c r="V79" i="43"/>
  <c r="V84" i="43" s="1"/>
  <c r="V77" i="43"/>
  <c r="V82" i="43" s="1"/>
  <c r="V80" i="43"/>
  <c r="V85" i="43" s="1"/>
  <c r="V149" i="34"/>
  <c r="V156" i="34" s="1"/>
  <c r="W2" i="34"/>
  <c r="V168" i="34"/>
  <c r="V175" i="34" s="1"/>
  <c r="V66" i="34"/>
  <c r="V73" i="34" s="1"/>
  <c r="V108" i="49" s="1"/>
  <c r="R6" i="28"/>
  <c r="R27" i="28"/>
  <c r="U176" i="34"/>
  <c r="U73" i="10"/>
  <c r="U157" i="31"/>
  <c r="T74" i="34"/>
  <c r="S24" i="28"/>
  <c r="V21" i="48"/>
  <c r="W2" i="48"/>
  <c r="S196" i="31"/>
  <c r="S184" i="31"/>
  <c r="S186" i="31" s="1"/>
  <c r="AE182" i="35"/>
  <c r="AE178" i="35"/>
  <c r="AE179" i="35" s="1"/>
  <c r="AE189" i="35"/>
  <c r="U176" i="30"/>
  <c r="S194" i="30"/>
  <c r="T183" i="34"/>
  <c r="T185" i="34" s="1"/>
  <c r="T195" i="34"/>
  <c r="U189" i="34"/>
  <c r="U191" i="34" s="1"/>
  <c r="U182" i="34"/>
  <c r="U184" i="34" s="1"/>
  <c r="T62" i="32"/>
  <c r="S22" i="28"/>
  <c r="R198" i="29"/>
  <c r="T184" i="30"/>
  <c r="U73" i="31"/>
  <c r="AC194" i="35"/>
  <c r="U176" i="29"/>
  <c r="U177" i="29" s="1"/>
  <c r="AE190" i="35"/>
  <c r="AE192" i="35" s="1"/>
  <c r="AE183" i="35"/>
  <c r="AE185" i="35" s="1"/>
  <c r="S18" i="28"/>
  <c r="T74" i="31"/>
  <c r="AG2" i="35"/>
  <c r="AF169" i="35"/>
  <c r="AF176" i="35" s="1"/>
  <c r="AF150" i="35"/>
  <c r="AF157" i="35" s="1"/>
  <c r="AF66" i="35"/>
  <c r="AF73" i="35" s="1"/>
  <c r="U73" i="29"/>
  <c r="V146" i="30"/>
  <c r="V171" i="30"/>
  <c r="V162" i="30"/>
  <c r="V65" i="30"/>
  <c r="V168" i="30"/>
  <c r="V60" i="30"/>
  <c r="V143" i="30"/>
  <c r="V153" i="30"/>
  <c r="V152" i="30"/>
  <c r="V165" i="30"/>
  <c r="V167" i="30"/>
  <c r="V150" i="30"/>
  <c r="V68" i="30"/>
  <c r="V148" i="30"/>
  <c r="V59" i="30"/>
  <c r="V144" i="30"/>
  <c r="V69" i="30"/>
  <c r="V163" i="30"/>
  <c r="V62" i="30"/>
  <c r="V169" i="30"/>
  <c r="V172" i="30"/>
  <c r="V149" i="30"/>
  <c r="V66" i="30"/>
  <c r="V64" i="30"/>
  <c r="W2" i="30"/>
  <c r="U157" i="30"/>
  <c r="V58" i="32"/>
  <c r="V52" i="32"/>
  <c r="V54" i="32"/>
  <c r="W2" i="32"/>
  <c r="V57" i="32"/>
  <c r="V50" i="32"/>
  <c r="V56" i="32"/>
  <c r="V59" i="32"/>
  <c r="V53" i="32"/>
  <c r="V55" i="32"/>
  <c r="V51" i="32"/>
  <c r="S198" i="30"/>
  <c r="W57" i="2"/>
  <c r="W51" i="2"/>
  <c r="W55" i="2"/>
  <c r="W50" i="2"/>
  <c r="W54" i="2"/>
  <c r="W56" i="2"/>
  <c r="W58" i="2"/>
  <c r="W53" i="2"/>
  <c r="X2" i="2"/>
  <c r="W52" i="2"/>
  <c r="W60" i="2"/>
  <c r="W59" i="2"/>
  <c r="T196" i="34"/>
  <c r="T190" i="34"/>
  <c r="T192" i="34" s="1"/>
  <c r="AE158" i="35"/>
  <c r="R194" i="29"/>
  <c r="T191" i="30"/>
  <c r="V173" i="29"/>
  <c r="W2" i="29"/>
  <c r="V155" i="29"/>
  <c r="V66" i="29"/>
  <c r="V61" i="29"/>
  <c r="V144" i="29"/>
  <c r="V154" i="29"/>
  <c r="V169" i="29"/>
  <c r="V163" i="29"/>
  <c r="V146" i="29"/>
  <c r="V143" i="29"/>
  <c r="V168" i="29"/>
  <c r="V165" i="29"/>
  <c r="V71" i="29"/>
  <c r="V68" i="29"/>
  <c r="V62" i="29"/>
  <c r="V70" i="29"/>
  <c r="V145" i="29"/>
  <c r="V60" i="29"/>
  <c r="V152" i="29"/>
  <c r="V149" i="29"/>
  <c r="V59" i="29"/>
  <c r="V171" i="29"/>
  <c r="V174" i="29"/>
  <c r="V162" i="29"/>
  <c r="V164" i="29"/>
  <c r="V65" i="29"/>
  <c r="V150" i="29"/>
  <c r="V66" i="33"/>
  <c r="V73" i="33" s="1"/>
  <c r="W2" i="33"/>
  <c r="S196" i="29"/>
  <c r="S198" i="29" s="1"/>
  <c r="S184" i="29"/>
  <c r="S186" i="29" s="1"/>
  <c r="U61" i="32"/>
  <c r="T190" i="29"/>
  <c r="T192" i="29" s="1"/>
  <c r="T183" i="29"/>
  <c r="T185" i="29" s="1"/>
  <c r="T74" i="29"/>
  <c r="S16" i="28"/>
  <c r="V61" i="2"/>
  <c r="T178" i="29"/>
  <c r="T179" i="29" s="1"/>
  <c r="T189" i="29"/>
  <c r="T182" i="29"/>
  <c r="T183" i="30"/>
  <c r="T185" i="30" s="1"/>
  <c r="T190" i="30"/>
  <c r="T192" i="30" s="1"/>
  <c r="S12" i="28"/>
  <c r="T178" i="30"/>
  <c r="T179" i="30" s="1"/>
  <c r="T158" i="29"/>
  <c r="AF74" i="35" l="1"/>
  <c r="AF109" i="49"/>
  <c r="AE25" i="49"/>
  <c r="S7" i="28"/>
  <c r="S194" i="29"/>
  <c r="S10" i="28"/>
  <c r="R11" i="28"/>
  <c r="AD198" i="35"/>
  <c r="T93" i="28"/>
  <c r="U177" i="31"/>
  <c r="V176" i="31"/>
  <c r="U99" i="28"/>
  <c r="U91" i="28" s="1"/>
  <c r="U101" i="49"/>
  <c r="U93" i="49" s="1"/>
  <c r="T95" i="49"/>
  <c r="U98" i="28"/>
  <c r="U90" i="28" s="1"/>
  <c r="U100" i="49"/>
  <c r="U92" i="49" s="1"/>
  <c r="T103" i="49"/>
  <c r="U104" i="28"/>
  <c r="U109" i="28" s="1"/>
  <c r="U106" i="49"/>
  <c r="U111" i="49" s="1"/>
  <c r="U97" i="28"/>
  <c r="U89" i="28" s="1"/>
  <c r="U99" i="49"/>
  <c r="U91" i="49" s="1"/>
  <c r="V98" i="49"/>
  <c r="AD194" i="35"/>
  <c r="V105" i="28"/>
  <c r="V107" i="49"/>
  <c r="U100" i="28"/>
  <c r="U92" i="28" s="1"/>
  <c r="U102" i="49"/>
  <c r="U94" i="49" s="1"/>
  <c r="T101" i="28"/>
  <c r="AF158" i="35"/>
  <c r="T186" i="31"/>
  <c r="T197" i="30"/>
  <c r="T196" i="30"/>
  <c r="V96" i="28"/>
  <c r="U182" i="30"/>
  <c r="U178" i="30"/>
  <c r="U179" i="30" s="1"/>
  <c r="U189" i="30"/>
  <c r="V178" i="34"/>
  <c r="V106" i="28"/>
  <c r="T196" i="31"/>
  <c r="V73" i="29"/>
  <c r="T193" i="30"/>
  <c r="X55" i="2"/>
  <c r="X50" i="2"/>
  <c r="X53" i="2"/>
  <c r="X59" i="2"/>
  <c r="X52" i="2"/>
  <c r="Y2" i="2"/>
  <c r="X56" i="2"/>
  <c r="X58" i="2"/>
  <c r="X60" i="2"/>
  <c r="X51" i="2"/>
  <c r="X54" i="2"/>
  <c r="X57" i="2"/>
  <c r="V61" i="32"/>
  <c r="S27" i="28"/>
  <c r="AE191" i="35"/>
  <c r="AE193" i="35" s="1"/>
  <c r="AE197" i="35"/>
  <c r="U74" i="34"/>
  <c r="T24" i="28"/>
  <c r="V182" i="34"/>
  <c r="V184" i="34" s="1"/>
  <c r="V189" i="34"/>
  <c r="V191" i="34" s="1"/>
  <c r="T26" i="28"/>
  <c r="U74" i="36"/>
  <c r="T193" i="31"/>
  <c r="U74" i="30"/>
  <c r="T17" i="28"/>
  <c r="T9" i="28" s="1"/>
  <c r="V23" i="48"/>
  <c r="U190" i="30"/>
  <c r="U192" i="30" s="1"/>
  <c r="U183" i="30"/>
  <c r="U185" i="30" s="1"/>
  <c r="S8" i="28"/>
  <c r="U177" i="30"/>
  <c r="V73" i="30"/>
  <c r="V157" i="30"/>
  <c r="U183" i="29"/>
  <c r="U185" i="29" s="1"/>
  <c r="U190" i="29"/>
  <c r="U192" i="29" s="1"/>
  <c r="U62" i="32"/>
  <c r="T22" i="28"/>
  <c r="T6" i="28" s="1"/>
  <c r="U189" i="31"/>
  <c r="U182" i="31"/>
  <c r="U158" i="31"/>
  <c r="X2" i="34"/>
  <c r="W168" i="34"/>
  <c r="W175" i="34" s="1"/>
  <c r="W149" i="34"/>
  <c r="W156" i="34" s="1"/>
  <c r="W66" i="34"/>
  <c r="W73" i="34" s="1"/>
  <c r="W65" i="10"/>
  <c r="W66" i="10"/>
  <c r="W59" i="10"/>
  <c r="W71" i="10"/>
  <c r="X2" i="10"/>
  <c r="W70" i="10"/>
  <c r="W62" i="10"/>
  <c r="W67" i="10"/>
  <c r="T197" i="31"/>
  <c r="U195" i="34"/>
  <c r="U183" i="34"/>
  <c r="U185" i="34" s="1"/>
  <c r="T197" i="29"/>
  <c r="T191" i="29"/>
  <c r="T193" i="29" s="1"/>
  <c r="W79" i="43"/>
  <c r="W84" i="43" s="1"/>
  <c r="W77" i="43"/>
  <c r="W82" i="43" s="1"/>
  <c r="W80" i="43"/>
  <c r="W85" i="43" s="1"/>
  <c r="X2" i="43"/>
  <c r="W78" i="43"/>
  <c r="W83" i="43" s="1"/>
  <c r="T16" i="28"/>
  <c r="U74" i="29"/>
  <c r="W55" i="32"/>
  <c r="W57" i="32"/>
  <c r="W51" i="32"/>
  <c r="W54" i="32"/>
  <c r="W59" i="32"/>
  <c r="W53" i="32"/>
  <c r="W52" i="32"/>
  <c r="W58" i="32"/>
  <c r="W56" i="32"/>
  <c r="W50" i="32"/>
  <c r="X2" i="32"/>
  <c r="AF178" i="35"/>
  <c r="AF179" i="35" s="1"/>
  <c r="AF182" i="35"/>
  <c r="AF189" i="35"/>
  <c r="AE184" i="35"/>
  <c r="AE186" i="35" s="1"/>
  <c r="AE196" i="35"/>
  <c r="V188" i="34"/>
  <c r="V181" i="34"/>
  <c r="S6" i="28"/>
  <c r="V177" i="31"/>
  <c r="V73" i="31"/>
  <c r="U196" i="34"/>
  <c r="U190" i="34"/>
  <c r="U192" i="34" s="1"/>
  <c r="V157" i="29"/>
  <c r="AF190" i="35"/>
  <c r="AF192" i="35" s="1"/>
  <c r="AF183" i="35"/>
  <c r="AF185" i="35" s="1"/>
  <c r="S194" i="31"/>
  <c r="V176" i="34"/>
  <c r="W176" i="34" s="1"/>
  <c r="T15" i="28"/>
  <c r="T7" i="28" s="1"/>
  <c r="U74" i="10"/>
  <c r="S19" i="28"/>
  <c r="V73" i="10"/>
  <c r="T12" i="28"/>
  <c r="T23" i="28"/>
  <c r="U74" i="33"/>
  <c r="V157" i="31"/>
  <c r="W59" i="31"/>
  <c r="W143" i="31"/>
  <c r="W62" i="31"/>
  <c r="W66" i="31"/>
  <c r="W152" i="31"/>
  <c r="X2" i="31"/>
  <c r="W149" i="31"/>
  <c r="W146" i="31"/>
  <c r="W150" i="31"/>
  <c r="W168" i="31"/>
  <c r="W169" i="31"/>
  <c r="W171" i="31"/>
  <c r="W162" i="31"/>
  <c r="W165" i="31"/>
  <c r="W68" i="31"/>
  <c r="W65" i="31"/>
  <c r="V157" i="34"/>
  <c r="W61" i="29"/>
  <c r="X2" i="29"/>
  <c r="W59" i="29"/>
  <c r="W66" i="29"/>
  <c r="W165" i="29"/>
  <c r="W144" i="29"/>
  <c r="W62" i="29"/>
  <c r="W164" i="29"/>
  <c r="W154" i="29"/>
  <c r="W145" i="29"/>
  <c r="W152" i="29"/>
  <c r="W171" i="29"/>
  <c r="W68" i="29"/>
  <c r="W162" i="29"/>
  <c r="W143" i="29"/>
  <c r="W163" i="29"/>
  <c r="W155" i="29"/>
  <c r="W173" i="29"/>
  <c r="W71" i="29"/>
  <c r="W174" i="29"/>
  <c r="W168" i="29"/>
  <c r="W169" i="29"/>
  <c r="W149" i="29"/>
  <c r="W60" i="29"/>
  <c r="W70" i="29"/>
  <c r="W146" i="29"/>
  <c r="W150" i="29"/>
  <c r="W65" i="29"/>
  <c r="AH2" i="35"/>
  <c r="AG169" i="35"/>
  <c r="AG176" i="35" s="1"/>
  <c r="AG150" i="35"/>
  <c r="AG157" i="35" s="1"/>
  <c r="AG66" i="35"/>
  <c r="AG73" i="35" s="1"/>
  <c r="T197" i="34"/>
  <c r="S198" i="31"/>
  <c r="U101" i="28"/>
  <c r="U158" i="30"/>
  <c r="V183" i="31"/>
  <c r="V185" i="31" s="1"/>
  <c r="V190" i="31"/>
  <c r="W65" i="30"/>
  <c r="W143" i="30"/>
  <c r="X2" i="30"/>
  <c r="W162" i="30"/>
  <c r="W168" i="30"/>
  <c r="W59" i="30"/>
  <c r="W148" i="30"/>
  <c r="W169" i="30"/>
  <c r="W172" i="30"/>
  <c r="W62" i="30"/>
  <c r="W153" i="30"/>
  <c r="W149" i="30"/>
  <c r="W68" i="30"/>
  <c r="W165" i="30"/>
  <c r="W167" i="30"/>
  <c r="W66" i="30"/>
  <c r="W64" i="30"/>
  <c r="W69" i="30"/>
  <c r="W152" i="30"/>
  <c r="W171" i="30"/>
  <c r="W146" i="30"/>
  <c r="W60" i="30"/>
  <c r="W150" i="30"/>
  <c r="W163" i="30"/>
  <c r="W144" i="30"/>
  <c r="X2" i="33"/>
  <c r="W66" i="33"/>
  <c r="W73" i="33" s="1"/>
  <c r="W107" i="49" s="1"/>
  <c r="W23" i="49" s="1"/>
  <c r="T184" i="29"/>
  <c r="T186" i="29" s="1"/>
  <c r="T194" i="29" s="1"/>
  <c r="T196" i="29"/>
  <c r="T198" i="29" s="1"/>
  <c r="V176" i="29"/>
  <c r="W61" i="2"/>
  <c r="V176" i="30"/>
  <c r="U74" i="31"/>
  <c r="T18" i="28"/>
  <c r="T10" i="28" s="1"/>
  <c r="T186" i="30"/>
  <c r="T194" i="30" s="1"/>
  <c r="T193" i="34"/>
  <c r="W21" i="48"/>
  <c r="X2" i="48"/>
  <c r="U88" i="28"/>
  <c r="U14" i="28"/>
  <c r="V62" i="2"/>
  <c r="U178" i="31"/>
  <c r="U179" i="31" s="1"/>
  <c r="U190" i="31"/>
  <c r="U192" i="31" s="1"/>
  <c r="U183" i="31"/>
  <c r="U185" i="31" s="1"/>
  <c r="U158" i="29"/>
  <c r="V158" i="29" s="1"/>
  <c r="U189" i="29"/>
  <c r="U182" i="29"/>
  <c r="U178" i="29"/>
  <c r="U179" i="29" s="1"/>
  <c r="AF177" i="35"/>
  <c r="W98" i="49" l="1"/>
  <c r="U93" i="28"/>
  <c r="W157" i="34"/>
  <c r="U90" i="49"/>
  <c r="U95" i="49" s="1"/>
  <c r="V192" i="31"/>
  <c r="AF25" i="49"/>
  <c r="AG74" i="35"/>
  <c r="AG109" i="49"/>
  <c r="AG25" i="49" s="1"/>
  <c r="AE198" i="35"/>
  <c r="T8" i="28"/>
  <c r="T11" i="28" s="1"/>
  <c r="S11" i="28"/>
  <c r="V104" i="28"/>
  <c r="V106" i="49"/>
  <c r="V111" i="49" s="1"/>
  <c r="V100" i="28"/>
  <c r="V92" i="28" s="1"/>
  <c r="V102" i="49"/>
  <c r="V94" i="49" s="1"/>
  <c r="W178" i="34"/>
  <c r="W108" i="49"/>
  <c r="W24" i="49" s="1"/>
  <c r="W14" i="49"/>
  <c r="U103" i="49"/>
  <c r="V97" i="28"/>
  <c r="V89" i="28" s="1"/>
  <c r="V99" i="49"/>
  <c r="V91" i="49" s="1"/>
  <c r="V99" i="28"/>
  <c r="V91" i="28" s="1"/>
  <c r="V101" i="49"/>
  <c r="V93" i="49" s="1"/>
  <c r="T194" i="31"/>
  <c r="V98" i="28"/>
  <c r="V90" i="28" s="1"/>
  <c r="V100" i="49"/>
  <c r="V92" i="49" s="1"/>
  <c r="T198" i="30"/>
  <c r="W23" i="48"/>
  <c r="U193" i="34"/>
  <c r="W73" i="10"/>
  <c r="W99" i="49" s="1"/>
  <c r="V177" i="30"/>
  <c r="AG177" i="35"/>
  <c r="W157" i="31"/>
  <c r="W182" i="31" s="1"/>
  <c r="U15" i="28"/>
  <c r="V74" i="10"/>
  <c r="W73" i="30"/>
  <c r="W101" i="49" s="1"/>
  <c r="W73" i="31"/>
  <c r="W102" i="49" s="1"/>
  <c r="AF184" i="35"/>
  <c r="AF186" i="35" s="1"/>
  <c r="AF196" i="35"/>
  <c r="U197" i="34"/>
  <c r="U191" i="31"/>
  <c r="U193" i="31" s="1"/>
  <c r="U197" i="31"/>
  <c r="V74" i="36"/>
  <c r="U26" i="28"/>
  <c r="Y55" i="2"/>
  <c r="Z2" i="2"/>
  <c r="Y54" i="2"/>
  <c r="Y57" i="2"/>
  <c r="Y59" i="2"/>
  <c r="Y52" i="2"/>
  <c r="Y56" i="2"/>
  <c r="Y58" i="2"/>
  <c r="Y51" i="2"/>
  <c r="Y53" i="2"/>
  <c r="Y60" i="2"/>
  <c r="Y50" i="2"/>
  <c r="AF197" i="35"/>
  <c r="AF191" i="35"/>
  <c r="AF193" i="35" s="1"/>
  <c r="U184" i="31"/>
  <c r="U186" i="31" s="1"/>
  <c r="U196" i="31"/>
  <c r="V183" i="29"/>
  <c r="V185" i="29" s="1"/>
  <c r="V190" i="29"/>
  <c r="V192" i="29" s="1"/>
  <c r="AG182" i="35"/>
  <c r="AG189" i="35"/>
  <c r="AG178" i="35"/>
  <c r="AG179" i="35" s="1"/>
  <c r="W157" i="29"/>
  <c r="V178" i="31"/>
  <c r="V179" i="31" s="1"/>
  <c r="V182" i="31"/>
  <c r="V189" i="31"/>
  <c r="X77" i="43"/>
  <c r="X82" i="43" s="1"/>
  <c r="X80" i="43"/>
  <c r="X85" i="43" s="1"/>
  <c r="X78" i="43"/>
  <c r="X83" i="43" s="1"/>
  <c r="Y2" i="43"/>
  <c r="X79" i="43"/>
  <c r="X84" i="43" s="1"/>
  <c r="T27" i="28"/>
  <c r="T198" i="31"/>
  <c r="W176" i="30"/>
  <c r="AG190" i="35"/>
  <c r="AG192" i="35" s="1"/>
  <c r="AG183" i="35"/>
  <c r="AG185" i="35" s="1"/>
  <c r="W176" i="29"/>
  <c r="V74" i="33"/>
  <c r="U23" i="28"/>
  <c r="X57" i="32"/>
  <c r="X53" i="32"/>
  <c r="X56" i="32"/>
  <c r="X59" i="32"/>
  <c r="X52" i="32"/>
  <c r="X54" i="32"/>
  <c r="X55" i="32"/>
  <c r="Y2" i="32"/>
  <c r="X50" i="32"/>
  <c r="X58" i="32"/>
  <c r="X51" i="32"/>
  <c r="V62" i="32"/>
  <c r="U22" i="28"/>
  <c r="U6" i="28" s="1"/>
  <c r="Y2" i="48"/>
  <c r="X21" i="48"/>
  <c r="X23" i="48" s="1"/>
  <c r="X146" i="30"/>
  <c r="X163" i="30"/>
  <c r="X68" i="30"/>
  <c r="X150" i="30"/>
  <c r="X62" i="30"/>
  <c r="X165" i="30"/>
  <c r="X167" i="30"/>
  <c r="X64" i="30"/>
  <c r="X162" i="30"/>
  <c r="X59" i="30"/>
  <c r="X169" i="30"/>
  <c r="X149" i="30"/>
  <c r="Y2" i="30"/>
  <c r="X168" i="30"/>
  <c r="X152" i="30"/>
  <c r="X153" i="30"/>
  <c r="X69" i="30"/>
  <c r="X144" i="30"/>
  <c r="X172" i="30"/>
  <c r="X171" i="30"/>
  <c r="X143" i="30"/>
  <c r="X60" i="30"/>
  <c r="X66" i="30"/>
  <c r="X148" i="30"/>
  <c r="X65" i="30"/>
  <c r="T19" i="28"/>
  <c r="AI2" i="35"/>
  <c r="AH169" i="35"/>
  <c r="AH176" i="35" s="1"/>
  <c r="AH150" i="35"/>
  <c r="AH157" i="35" s="1"/>
  <c r="AH66" i="35"/>
  <c r="AH73" i="35" s="1"/>
  <c r="X152" i="31"/>
  <c r="X66" i="31"/>
  <c r="X59" i="31"/>
  <c r="X168" i="31"/>
  <c r="X149" i="31"/>
  <c r="X62" i="31"/>
  <c r="Y2" i="31"/>
  <c r="X146" i="31"/>
  <c r="X162" i="31"/>
  <c r="X169" i="31"/>
  <c r="X165" i="31"/>
  <c r="X68" i="31"/>
  <c r="X65" i="31"/>
  <c r="X150" i="31"/>
  <c r="X171" i="31"/>
  <c r="X143" i="31"/>
  <c r="V195" i="34"/>
  <c r="V183" i="34"/>
  <c r="V185" i="34" s="1"/>
  <c r="W61" i="32"/>
  <c r="W106" i="49" s="1"/>
  <c r="W188" i="34"/>
  <c r="W181" i="34"/>
  <c r="W176" i="31"/>
  <c r="V196" i="34"/>
  <c r="V190" i="34"/>
  <c r="V192" i="34" s="1"/>
  <c r="W189" i="34"/>
  <c r="W191" i="34" s="1"/>
  <c r="W182" i="34"/>
  <c r="W184" i="34" s="1"/>
  <c r="V177" i="29"/>
  <c r="X61" i="2"/>
  <c r="X98" i="49" s="1"/>
  <c r="U191" i="30"/>
  <c r="U193" i="30" s="1"/>
  <c r="U197" i="30"/>
  <c r="U191" i="29"/>
  <c r="U193" i="29" s="1"/>
  <c r="U197" i="29"/>
  <c r="W157" i="30"/>
  <c r="V74" i="31"/>
  <c r="U18" i="28"/>
  <c r="W73" i="29"/>
  <c r="W100" i="49" s="1"/>
  <c r="V189" i="29"/>
  <c r="V182" i="29"/>
  <c r="V178" i="29"/>
  <c r="V179" i="29" s="1"/>
  <c r="AG158" i="35"/>
  <c r="X70" i="10"/>
  <c r="X59" i="10"/>
  <c r="X67" i="10"/>
  <c r="X66" i="10"/>
  <c r="Y2" i="10"/>
  <c r="X65" i="10"/>
  <c r="X62" i="10"/>
  <c r="X71" i="10"/>
  <c r="Y2" i="34"/>
  <c r="X149" i="34"/>
  <c r="X156" i="34" s="1"/>
  <c r="X168" i="34"/>
  <c r="X175" i="34" s="1"/>
  <c r="X66" i="34"/>
  <c r="X73" i="34" s="1"/>
  <c r="V158" i="30"/>
  <c r="V189" i="30"/>
  <c r="V182" i="30"/>
  <c r="V178" i="30"/>
  <c r="V179" i="30" s="1"/>
  <c r="U24" i="28"/>
  <c r="V74" i="34"/>
  <c r="W189" i="31"/>
  <c r="U12" i="28"/>
  <c r="X66" i="33"/>
  <c r="X73" i="33" s="1"/>
  <c r="X107" i="49" s="1"/>
  <c r="X23" i="49" s="1"/>
  <c r="Y2" i="33"/>
  <c r="V14" i="28"/>
  <c r="W62" i="2"/>
  <c r="U184" i="29"/>
  <c r="U186" i="29" s="1"/>
  <c r="U196" i="29"/>
  <c r="V183" i="30"/>
  <c r="V185" i="30" s="1"/>
  <c r="V190" i="30"/>
  <c r="V192" i="30" s="1"/>
  <c r="X169" i="29"/>
  <c r="X146" i="29"/>
  <c r="X60" i="29"/>
  <c r="X165" i="29"/>
  <c r="X173" i="29"/>
  <c r="X71" i="29"/>
  <c r="X164" i="29"/>
  <c r="X144" i="29"/>
  <c r="X145" i="29"/>
  <c r="X70" i="29"/>
  <c r="X59" i="29"/>
  <c r="X171" i="29"/>
  <c r="X155" i="29"/>
  <c r="X154" i="29"/>
  <c r="X66" i="29"/>
  <c r="X61" i="29"/>
  <c r="X163" i="29"/>
  <c r="X150" i="29"/>
  <c r="X62" i="29"/>
  <c r="X65" i="29"/>
  <c r="X143" i="29"/>
  <c r="Y2" i="29"/>
  <c r="X68" i="29"/>
  <c r="X174" i="29"/>
  <c r="X168" i="29"/>
  <c r="X152" i="29"/>
  <c r="X149" i="29"/>
  <c r="X162" i="29"/>
  <c r="AE194" i="35"/>
  <c r="U16" i="28"/>
  <c r="V74" i="29"/>
  <c r="V158" i="31"/>
  <c r="W158" i="31" s="1"/>
  <c r="U17" i="28"/>
  <c r="U9" i="28" s="1"/>
  <c r="V74" i="30"/>
  <c r="U184" i="30"/>
  <c r="U186" i="30" s="1"/>
  <c r="U196" i="30"/>
  <c r="AH177" i="35" l="1"/>
  <c r="AH74" i="35"/>
  <c r="AH109" i="49"/>
  <c r="AH25" i="49" s="1"/>
  <c r="W177" i="30"/>
  <c r="V90" i="49"/>
  <c r="V95" i="49" s="1"/>
  <c r="V30" i="49" s="1"/>
  <c r="V32" i="49" s="1"/>
  <c r="V33" i="49" s="1"/>
  <c r="W103" i="49"/>
  <c r="V101" i="28"/>
  <c r="U194" i="30"/>
  <c r="AH158" i="35"/>
  <c r="V103" i="49"/>
  <c r="W111" i="49"/>
  <c r="W22" i="49"/>
  <c r="W93" i="49"/>
  <c r="W17" i="49"/>
  <c r="X14" i="49"/>
  <c r="W90" i="49"/>
  <c r="X178" i="34"/>
  <c r="X108" i="49"/>
  <c r="X24" i="49" s="1"/>
  <c r="W92" i="49"/>
  <c r="W16" i="49"/>
  <c r="U8" i="28"/>
  <c r="U10" i="28"/>
  <c r="W94" i="49"/>
  <c r="W18" i="49"/>
  <c r="W91" i="49"/>
  <c r="W15" i="49"/>
  <c r="V109" i="28"/>
  <c r="V88" i="28"/>
  <c r="V93" i="28" s="1"/>
  <c r="CI93" i="28" s="1"/>
  <c r="CI11" i="28" s="1"/>
  <c r="U194" i="31"/>
  <c r="U198" i="29"/>
  <c r="W177" i="29"/>
  <c r="U194" i="29"/>
  <c r="X157" i="31"/>
  <c r="AF194" i="35"/>
  <c r="X62" i="2"/>
  <c r="X73" i="10"/>
  <c r="X99" i="49" s="1"/>
  <c r="X91" i="49" s="1"/>
  <c r="X73" i="30"/>
  <c r="X101" i="49" s="1"/>
  <c r="X93" i="49" s="1"/>
  <c r="X61" i="32"/>
  <c r="X106" i="49" s="1"/>
  <c r="U198" i="31"/>
  <c r="X181" i="34"/>
  <c r="X188" i="34"/>
  <c r="W190" i="34"/>
  <c r="W192" i="34" s="1"/>
  <c r="W196" i="34"/>
  <c r="Y66" i="33"/>
  <c r="Y73" i="33" s="1"/>
  <c r="Y107" i="49" s="1"/>
  <c r="Y23" i="49" s="1"/>
  <c r="Z2" i="33"/>
  <c r="Y66" i="34"/>
  <c r="Y73" i="34" s="1"/>
  <c r="Y149" i="34"/>
  <c r="Y156" i="34" s="1"/>
  <c r="Y168" i="34"/>
  <c r="Y175" i="34" s="1"/>
  <c r="Z2" i="34"/>
  <c r="W189" i="30"/>
  <c r="W178" i="30"/>
  <c r="W179" i="30" s="1"/>
  <c r="W182" i="30"/>
  <c r="X73" i="31"/>
  <c r="X102" i="49" s="1"/>
  <c r="X94" i="49" s="1"/>
  <c r="X176" i="30"/>
  <c r="Y55" i="32"/>
  <c r="Y56" i="32"/>
  <c r="Y54" i="32"/>
  <c r="Y57" i="32"/>
  <c r="Y58" i="32"/>
  <c r="Y59" i="32"/>
  <c r="Z2" i="32"/>
  <c r="Y50" i="32"/>
  <c r="Y52" i="32"/>
  <c r="Y51" i="32"/>
  <c r="Y53" i="32"/>
  <c r="V196" i="31"/>
  <c r="V184" i="31"/>
  <c r="V186" i="31" s="1"/>
  <c r="V16" i="28"/>
  <c r="W74" i="29"/>
  <c r="Y162" i="29"/>
  <c r="Y62" i="29"/>
  <c r="Y146" i="29"/>
  <c r="Y163" i="29"/>
  <c r="Y66" i="29"/>
  <c r="Y68" i="29"/>
  <c r="Y149" i="29"/>
  <c r="Y65" i="29"/>
  <c r="Y173" i="29"/>
  <c r="Y165" i="29"/>
  <c r="Y152" i="29"/>
  <c r="Y174" i="29"/>
  <c r="Z2" i="29"/>
  <c r="Y144" i="29"/>
  <c r="Y171" i="29"/>
  <c r="Y71" i="29"/>
  <c r="Y143" i="29"/>
  <c r="Y164" i="29"/>
  <c r="Y59" i="29"/>
  <c r="Y70" i="29"/>
  <c r="Y154" i="29"/>
  <c r="Y169" i="29"/>
  <c r="Y155" i="29"/>
  <c r="Y61" i="29"/>
  <c r="Y150" i="29"/>
  <c r="Y168" i="29"/>
  <c r="Y145" i="29"/>
  <c r="Y60" i="29"/>
  <c r="V193" i="34"/>
  <c r="V23" i="28"/>
  <c r="W74" i="33"/>
  <c r="X74" i="33" s="1"/>
  <c r="Y74" i="33" s="1"/>
  <c r="Z2" i="43"/>
  <c r="Y79" i="43"/>
  <c r="Y84" i="43" s="1"/>
  <c r="Y80" i="43"/>
  <c r="Y85" i="43" s="1"/>
  <c r="Y77" i="43"/>
  <c r="Y82" i="43" s="1"/>
  <c r="Y78" i="43"/>
  <c r="Y83" i="43" s="1"/>
  <c r="X157" i="34"/>
  <c r="Z53" i="2"/>
  <c r="Z59" i="2"/>
  <c r="Z58" i="2"/>
  <c r="Z55" i="2"/>
  <c r="Z54" i="2"/>
  <c r="Z56" i="2"/>
  <c r="Z57" i="2"/>
  <c r="Z50" i="2"/>
  <c r="AA2" i="2"/>
  <c r="Z52" i="2"/>
  <c r="Z60" i="2"/>
  <c r="Z51" i="2"/>
  <c r="X157" i="29"/>
  <c r="U19" i="28"/>
  <c r="V196" i="30"/>
  <c r="V184" i="30"/>
  <c r="V186" i="30" s="1"/>
  <c r="V197" i="34"/>
  <c r="X176" i="31"/>
  <c r="Z2" i="48"/>
  <c r="Y21" i="48"/>
  <c r="Y23" i="48" s="1"/>
  <c r="W183" i="29"/>
  <c r="W185" i="29" s="1"/>
  <c r="W190" i="29"/>
  <c r="W192" i="29" s="1"/>
  <c r="W189" i="29"/>
  <c r="W178" i="29"/>
  <c r="W179" i="29" s="1"/>
  <c r="W182" i="29"/>
  <c r="W74" i="36"/>
  <c r="X74" i="36" s="1"/>
  <c r="Y74" i="36" s="1"/>
  <c r="Z74" i="36" s="1"/>
  <c r="AA74" i="36" s="1"/>
  <c r="AB74" i="36" s="1"/>
  <c r="AC74" i="36" s="1"/>
  <c r="AD74" i="36" s="1"/>
  <c r="AE74" i="36" s="1"/>
  <c r="AF74" i="36" s="1"/>
  <c r="AG74" i="36" s="1"/>
  <c r="AH74" i="36" s="1"/>
  <c r="AI74" i="36" s="1"/>
  <c r="AJ74" i="36" s="1"/>
  <c r="AK74" i="36" s="1"/>
  <c r="AL74" i="36" s="1"/>
  <c r="AM74" i="36" s="1"/>
  <c r="V26" i="28"/>
  <c r="V18" i="28"/>
  <c r="W74" i="31"/>
  <c r="X74" i="31" s="1"/>
  <c r="V197" i="30"/>
  <c r="V191" i="30"/>
  <c r="V193" i="30" s="1"/>
  <c r="V196" i="29"/>
  <c r="V184" i="29"/>
  <c r="V186" i="29" s="1"/>
  <c r="U198" i="30"/>
  <c r="W183" i="31"/>
  <c r="W185" i="31" s="1"/>
  <c r="W190" i="31"/>
  <c r="W192" i="31" s="1"/>
  <c r="X189" i="31"/>
  <c r="U27" i="28"/>
  <c r="W74" i="34"/>
  <c r="X74" i="34" s="1"/>
  <c r="V24" i="28"/>
  <c r="X73" i="29"/>
  <c r="X100" i="49" s="1"/>
  <c r="X92" i="49" s="1"/>
  <c r="W178" i="31"/>
  <c r="W179" i="31" s="1"/>
  <c r="W158" i="30"/>
  <c r="Y71" i="10"/>
  <c r="Y65" i="10"/>
  <c r="Y59" i="10"/>
  <c r="Y70" i="10"/>
  <c r="Y66" i="10"/>
  <c r="Z2" i="10"/>
  <c r="Y67" i="10"/>
  <c r="Y62" i="10"/>
  <c r="V197" i="29"/>
  <c r="V191" i="29"/>
  <c r="V193" i="29" s="1"/>
  <c r="Y150" i="31"/>
  <c r="Y59" i="31"/>
  <c r="Y168" i="31"/>
  <c r="Y152" i="31"/>
  <c r="Y62" i="31"/>
  <c r="Y68" i="31"/>
  <c r="Y143" i="31"/>
  <c r="Z2" i="31"/>
  <c r="Y165" i="31"/>
  <c r="Y66" i="31"/>
  <c r="Y65" i="31"/>
  <c r="Y162" i="31"/>
  <c r="Y149" i="31"/>
  <c r="Y171" i="31"/>
  <c r="Y169" i="31"/>
  <c r="Y146" i="31"/>
  <c r="AH178" i="35"/>
  <c r="AH179" i="35" s="1"/>
  <c r="AH182" i="35"/>
  <c r="AH189" i="35"/>
  <c r="X157" i="30"/>
  <c r="Y59" i="30"/>
  <c r="Y66" i="30"/>
  <c r="Y163" i="30"/>
  <c r="Y169" i="30"/>
  <c r="Y168" i="30"/>
  <c r="Y148" i="30"/>
  <c r="Y146" i="30"/>
  <c r="Z2" i="30"/>
  <c r="Y60" i="30"/>
  <c r="Y69" i="30"/>
  <c r="Y172" i="30"/>
  <c r="Y165" i="30"/>
  <c r="Y162" i="30"/>
  <c r="Y150" i="30"/>
  <c r="Y68" i="30"/>
  <c r="Y149" i="30"/>
  <c r="Y144" i="30"/>
  <c r="Y152" i="30"/>
  <c r="Y65" i="30"/>
  <c r="Y62" i="30"/>
  <c r="Y64" i="30"/>
  <c r="Y167" i="30"/>
  <c r="Y171" i="30"/>
  <c r="Y143" i="30"/>
  <c r="Y153" i="30"/>
  <c r="W62" i="32"/>
  <c r="V22" i="28"/>
  <c r="AG197" i="35"/>
  <c r="AG191" i="35"/>
  <c r="AG193" i="35" s="1"/>
  <c r="W158" i="29"/>
  <c r="X176" i="29"/>
  <c r="V12" i="28"/>
  <c r="W191" i="31"/>
  <c r="W193" i="31" s="1"/>
  <c r="X177" i="30"/>
  <c r="AH190" i="35"/>
  <c r="AH192" i="35" s="1"/>
  <c r="AH183" i="35"/>
  <c r="AH185" i="35" s="1"/>
  <c r="W183" i="30"/>
  <c r="W185" i="30" s="1"/>
  <c r="W190" i="30"/>
  <c r="W192" i="30" s="1"/>
  <c r="W177" i="31"/>
  <c r="X177" i="31" s="1"/>
  <c r="AG196" i="35"/>
  <c r="AG184" i="35"/>
  <c r="AG186" i="35" s="1"/>
  <c r="Y61" i="2"/>
  <c r="V15" i="28"/>
  <c r="W74" i="10"/>
  <c r="X74" i="10" s="1"/>
  <c r="V197" i="31"/>
  <c r="V191" i="31"/>
  <c r="V193" i="31" s="1"/>
  <c r="V17" i="28"/>
  <c r="V9" i="28" s="1"/>
  <c r="W74" i="30"/>
  <c r="X74" i="30" s="1"/>
  <c r="W184" i="31"/>
  <c r="W186" i="31" s="1"/>
  <c r="W196" i="31"/>
  <c r="X182" i="34"/>
  <c r="X184" i="34" s="1"/>
  <c r="X189" i="34"/>
  <c r="X191" i="34" s="1"/>
  <c r="W183" i="34"/>
  <c r="W185" i="34" s="1"/>
  <c r="W195" i="34"/>
  <c r="W197" i="34" s="1"/>
  <c r="AJ2" i="35"/>
  <c r="AI66" i="35"/>
  <c r="AI73" i="35" s="1"/>
  <c r="AI169" i="35"/>
  <c r="AI176" i="35" s="1"/>
  <c r="AI150" i="35"/>
  <c r="AI157" i="35" s="1"/>
  <c r="X176" i="34"/>
  <c r="Y176" i="34" s="1"/>
  <c r="AF198" i="35"/>
  <c r="U7" i="28"/>
  <c r="X158" i="29" l="1"/>
  <c r="Y158" i="29" s="1"/>
  <c r="Y74" i="34"/>
  <c r="AI74" i="35"/>
  <c r="AI109" i="49"/>
  <c r="AI25" i="49" s="1"/>
  <c r="W197" i="31"/>
  <c r="W95" i="49"/>
  <c r="W30" i="49" s="1"/>
  <c r="U11" i="28"/>
  <c r="X111" i="49"/>
  <c r="X103" i="49"/>
  <c r="W193" i="34"/>
  <c r="Y73" i="31"/>
  <c r="X15" i="49"/>
  <c r="W7" i="49"/>
  <c r="W8" i="49"/>
  <c r="X16" i="49"/>
  <c r="R32" i="49"/>
  <c r="R33" i="49" s="1"/>
  <c r="W9" i="49"/>
  <c r="X17" i="49"/>
  <c r="W10" i="49"/>
  <c r="X18" i="49"/>
  <c r="Y62" i="2"/>
  <c r="Y98" i="49"/>
  <c r="Y178" i="34"/>
  <c r="Y108" i="49"/>
  <c r="Y24" i="49" s="1"/>
  <c r="X22" i="49"/>
  <c r="W27" i="49"/>
  <c r="W6" i="49"/>
  <c r="X90" i="49"/>
  <c r="X95" i="49" s="1"/>
  <c r="W19" i="49"/>
  <c r="X178" i="31"/>
  <c r="X179" i="31" s="1"/>
  <c r="W194" i="31"/>
  <c r="V194" i="29"/>
  <c r="X62" i="32"/>
  <c r="X182" i="31"/>
  <c r="X158" i="31"/>
  <c r="Y176" i="29"/>
  <c r="Y190" i="29" s="1"/>
  <c r="V19" i="28"/>
  <c r="V198" i="29"/>
  <c r="Z21" i="48"/>
  <c r="Z23" i="48" s="1"/>
  <c r="AA2" i="48"/>
  <c r="Z79" i="43"/>
  <c r="Z84" i="43" s="1"/>
  <c r="AA2" i="43"/>
  <c r="Z77" i="43"/>
  <c r="Z82" i="43" s="1"/>
  <c r="Z80" i="43"/>
  <c r="Z85" i="43" s="1"/>
  <c r="Z78" i="43"/>
  <c r="Z83" i="43" s="1"/>
  <c r="Y157" i="29"/>
  <c r="X183" i="31"/>
  <c r="X185" i="31" s="1"/>
  <c r="X190" i="31"/>
  <c r="X192" i="31" s="1"/>
  <c r="X74" i="29"/>
  <c r="Y61" i="32"/>
  <c r="Y106" i="49" s="1"/>
  <c r="X190" i="30"/>
  <c r="X192" i="30" s="1"/>
  <c r="X183" i="30"/>
  <c r="X185" i="30" s="1"/>
  <c r="Y181" i="34"/>
  <c r="Y188" i="34"/>
  <c r="W198" i="31"/>
  <c r="Z165" i="31"/>
  <c r="Z146" i="31"/>
  <c r="Z150" i="31"/>
  <c r="Z162" i="31"/>
  <c r="Z152" i="31"/>
  <c r="Z66" i="31"/>
  <c r="Z59" i="31"/>
  <c r="Z168" i="31"/>
  <c r="Z149" i="31"/>
  <c r="Z143" i="31"/>
  <c r="AA2" i="31"/>
  <c r="Z171" i="31"/>
  <c r="Z65" i="31"/>
  <c r="Z169" i="31"/>
  <c r="Z68" i="31"/>
  <c r="Z62" i="31"/>
  <c r="W196" i="29"/>
  <c r="W184" i="29"/>
  <c r="W186" i="29" s="1"/>
  <c r="AA52" i="2"/>
  <c r="AA55" i="2"/>
  <c r="AA57" i="2"/>
  <c r="AA60" i="2"/>
  <c r="AA54" i="2"/>
  <c r="AB2" i="2"/>
  <c r="AA50" i="2"/>
  <c r="AA56" i="2"/>
  <c r="AA51" i="2"/>
  <c r="AA53" i="2"/>
  <c r="AA59" i="2"/>
  <c r="AA58" i="2"/>
  <c r="V7" i="28"/>
  <c r="V8" i="28"/>
  <c r="Z57" i="32"/>
  <c r="Z51" i="32"/>
  <c r="Z58" i="32"/>
  <c r="Z56" i="32"/>
  <c r="Z52" i="32"/>
  <c r="AA2" i="32"/>
  <c r="Z59" i="32"/>
  <c r="Z54" i="32"/>
  <c r="Z55" i="32"/>
  <c r="Z53" i="32"/>
  <c r="Z50" i="32"/>
  <c r="Z66" i="33"/>
  <c r="Z73" i="33" s="1"/>
  <c r="AA2" i="33"/>
  <c r="AI190" i="35"/>
  <c r="AI192" i="35" s="1"/>
  <c r="AI183" i="35"/>
  <c r="AI185" i="35" s="1"/>
  <c r="AG194" i="35"/>
  <c r="AJ150" i="35"/>
  <c r="AJ157" i="35" s="1"/>
  <c r="AJ169" i="35"/>
  <c r="AJ176" i="35" s="1"/>
  <c r="AJ66" i="35"/>
  <c r="AJ73" i="35" s="1"/>
  <c r="AK2" i="35"/>
  <c r="AG198" i="35"/>
  <c r="V27" i="28"/>
  <c r="Y157" i="31"/>
  <c r="X191" i="31"/>
  <c r="X197" i="31"/>
  <c r="V194" i="30"/>
  <c r="Z61" i="2"/>
  <c r="Y157" i="34"/>
  <c r="W196" i="30"/>
  <c r="W184" i="30"/>
  <c r="W186" i="30" s="1"/>
  <c r="AH184" i="35"/>
  <c r="AH186" i="35" s="1"/>
  <c r="AH196" i="35"/>
  <c r="Y73" i="10"/>
  <c r="X158" i="30"/>
  <c r="X184" i="31"/>
  <c r="W197" i="29"/>
  <c r="W191" i="29"/>
  <c r="W193" i="29" s="1"/>
  <c r="V198" i="30"/>
  <c r="Z71" i="29"/>
  <c r="Z164" i="29"/>
  <c r="Z65" i="29"/>
  <c r="AA2" i="29"/>
  <c r="Z171" i="29"/>
  <c r="Z173" i="29"/>
  <c r="Z165" i="29"/>
  <c r="Z144" i="29"/>
  <c r="Z61" i="29"/>
  <c r="Z146" i="29"/>
  <c r="Z152" i="29"/>
  <c r="Z66" i="29"/>
  <c r="Z154" i="29"/>
  <c r="Z150" i="29"/>
  <c r="Z155" i="29"/>
  <c r="Z169" i="29"/>
  <c r="Z59" i="29"/>
  <c r="Z70" i="29"/>
  <c r="Z149" i="29"/>
  <c r="Z143" i="29"/>
  <c r="Z68" i="29"/>
  <c r="Z174" i="29"/>
  <c r="Z163" i="29"/>
  <c r="Z145" i="29"/>
  <c r="Z60" i="29"/>
  <c r="Z162" i="29"/>
  <c r="Z168" i="29"/>
  <c r="Z62" i="29"/>
  <c r="V194" i="31"/>
  <c r="Y73" i="30"/>
  <c r="AI177" i="35"/>
  <c r="V198" i="31"/>
  <c r="W197" i="30"/>
  <c r="W191" i="30"/>
  <c r="W193" i="30" s="1"/>
  <c r="Y183" i="29"/>
  <c r="X177" i="29"/>
  <c r="Y177" i="29" s="1"/>
  <c r="X190" i="29"/>
  <c r="X192" i="29" s="1"/>
  <c r="X183" i="29"/>
  <c r="X185" i="29" s="1"/>
  <c r="Y157" i="30"/>
  <c r="Z150" i="30"/>
  <c r="Z168" i="30"/>
  <c r="Z69" i="30"/>
  <c r="Z146" i="30"/>
  <c r="Z144" i="30"/>
  <c r="Z149" i="30"/>
  <c r="Z65" i="30"/>
  <c r="Z60" i="30"/>
  <c r="Z68" i="30"/>
  <c r="Z163" i="30"/>
  <c r="Z153" i="30"/>
  <c r="Z64" i="30"/>
  <c r="Z165" i="30"/>
  <c r="Z169" i="30"/>
  <c r="Z143" i="30"/>
  <c r="Z171" i="30"/>
  <c r="Z66" i="30"/>
  <c r="Z62" i="30"/>
  <c r="Z167" i="30"/>
  <c r="Z172" i="30"/>
  <c r="Z162" i="30"/>
  <c r="Z148" i="30"/>
  <c r="Z59" i="30"/>
  <c r="Z152" i="30"/>
  <c r="AA2" i="30"/>
  <c r="X182" i="30"/>
  <c r="X178" i="30"/>
  <c r="X179" i="30" s="1"/>
  <c r="X189" i="30"/>
  <c r="Y176" i="31"/>
  <c r="Y177" i="31" s="1"/>
  <c r="Z59" i="10"/>
  <c r="Z66" i="10"/>
  <c r="Z71" i="10"/>
  <c r="Z70" i="10"/>
  <c r="AA2" i="10"/>
  <c r="Z67" i="10"/>
  <c r="Z65" i="10"/>
  <c r="Z62" i="10"/>
  <c r="X178" i="29"/>
  <c r="X179" i="29" s="1"/>
  <c r="X182" i="29"/>
  <c r="X189" i="29"/>
  <c r="Y73" i="29"/>
  <c r="Y100" i="49" s="1"/>
  <c r="Z168" i="34"/>
  <c r="Z175" i="34" s="1"/>
  <c r="Z66" i="34"/>
  <c r="Z73" i="34" s="1"/>
  <c r="AA2" i="34"/>
  <c r="Z149" i="34"/>
  <c r="Z156" i="34" s="1"/>
  <c r="X190" i="34"/>
  <c r="X192" i="34" s="1"/>
  <c r="X196" i="34"/>
  <c r="AI158" i="35"/>
  <c r="AI178" i="35"/>
  <c r="AI179" i="35" s="1"/>
  <c r="AI189" i="35"/>
  <c r="AI182" i="35"/>
  <c r="Y176" i="30"/>
  <c r="V6" i="28"/>
  <c r="AH197" i="35"/>
  <c r="AH191" i="35"/>
  <c r="AH193" i="35" s="1"/>
  <c r="V10" i="28"/>
  <c r="Y189" i="34"/>
  <c r="Y191" i="34" s="1"/>
  <c r="Y182" i="34"/>
  <c r="Y184" i="34" s="1"/>
  <c r="X183" i="34"/>
  <c r="X185" i="34" s="1"/>
  <c r="X195" i="34"/>
  <c r="AJ158" i="35" l="1"/>
  <c r="Y92" i="49"/>
  <c r="X30" i="49"/>
  <c r="X186" i="31"/>
  <c r="X196" i="31"/>
  <c r="X198" i="31" s="1"/>
  <c r="AJ74" i="35"/>
  <c r="AJ109" i="49"/>
  <c r="AJ25" i="49" s="1"/>
  <c r="Y111" i="49"/>
  <c r="Y62" i="32"/>
  <c r="Z178" i="34"/>
  <c r="Z108" i="49"/>
  <c r="Z24" i="49" s="1"/>
  <c r="Z74" i="33"/>
  <c r="Z107" i="49"/>
  <c r="Z23" i="49" s="1"/>
  <c r="W11" i="49"/>
  <c r="W31" i="49" s="1"/>
  <c r="W32" i="49" s="1"/>
  <c r="W33" i="49" s="1"/>
  <c r="Z62" i="2"/>
  <c r="Z98" i="49"/>
  <c r="X9" i="49"/>
  <c r="X7" i="49"/>
  <c r="Y22" i="49"/>
  <c r="X27" i="49"/>
  <c r="Y74" i="31"/>
  <c r="Y102" i="49"/>
  <c r="Y94" i="49" s="1"/>
  <c r="X19" i="49"/>
  <c r="Y74" i="30"/>
  <c r="Y101" i="49"/>
  <c r="Y93" i="49" s="1"/>
  <c r="Y90" i="49"/>
  <c r="X6" i="49"/>
  <c r="Y16" i="49"/>
  <c r="X8" i="49"/>
  <c r="Y14" i="49"/>
  <c r="Y74" i="10"/>
  <c r="Y99" i="49"/>
  <c r="Y91" i="49" s="1"/>
  <c r="X10" i="49"/>
  <c r="X193" i="31"/>
  <c r="X194" i="31" s="1"/>
  <c r="X197" i="34"/>
  <c r="X193" i="34"/>
  <c r="Z157" i="34"/>
  <c r="Z176" i="31"/>
  <c r="Z190" i="31" s="1"/>
  <c r="Z192" i="31" s="1"/>
  <c r="Z176" i="29"/>
  <c r="Z177" i="29" s="1"/>
  <c r="X184" i="30"/>
  <c r="X186" i="30" s="1"/>
  <c r="X196" i="30"/>
  <c r="AA62" i="30"/>
  <c r="AA66" i="30"/>
  <c r="AA143" i="30"/>
  <c r="AA169" i="30"/>
  <c r="AA167" i="30"/>
  <c r="AA65" i="30"/>
  <c r="AA60" i="30"/>
  <c r="AA152" i="30"/>
  <c r="AA144" i="30"/>
  <c r="AA150" i="30"/>
  <c r="AA148" i="30"/>
  <c r="AA69" i="30"/>
  <c r="AA153" i="30"/>
  <c r="AA59" i="30"/>
  <c r="AA172" i="30"/>
  <c r="AB2" i="30"/>
  <c r="AA168" i="30"/>
  <c r="AA171" i="30"/>
  <c r="AA163" i="30"/>
  <c r="AA162" i="30"/>
  <c r="AA165" i="30"/>
  <c r="AA149" i="30"/>
  <c r="AA146" i="30"/>
  <c r="AA68" i="30"/>
  <c r="AA64" i="30"/>
  <c r="Z73" i="29"/>
  <c r="Z100" i="49" s="1"/>
  <c r="Z61" i="32"/>
  <c r="AA62" i="31"/>
  <c r="AA68" i="31"/>
  <c r="AA149" i="31"/>
  <c r="AA66" i="31"/>
  <c r="AA150" i="31"/>
  <c r="AA152" i="31"/>
  <c r="AA65" i="31"/>
  <c r="AB2" i="31"/>
  <c r="AA59" i="31"/>
  <c r="AA146" i="31"/>
  <c r="AA165" i="31"/>
  <c r="AA162" i="31"/>
  <c r="AA168" i="31"/>
  <c r="AA143" i="31"/>
  <c r="AA171" i="31"/>
  <c r="AA169" i="31"/>
  <c r="AI197" i="35"/>
  <c r="AI191" i="35"/>
  <c r="AI193" i="35" s="1"/>
  <c r="Y189" i="30"/>
  <c r="Y178" i="30"/>
  <c r="Y179" i="30" s="1"/>
  <c r="Y182" i="30"/>
  <c r="AJ190" i="35"/>
  <c r="AJ192" i="35" s="1"/>
  <c r="AJ183" i="35"/>
  <c r="AJ185" i="35" s="1"/>
  <c r="W194" i="29"/>
  <c r="Z157" i="31"/>
  <c r="AK66" i="35"/>
  <c r="AK73" i="35" s="1"/>
  <c r="AL2" i="35"/>
  <c r="AK169" i="35"/>
  <c r="AK176" i="35" s="1"/>
  <c r="AK150" i="35"/>
  <c r="AK157" i="35" s="1"/>
  <c r="AK158" i="35" s="1"/>
  <c r="X196" i="29"/>
  <c r="X184" i="29"/>
  <c r="X186" i="29" s="1"/>
  <c r="Z73" i="30"/>
  <c r="Z157" i="30"/>
  <c r="AJ177" i="35"/>
  <c r="AH198" i="35"/>
  <c r="AJ182" i="35"/>
  <c r="AJ178" i="35"/>
  <c r="AJ179" i="35" s="1"/>
  <c r="AJ189" i="35"/>
  <c r="AA61" i="2"/>
  <c r="W198" i="29"/>
  <c r="Y74" i="29"/>
  <c r="AA80" i="43"/>
  <c r="AA85" i="43" s="1"/>
  <c r="AB2" i="43"/>
  <c r="AA79" i="43"/>
  <c r="AA84" i="43" s="1"/>
  <c r="AA77" i="43"/>
  <c r="AA82" i="43" s="1"/>
  <c r="AA78" i="43"/>
  <c r="AA83" i="43" s="1"/>
  <c r="Z189" i="34"/>
  <c r="Z191" i="34" s="1"/>
  <c r="Z182" i="34"/>
  <c r="Z184" i="34" s="1"/>
  <c r="Z183" i="31"/>
  <c r="X197" i="29"/>
  <c r="X191" i="29"/>
  <c r="X193" i="29" s="1"/>
  <c r="V11" i="28"/>
  <c r="Z73" i="10"/>
  <c r="AH194" i="35"/>
  <c r="AB50" i="2"/>
  <c r="AB59" i="2"/>
  <c r="AB57" i="2"/>
  <c r="AC2" i="2"/>
  <c r="AB60" i="2"/>
  <c r="AB55" i="2"/>
  <c r="AB51" i="2"/>
  <c r="AB54" i="2"/>
  <c r="AB58" i="2"/>
  <c r="AB52" i="2"/>
  <c r="AB53" i="2"/>
  <c r="AB56" i="2"/>
  <c r="AA67" i="10"/>
  <c r="AA66" i="10"/>
  <c r="AA71" i="10"/>
  <c r="AA59" i="10"/>
  <c r="AA70" i="10"/>
  <c r="AB2" i="10"/>
  <c r="AA65" i="10"/>
  <c r="AA62" i="10"/>
  <c r="Z176" i="30"/>
  <c r="Y158" i="31"/>
  <c r="Y178" i="31"/>
  <c r="Y179" i="31" s="1"/>
  <c r="Y182" i="31"/>
  <c r="Y189" i="31"/>
  <c r="Z73" i="31"/>
  <c r="Y190" i="34"/>
  <c r="Y192" i="34" s="1"/>
  <c r="Y196" i="34"/>
  <c r="AB2" i="48"/>
  <c r="AA21" i="48"/>
  <c r="AA23" i="48" s="1"/>
  <c r="Z188" i="34"/>
  <c r="Z181" i="34"/>
  <c r="Y190" i="31"/>
  <c r="Y192" i="31" s="1"/>
  <c r="Y183" i="31"/>
  <c r="Y185" i="31" s="1"/>
  <c r="Y177" i="30"/>
  <c r="Y190" i="30"/>
  <c r="Y192" i="30" s="1"/>
  <c r="Y183" i="30"/>
  <c r="Y185" i="30" s="1"/>
  <c r="AB2" i="34"/>
  <c r="AA168" i="34"/>
  <c r="AA175" i="34" s="1"/>
  <c r="AA149" i="34"/>
  <c r="AA156" i="34" s="1"/>
  <c r="AA66" i="34"/>
  <c r="AA73" i="34" s="1"/>
  <c r="X197" i="30"/>
  <c r="X191" i="30"/>
  <c r="X193" i="30" s="1"/>
  <c r="Y192" i="29"/>
  <c r="Z157" i="29"/>
  <c r="Z158" i="29" s="1"/>
  <c r="AA155" i="29"/>
  <c r="AA71" i="29"/>
  <c r="AA66" i="29"/>
  <c r="AA149" i="29"/>
  <c r="AA61" i="29"/>
  <c r="AA60" i="29"/>
  <c r="AA174" i="29"/>
  <c r="AA62" i="29"/>
  <c r="AA152" i="29"/>
  <c r="AA168" i="29"/>
  <c r="AA169" i="29"/>
  <c r="AA145" i="29"/>
  <c r="AA143" i="29"/>
  <c r="AA59" i="29"/>
  <c r="AA68" i="29"/>
  <c r="AA146" i="29"/>
  <c r="AA164" i="29"/>
  <c r="AA144" i="29"/>
  <c r="AA173" i="29"/>
  <c r="AA163" i="29"/>
  <c r="AB2" i="29"/>
  <c r="AA171" i="29"/>
  <c r="AA150" i="29"/>
  <c r="AA165" i="29"/>
  <c r="AA162" i="29"/>
  <c r="AA154" i="29"/>
  <c r="AA65" i="29"/>
  <c r="AA70" i="29"/>
  <c r="W194" i="30"/>
  <c r="AA55" i="32"/>
  <c r="AA58" i="32"/>
  <c r="AB2" i="32"/>
  <c r="AA56" i="32"/>
  <c r="AA50" i="32"/>
  <c r="AA54" i="32"/>
  <c r="AA57" i="32"/>
  <c r="AA51" i="32"/>
  <c r="AA53" i="32"/>
  <c r="AA59" i="32"/>
  <c r="AA52" i="32"/>
  <c r="Y195" i="34"/>
  <c r="Y183" i="34"/>
  <c r="Y185" i="34" s="1"/>
  <c r="Z176" i="34"/>
  <c r="AI184" i="35"/>
  <c r="AI186" i="35" s="1"/>
  <c r="AI196" i="35"/>
  <c r="Y185" i="29"/>
  <c r="Y158" i="30"/>
  <c r="W198" i="30"/>
  <c r="AB2" i="33"/>
  <c r="AA66" i="33"/>
  <c r="AA73" i="33" s="1"/>
  <c r="Z74" i="34"/>
  <c r="Y178" i="29"/>
  <c r="Y179" i="29" s="1"/>
  <c r="Y189" i="29"/>
  <c r="Y182" i="29"/>
  <c r="AA74" i="34" l="1"/>
  <c r="Z92" i="49"/>
  <c r="AK74" i="35"/>
  <c r="AK109" i="49"/>
  <c r="AK25" i="49" s="1"/>
  <c r="AA176" i="34"/>
  <c r="X11" i="49"/>
  <c r="X31" i="49" s="1"/>
  <c r="X32" i="49" s="1"/>
  <c r="X33" i="49" s="1"/>
  <c r="Y95" i="49"/>
  <c r="Y30" i="49" s="1"/>
  <c r="Y18" i="49"/>
  <c r="Y103" i="49"/>
  <c r="Y27" i="49"/>
  <c r="Z16" i="49"/>
  <c r="Y8" i="49"/>
  <c r="Z74" i="31"/>
  <c r="Z102" i="49"/>
  <c r="Z94" i="49" s="1"/>
  <c r="Z74" i="30"/>
  <c r="Z101" i="49"/>
  <c r="Z93" i="49" s="1"/>
  <c r="AA178" i="34"/>
  <c r="AA108" i="49"/>
  <c r="AA24" i="49" s="1"/>
  <c r="AA62" i="2"/>
  <c r="AA98" i="49"/>
  <c r="X194" i="29"/>
  <c r="Z62" i="32"/>
  <c r="Z106" i="49"/>
  <c r="Z111" i="49" s="1"/>
  <c r="Y15" i="49"/>
  <c r="Z14" i="49"/>
  <c r="Y6" i="49"/>
  <c r="AA74" i="33"/>
  <c r="AA107" i="49"/>
  <c r="AA23" i="49" s="1"/>
  <c r="Z74" i="10"/>
  <c r="Z99" i="49"/>
  <c r="Z91" i="49" s="1"/>
  <c r="Y17" i="49"/>
  <c r="Y197" i="34"/>
  <c r="Y193" i="34"/>
  <c r="Z158" i="31"/>
  <c r="Z190" i="29"/>
  <c r="Z192" i="29" s="1"/>
  <c r="Z183" i="29"/>
  <c r="Z185" i="29" s="1"/>
  <c r="AA176" i="30"/>
  <c r="AA183" i="30" s="1"/>
  <c r="Z158" i="30"/>
  <c r="Z177" i="30"/>
  <c r="X198" i="29"/>
  <c r="AA73" i="10"/>
  <c r="AA157" i="31"/>
  <c r="AA158" i="31" s="1"/>
  <c r="AI194" i="35"/>
  <c r="Z177" i="31"/>
  <c r="AK177" i="35"/>
  <c r="AA73" i="29"/>
  <c r="AA100" i="49" s="1"/>
  <c r="AB21" i="48"/>
  <c r="AB23" i="48" s="1"/>
  <c r="AC2" i="48"/>
  <c r="AJ191" i="35"/>
  <c r="AJ193" i="35" s="1"/>
  <c r="AJ197" i="35"/>
  <c r="AB59" i="31"/>
  <c r="AB152" i="31"/>
  <c r="AB68" i="31"/>
  <c r="AB66" i="31"/>
  <c r="AB62" i="31"/>
  <c r="AB146" i="31"/>
  <c r="AB168" i="31"/>
  <c r="AB143" i="31"/>
  <c r="AB169" i="31"/>
  <c r="AB162" i="31"/>
  <c r="AB65" i="31"/>
  <c r="AB165" i="31"/>
  <c r="AB150" i="31"/>
  <c r="AB171" i="31"/>
  <c r="AC2" i="31"/>
  <c r="AB149" i="31"/>
  <c r="AA157" i="30"/>
  <c r="AA157" i="29"/>
  <c r="AA158" i="29" s="1"/>
  <c r="Z74" i="29"/>
  <c r="Z190" i="30"/>
  <c r="Z192" i="30" s="1"/>
  <c r="Z183" i="30"/>
  <c r="Z185" i="30" s="1"/>
  <c r="AJ184" i="35"/>
  <c r="AJ186" i="35" s="1"/>
  <c r="AJ196" i="35"/>
  <c r="AK178" i="35"/>
  <c r="AK179" i="35" s="1"/>
  <c r="AK182" i="35"/>
  <c r="AK189" i="35"/>
  <c r="Y196" i="30"/>
  <c r="Y184" i="30"/>
  <c r="Y186" i="30" s="1"/>
  <c r="AI198" i="35"/>
  <c r="AB60" i="29"/>
  <c r="AB146" i="29"/>
  <c r="AB144" i="29"/>
  <c r="AB165" i="29"/>
  <c r="AB174" i="29"/>
  <c r="AB169" i="29"/>
  <c r="AB163" i="29"/>
  <c r="AB173" i="29"/>
  <c r="AB154" i="29"/>
  <c r="AB61" i="29"/>
  <c r="AB70" i="29"/>
  <c r="AB168" i="29"/>
  <c r="AB152" i="29"/>
  <c r="AB59" i="29"/>
  <c r="AB149" i="29"/>
  <c r="AB150" i="29"/>
  <c r="AB62" i="29"/>
  <c r="AB171" i="29"/>
  <c r="AB68" i="29"/>
  <c r="AB143" i="29"/>
  <c r="AB66" i="29"/>
  <c r="AB155" i="29"/>
  <c r="AB145" i="29"/>
  <c r="AB65" i="29"/>
  <c r="AB164" i="29"/>
  <c r="AB71" i="29"/>
  <c r="AC2" i="29"/>
  <c r="AB162" i="29"/>
  <c r="AA181" i="34"/>
  <c r="AA188" i="34"/>
  <c r="Z183" i="34"/>
  <c r="Z185" i="34" s="1"/>
  <c r="Z195" i="34"/>
  <c r="AC58" i="2"/>
  <c r="AC52" i="2"/>
  <c r="AC50" i="2"/>
  <c r="AC53" i="2"/>
  <c r="AC59" i="2"/>
  <c r="AC57" i="2"/>
  <c r="AC55" i="2"/>
  <c r="AC54" i="2"/>
  <c r="AD2" i="2"/>
  <c r="AC51" i="2"/>
  <c r="AC56" i="2"/>
  <c r="AC60" i="2"/>
  <c r="AB78" i="43"/>
  <c r="AB83" i="43" s="1"/>
  <c r="AB80" i="43"/>
  <c r="AB85" i="43" s="1"/>
  <c r="AC2" i="43"/>
  <c r="AB77" i="43"/>
  <c r="AB82" i="43" s="1"/>
  <c r="AB79" i="43"/>
  <c r="AB84" i="43" s="1"/>
  <c r="AK190" i="35"/>
  <c r="AK192" i="35" s="1"/>
  <c r="AK183" i="35"/>
  <c r="AK185" i="35" s="1"/>
  <c r="AB163" i="30"/>
  <c r="AB168" i="30"/>
  <c r="AB143" i="30"/>
  <c r="AB165" i="30"/>
  <c r="AB150" i="30"/>
  <c r="AB69" i="30"/>
  <c r="AB66" i="30"/>
  <c r="AB62" i="30"/>
  <c r="AB64" i="30"/>
  <c r="AB144" i="30"/>
  <c r="AB149" i="30"/>
  <c r="AB162" i="30"/>
  <c r="AB59" i="30"/>
  <c r="AB172" i="30"/>
  <c r="AB152" i="30"/>
  <c r="AB171" i="30"/>
  <c r="AC2" i="30"/>
  <c r="AB148" i="30"/>
  <c r="AB68" i="30"/>
  <c r="AB153" i="30"/>
  <c r="AB65" i="30"/>
  <c r="AB60" i="30"/>
  <c r="AB169" i="30"/>
  <c r="AB167" i="30"/>
  <c r="AB146" i="30"/>
  <c r="X198" i="30"/>
  <c r="AA61" i="32"/>
  <c r="AA189" i="34"/>
  <c r="AA191" i="34" s="1"/>
  <c r="AA182" i="34"/>
  <c r="AA184" i="34" s="1"/>
  <c r="Z190" i="34"/>
  <c r="Z192" i="34" s="1"/>
  <c r="Z196" i="34"/>
  <c r="Y191" i="31"/>
  <c r="Y193" i="31" s="1"/>
  <c r="Y197" i="31"/>
  <c r="AL66" i="35"/>
  <c r="AL73" i="35" s="1"/>
  <c r="AM2" i="35"/>
  <c r="AL150" i="35"/>
  <c r="AL157" i="35" s="1"/>
  <c r="AL169" i="35"/>
  <c r="AL176" i="35" s="1"/>
  <c r="Y191" i="30"/>
  <c r="Y193" i="30" s="1"/>
  <c r="Y197" i="30"/>
  <c r="AA176" i="31"/>
  <c r="X194" i="30"/>
  <c r="Y196" i="29"/>
  <c r="Y184" i="29"/>
  <c r="Y186" i="29" s="1"/>
  <c r="AB66" i="33"/>
  <c r="AB73" i="33" s="1"/>
  <c r="AC2" i="33"/>
  <c r="AA176" i="29"/>
  <c r="AA177" i="29" s="1"/>
  <c r="AB149" i="34"/>
  <c r="AB156" i="34" s="1"/>
  <c r="AB168" i="34"/>
  <c r="AB175" i="34" s="1"/>
  <c r="AC2" i="34"/>
  <c r="AB66" i="34"/>
  <c r="AB73" i="34" s="1"/>
  <c r="Y196" i="31"/>
  <c r="Y184" i="31"/>
  <c r="Y186" i="31" s="1"/>
  <c r="AB59" i="10"/>
  <c r="AB71" i="10"/>
  <c r="AB66" i="10"/>
  <c r="AC2" i="10"/>
  <c r="AB62" i="10"/>
  <c r="AB65" i="10"/>
  <c r="AB67" i="10"/>
  <c r="AB70" i="10"/>
  <c r="Z185" i="31"/>
  <c r="Z178" i="30"/>
  <c r="Z179" i="30" s="1"/>
  <c r="Z182" i="30"/>
  <c r="Z189" i="30"/>
  <c r="AA157" i="34"/>
  <c r="AA73" i="30"/>
  <c r="AA73" i="31"/>
  <c r="Y191" i="29"/>
  <c r="Y193" i="29" s="1"/>
  <c r="Y197" i="29"/>
  <c r="AB52" i="32"/>
  <c r="AC2" i="32"/>
  <c r="AB58" i="32"/>
  <c r="AB53" i="32"/>
  <c r="AB57" i="32"/>
  <c r="AB51" i="32"/>
  <c r="AB56" i="32"/>
  <c r="AB55" i="32"/>
  <c r="AB50" i="32"/>
  <c r="AB54" i="32"/>
  <c r="AB59" i="32"/>
  <c r="Z182" i="29"/>
  <c r="Z189" i="29"/>
  <c r="Z178" i="29"/>
  <c r="Z179" i="29" s="1"/>
  <c r="AB61" i="2"/>
  <c r="Z182" i="31"/>
  <c r="Z178" i="31"/>
  <c r="Z179" i="31" s="1"/>
  <c r="Z189" i="31"/>
  <c r="Z22" i="49" l="1"/>
  <c r="AL74" i="35"/>
  <c r="AL109" i="49"/>
  <c r="AL25" i="49" s="1"/>
  <c r="AA182" i="31"/>
  <c r="AA189" i="31"/>
  <c r="AA177" i="30"/>
  <c r="AA92" i="49"/>
  <c r="Z15" i="49"/>
  <c r="Y7" i="49"/>
  <c r="AL177" i="35"/>
  <c r="Z18" i="49"/>
  <c r="Y10" i="49"/>
  <c r="Z27" i="49"/>
  <c r="Z17" i="49"/>
  <c r="Y9" i="49"/>
  <c r="AB74" i="33"/>
  <c r="AB107" i="49"/>
  <c r="AB23" i="49" s="1"/>
  <c r="Y19" i="49"/>
  <c r="AA16" i="49"/>
  <c r="Z8" i="49"/>
  <c r="Z103" i="49"/>
  <c r="AA74" i="31"/>
  <c r="AA102" i="49"/>
  <c r="AA94" i="49" s="1"/>
  <c r="AA62" i="32"/>
  <c r="AA106" i="49"/>
  <c r="AA111" i="49" s="1"/>
  <c r="AA74" i="10"/>
  <c r="AA99" i="49"/>
  <c r="AA91" i="49" s="1"/>
  <c r="Z90" i="49"/>
  <c r="Z95" i="49" s="1"/>
  <c r="Z30" i="49" s="1"/>
  <c r="AB62" i="2"/>
  <c r="AB98" i="49"/>
  <c r="AA74" i="30"/>
  <c r="AA101" i="49"/>
  <c r="AA93" i="49" s="1"/>
  <c r="AB178" i="34"/>
  <c r="AB108" i="49"/>
  <c r="AB24" i="49" s="1"/>
  <c r="Y194" i="30"/>
  <c r="AA14" i="49"/>
  <c r="Z6" i="49"/>
  <c r="Z193" i="34"/>
  <c r="Y198" i="31"/>
  <c r="AA158" i="30"/>
  <c r="AA190" i="30"/>
  <c r="AA192" i="30" s="1"/>
  <c r="Y198" i="30"/>
  <c r="Y194" i="31"/>
  <c r="AB73" i="30"/>
  <c r="Z197" i="34"/>
  <c r="Y198" i="29"/>
  <c r="AB157" i="31"/>
  <c r="AB189" i="31" s="1"/>
  <c r="AL182" i="35"/>
  <c r="AL189" i="35"/>
  <c r="AL178" i="35"/>
  <c r="AL179" i="35" s="1"/>
  <c r="AB176" i="30"/>
  <c r="AB157" i="30"/>
  <c r="AA190" i="34"/>
  <c r="AA192" i="34" s="1"/>
  <c r="AA196" i="34"/>
  <c r="AK197" i="35"/>
  <c r="AK191" i="35"/>
  <c r="AK193" i="35" s="1"/>
  <c r="Y194" i="29"/>
  <c r="AC162" i="31"/>
  <c r="AC149" i="31"/>
  <c r="AC152" i="31"/>
  <c r="AC171" i="31"/>
  <c r="AC59" i="31"/>
  <c r="AC150" i="31"/>
  <c r="AC168" i="31"/>
  <c r="AC143" i="31"/>
  <c r="AC68" i="31"/>
  <c r="AC66" i="31"/>
  <c r="AC62" i="31"/>
  <c r="AC169" i="31"/>
  <c r="AC146" i="31"/>
  <c r="AC165" i="31"/>
  <c r="AC65" i="31"/>
  <c r="AD2" i="31"/>
  <c r="Z191" i="29"/>
  <c r="Z193" i="29" s="1"/>
  <c r="Z197" i="29"/>
  <c r="Z196" i="29"/>
  <c r="Z184" i="29"/>
  <c r="Z186" i="29" s="1"/>
  <c r="AB157" i="34"/>
  <c r="AC66" i="34"/>
  <c r="AC73" i="34" s="1"/>
  <c r="AC168" i="34"/>
  <c r="AC175" i="34" s="1"/>
  <c r="AC149" i="34"/>
  <c r="AC156" i="34" s="1"/>
  <c r="AD2" i="34"/>
  <c r="AA183" i="34"/>
  <c r="AA185" i="34" s="1"/>
  <c r="AA195" i="34"/>
  <c r="AK196" i="35"/>
  <c r="AK184" i="35"/>
  <c r="AK186" i="35" s="1"/>
  <c r="AC21" i="48"/>
  <c r="AC23" i="48" s="1"/>
  <c r="AD2" i="48"/>
  <c r="AB182" i="34"/>
  <c r="AB184" i="34" s="1"/>
  <c r="AB189" i="34"/>
  <c r="AB191" i="34" s="1"/>
  <c r="AA190" i="31"/>
  <c r="AA192" i="31" s="1"/>
  <c r="AA183" i="31"/>
  <c r="AA185" i="31" s="1"/>
  <c r="AA177" i="31"/>
  <c r="AC152" i="30"/>
  <c r="AC143" i="30"/>
  <c r="AC59" i="30"/>
  <c r="AC162" i="30"/>
  <c r="AC149" i="30"/>
  <c r="AC167" i="30"/>
  <c r="AC150" i="30"/>
  <c r="AC168" i="30"/>
  <c r="AC60" i="30"/>
  <c r="AC171" i="30"/>
  <c r="AC153" i="30"/>
  <c r="AC146" i="30"/>
  <c r="AC163" i="30"/>
  <c r="AD2" i="30"/>
  <c r="AC148" i="30"/>
  <c r="AC64" i="30"/>
  <c r="AC66" i="30"/>
  <c r="AC144" i="30"/>
  <c r="AC65" i="30"/>
  <c r="AC172" i="30"/>
  <c r="AC62" i="30"/>
  <c r="AC68" i="30"/>
  <c r="AC69" i="30"/>
  <c r="AC169" i="30"/>
  <c r="AC165" i="30"/>
  <c r="AB176" i="34"/>
  <c r="AB73" i="29"/>
  <c r="AB100" i="49" s="1"/>
  <c r="AA185" i="30"/>
  <c r="AL158" i="35"/>
  <c r="AB181" i="34"/>
  <c r="AB188" i="34"/>
  <c r="AC61" i="2"/>
  <c r="AB74" i="34"/>
  <c r="AA178" i="31"/>
  <c r="AA179" i="31" s="1"/>
  <c r="AJ198" i="35"/>
  <c r="AM150" i="35"/>
  <c r="AM157" i="35" s="1"/>
  <c r="AM169" i="35"/>
  <c r="AM176" i="35" s="1"/>
  <c r="AM66" i="35"/>
  <c r="AM73" i="35" s="1"/>
  <c r="Z184" i="30"/>
  <c r="Z186" i="30" s="1"/>
  <c r="Z196" i="30"/>
  <c r="AA183" i="29"/>
  <c r="AA185" i="29" s="1"/>
  <c r="AA190" i="29"/>
  <c r="AA192" i="29" s="1"/>
  <c r="AB176" i="29"/>
  <c r="AB157" i="29"/>
  <c r="AB158" i="29" s="1"/>
  <c r="AA184" i="31"/>
  <c r="AJ194" i="35"/>
  <c r="AA182" i="29"/>
  <c r="AA189" i="29"/>
  <c r="AA178" i="29"/>
  <c r="AA179" i="29" s="1"/>
  <c r="AB176" i="31"/>
  <c r="AB178" i="31" s="1"/>
  <c r="AA74" i="29"/>
  <c r="AC78" i="43"/>
  <c r="AC83" i="43" s="1"/>
  <c r="AC80" i="43"/>
  <c r="AC85" i="43" s="1"/>
  <c r="AD2" i="43"/>
  <c r="AC79" i="43"/>
  <c r="AC84" i="43" s="1"/>
  <c r="AC77" i="43"/>
  <c r="AC82" i="43" s="1"/>
  <c r="AB158" i="31"/>
  <c r="Z197" i="30"/>
  <c r="Z191" i="30"/>
  <c r="Z193" i="30" s="1"/>
  <c r="AC66" i="10"/>
  <c r="AC70" i="10"/>
  <c r="AD2" i="10"/>
  <c r="AC59" i="10"/>
  <c r="AC62" i="10"/>
  <c r="AC65" i="10"/>
  <c r="AC67" i="10"/>
  <c r="AC71" i="10"/>
  <c r="Z197" i="31"/>
  <c r="Z191" i="31"/>
  <c r="Z193" i="31" s="1"/>
  <c r="AC58" i="32"/>
  <c r="AC51" i="32"/>
  <c r="AD2" i="32"/>
  <c r="AC55" i="32"/>
  <c r="AC52" i="32"/>
  <c r="AC54" i="32"/>
  <c r="AC53" i="32"/>
  <c r="AC59" i="32"/>
  <c r="AC50" i="32"/>
  <c r="AC56" i="32"/>
  <c r="AC57" i="32"/>
  <c r="AB61" i="32"/>
  <c r="Z196" i="31"/>
  <c r="Z184" i="31"/>
  <c r="Z186" i="31" s="1"/>
  <c r="AB73" i="10"/>
  <c r="AD2" i="33"/>
  <c r="AC66" i="33"/>
  <c r="AC73" i="33" s="1"/>
  <c r="AL183" i="35"/>
  <c r="AL185" i="35" s="1"/>
  <c r="AL190" i="35"/>
  <c r="AL192" i="35" s="1"/>
  <c r="AD50" i="2"/>
  <c r="AD59" i="2"/>
  <c r="AD52" i="2"/>
  <c r="AD60" i="2"/>
  <c r="AD56" i="2"/>
  <c r="AD57" i="2"/>
  <c r="AD55" i="2"/>
  <c r="AE2" i="2"/>
  <c r="AD58" i="2"/>
  <c r="AD53" i="2"/>
  <c r="AD51" i="2"/>
  <c r="AD54" i="2"/>
  <c r="AC164" i="29"/>
  <c r="AD2" i="29"/>
  <c r="AC146" i="29"/>
  <c r="AC66" i="29"/>
  <c r="AC144" i="29"/>
  <c r="AC71" i="29"/>
  <c r="AC145" i="29"/>
  <c r="AC59" i="29"/>
  <c r="AC61" i="29"/>
  <c r="AC171" i="29"/>
  <c r="AC173" i="29"/>
  <c r="AC65" i="29"/>
  <c r="AC62" i="29"/>
  <c r="AC152" i="29"/>
  <c r="AC174" i="29"/>
  <c r="AC165" i="29"/>
  <c r="AC155" i="29"/>
  <c r="AC150" i="29"/>
  <c r="AC162" i="29"/>
  <c r="AC70" i="29"/>
  <c r="AC169" i="29"/>
  <c r="AC143" i="29"/>
  <c r="AC154" i="29"/>
  <c r="AC149" i="29"/>
  <c r="AC168" i="29"/>
  <c r="AC60" i="29"/>
  <c r="AC68" i="29"/>
  <c r="AC163" i="29"/>
  <c r="AA191" i="31"/>
  <c r="AA197" i="31"/>
  <c r="AA189" i="30"/>
  <c r="AA182" i="30"/>
  <c r="AA178" i="30"/>
  <c r="AA179" i="30" s="1"/>
  <c r="AB73" i="31"/>
  <c r="AM74" i="35" l="1"/>
  <c r="AM109" i="49"/>
  <c r="AM25" i="49" s="1"/>
  <c r="Z19" i="49"/>
  <c r="Y11" i="49"/>
  <c r="Y31" i="49" s="1"/>
  <c r="Y32" i="49" s="1"/>
  <c r="Y33" i="49" s="1"/>
  <c r="AA22" i="49"/>
  <c r="AC74" i="34"/>
  <c r="AB177" i="30"/>
  <c r="Z194" i="29"/>
  <c r="Z194" i="30"/>
  <c r="AB92" i="49"/>
  <c r="AC178" i="34"/>
  <c r="AC108" i="49"/>
  <c r="AC24" i="49" s="1"/>
  <c r="AB62" i="32"/>
  <c r="AB106" i="49"/>
  <c r="AB111" i="49" s="1"/>
  <c r="AC62" i="2"/>
  <c r="AC98" i="49"/>
  <c r="AA18" i="49"/>
  <c r="Z10" i="49"/>
  <c r="AA197" i="34"/>
  <c r="Z198" i="29"/>
  <c r="AB158" i="30"/>
  <c r="AB74" i="30"/>
  <c r="AB101" i="49"/>
  <c r="AB93" i="49" s="1"/>
  <c r="AA17" i="49"/>
  <c r="Z9" i="49"/>
  <c r="AB74" i="10"/>
  <c r="AB99" i="49"/>
  <c r="AB91" i="49" s="1"/>
  <c r="AB14" i="49"/>
  <c r="AA6" i="49"/>
  <c r="AA103" i="49"/>
  <c r="AA15" i="49"/>
  <c r="Z7" i="49"/>
  <c r="Z11" i="49" s="1"/>
  <c r="Z31" i="49" s="1"/>
  <c r="Z32" i="49" s="1"/>
  <c r="Z33" i="49" s="1"/>
  <c r="AC74" i="33"/>
  <c r="AC107" i="49"/>
  <c r="AC23" i="49" s="1"/>
  <c r="AA90" i="49"/>
  <c r="AA95" i="49" s="1"/>
  <c r="AA30" i="49" s="1"/>
  <c r="AB22" i="49"/>
  <c r="AA27" i="49"/>
  <c r="AB74" i="31"/>
  <c r="AB102" i="49"/>
  <c r="AB94" i="49" s="1"/>
  <c r="AB16" i="49"/>
  <c r="AA8" i="49"/>
  <c r="AK194" i="35"/>
  <c r="AK198" i="35"/>
  <c r="AC176" i="34"/>
  <c r="AA193" i="31"/>
  <c r="AA186" i="31"/>
  <c r="AA194" i="31" s="1"/>
  <c r="AA196" i="31"/>
  <c r="AA198" i="31" s="1"/>
  <c r="AA193" i="34"/>
  <c r="Z198" i="31"/>
  <c r="AB179" i="31"/>
  <c r="AC157" i="31"/>
  <c r="AC158" i="31" s="1"/>
  <c r="AB182" i="31"/>
  <c r="AB184" i="31" s="1"/>
  <c r="AC176" i="29"/>
  <c r="AC183" i="29" s="1"/>
  <c r="AC73" i="10"/>
  <c r="Z198" i="30"/>
  <c r="AC157" i="30"/>
  <c r="AC61" i="32"/>
  <c r="AE2" i="10"/>
  <c r="AD62" i="10"/>
  <c r="AD67" i="10"/>
  <c r="AD65" i="10"/>
  <c r="AD66" i="10"/>
  <c r="AD59" i="10"/>
  <c r="AD71" i="10"/>
  <c r="AD70" i="10"/>
  <c r="AD79" i="43"/>
  <c r="AD84" i="43" s="1"/>
  <c r="AD77" i="43"/>
  <c r="AD82" i="43" s="1"/>
  <c r="AD80" i="43"/>
  <c r="AD85" i="43" s="1"/>
  <c r="AE2" i="43"/>
  <c r="AD78" i="43"/>
  <c r="AD83" i="43" s="1"/>
  <c r="AC189" i="34"/>
  <c r="AC191" i="34" s="1"/>
  <c r="AC182" i="34"/>
  <c r="AC184" i="34" s="1"/>
  <c r="AB177" i="31"/>
  <c r="AC188" i="34"/>
  <c r="AC181" i="34"/>
  <c r="AA196" i="30"/>
  <c r="AA184" i="30"/>
  <c r="AA186" i="30" s="1"/>
  <c r="AC73" i="29"/>
  <c r="AC100" i="49" s="1"/>
  <c r="AM183" i="35"/>
  <c r="AM185" i="35" s="1"/>
  <c r="AM190" i="35"/>
  <c r="AM192" i="35" s="1"/>
  <c r="AB190" i="34"/>
  <c r="AB192" i="34" s="1"/>
  <c r="AB196" i="34"/>
  <c r="AC157" i="34"/>
  <c r="AC73" i="31"/>
  <c r="AB191" i="31"/>
  <c r="AD61" i="29"/>
  <c r="AD173" i="29"/>
  <c r="AD171" i="29"/>
  <c r="AD68" i="29"/>
  <c r="AD143" i="29"/>
  <c r="AD65" i="29"/>
  <c r="AD168" i="29"/>
  <c r="AD164" i="29"/>
  <c r="AD71" i="29"/>
  <c r="AD62" i="29"/>
  <c r="AD163" i="29"/>
  <c r="AD169" i="29"/>
  <c r="AD155" i="29"/>
  <c r="AD144" i="29"/>
  <c r="AD70" i="29"/>
  <c r="AD165" i="29"/>
  <c r="AD174" i="29"/>
  <c r="AD152" i="29"/>
  <c r="AD149" i="29"/>
  <c r="AD150" i="29"/>
  <c r="AD162" i="29"/>
  <c r="AD154" i="29"/>
  <c r="AE2" i="29"/>
  <c r="AD145" i="29"/>
  <c r="AD66" i="29"/>
  <c r="AD59" i="29"/>
  <c r="AD60" i="29"/>
  <c r="AD146" i="29"/>
  <c r="AE2" i="33"/>
  <c r="AD66" i="33"/>
  <c r="AD73" i="33" s="1"/>
  <c r="AA197" i="30"/>
  <c r="AA191" i="30"/>
  <c r="AA193" i="30" s="1"/>
  <c r="Z194" i="31"/>
  <c r="AB178" i="29"/>
  <c r="AB179" i="29" s="1"/>
  <c r="AB189" i="29"/>
  <c r="AB182" i="29"/>
  <c r="AB183" i="34"/>
  <c r="AB185" i="34" s="1"/>
  <c r="AB195" i="34"/>
  <c r="AB197" i="34" s="1"/>
  <c r="AD167" i="30"/>
  <c r="AD60" i="30"/>
  <c r="AD152" i="30"/>
  <c r="AD148" i="30"/>
  <c r="AD68" i="30"/>
  <c r="AD150" i="30"/>
  <c r="AE2" i="30"/>
  <c r="AD143" i="30"/>
  <c r="AD163" i="30"/>
  <c r="AD169" i="30"/>
  <c r="AD144" i="30"/>
  <c r="AD65" i="30"/>
  <c r="AD149" i="30"/>
  <c r="AD62" i="30"/>
  <c r="AD171" i="30"/>
  <c r="AD146" i="30"/>
  <c r="AD66" i="30"/>
  <c r="AD64" i="30"/>
  <c r="AD162" i="30"/>
  <c r="AD69" i="30"/>
  <c r="AD59" i="30"/>
  <c r="AD165" i="30"/>
  <c r="AD168" i="30"/>
  <c r="AD172" i="30"/>
  <c r="AD153" i="30"/>
  <c r="AB190" i="31"/>
  <c r="AB192" i="31" s="1"/>
  <c r="AB183" i="31"/>
  <c r="AB185" i="31" s="1"/>
  <c r="AB190" i="29"/>
  <c r="AB192" i="29" s="1"/>
  <c r="AB183" i="29"/>
  <c r="AB185" i="29" s="1"/>
  <c r="AM178" i="35"/>
  <c r="AM179" i="35" s="1"/>
  <c r="AM189" i="35"/>
  <c r="AM182" i="35"/>
  <c r="AM158" i="35"/>
  <c r="AL197" i="35"/>
  <c r="AL191" i="35"/>
  <c r="AL193" i="35" s="1"/>
  <c r="AA196" i="29"/>
  <c r="AA184" i="29"/>
  <c r="AA186" i="29" s="1"/>
  <c r="AD171" i="31"/>
  <c r="AD59" i="31"/>
  <c r="AD169" i="31"/>
  <c r="AD143" i="31"/>
  <c r="AD162" i="31"/>
  <c r="AD62" i="31"/>
  <c r="AD165" i="31"/>
  <c r="AD146" i="31"/>
  <c r="AD65" i="31"/>
  <c r="AD68" i="31"/>
  <c r="AD168" i="31"/>
  <c r="AD66" i="31"/>
  <c r="AD150" i="31"/>
  <c r="AE2" i="31"/>
  <c r="AD152" i="31"/>
  <c r="AD149" i="31"/>
  <c r="AD61" i="2"/>
  <c r="AC176" i="30"/>
  <c r="AM177" i="35"/>
  <c r="AL196" i="35"/>
  <c r="AL198" i="35" s="1"/>
  <c r="AL184" i="35"/>
  <c r="AL186" i="35" s="1"/>
  <c r="AB183" i="30"/>
  <c r="AB185" i="30" s="1"/>
  <c r="AB190" i="30"/>
  <c r="AB192" i="30" s="1"/>
  <c r="AC157" i="29"/>
  <c r="AE53" i="2"/>
  <c r="AE57" i="2"/>
  <c r="AE56" i="2"/>
  <c r="AE54" i="2"/>
  <c r="AE51" i="2"/>
  <c r="AE55" i="2"/>
  <c r="AE58" i="2"/>
  <c r="AE52" i="2"/>
  <c r="AF2" i="2"/>
  <c r="AE59" i="2"/>
  <c r="AE60" i="2"/>
  <c r="AE50" i="2"/>
  <c r="AD58" i="32"/>
  <c r="AD52" i="32"/>
  <c r="AE2" i="32"/>
  <c r="AD50" i="32"/>
  <c r="AD53" i="32"/>
  <c r="AD57" i="32"/>
  <c r="AD54" i="32"/>
  <c r="AD56" i="32"/>
  <c r="AD51" i="32"/>
  <c r="AD55" i="32"/>
  <c r="AD59" i="32"/>
  <c r="AA191" i="29"/>
  <c r="AA193" i="29" s="1"/>
  <c r="AA197" i="29"/>
  <c r="AB74" i="29"/>
  <c r="AC73" i="30"/>
  <c r="AD21" i="48"/>
  <c r="AD23" i="48" s="1"/>
  <c r="AE2" i="48"/>
  <c r="AD168" i="34"/>
  <c r="AD175" i="34" s="1"/>
  <c r="AD149" i="34"/>
  <c r="AD156" i="34" s="1"/>
  <c r="AD66" i="34"/>
  <c r="AD73" i="34" s="1"/>
  <c r="AE2" i="34"/>
  <c r="AC176" i="31"/>
  <c r="AB178" i="30"/>
  <c r="AB179" i="30" s="1"/>
  <c r="AB182" i="30"/>
  <c r="AB189" i="30"/>
  <c r="AB177" i="29"/>
  <c r="AC177" i="29" s="1"/>
  <c r="AC92" i="49" l="1"/>
  <c r="AC158" i="30"/>
  <c r="AL194" i="35"/>
  <c r="AC190" i="29"/>
  <c r="AC192" i="29" s="1"/>
  <c r="AD73" i="29"/>
  <c r="AD100" i="49" s="1"/>
  <c r="AC14" i="49"/>
  <c r="AB6" i="49"/>
  <c r="AB27" i="49"/>
  <c r="AB193" i="34"/>
  <c r="AC62" i="32"/>
  <c r="AC106" i="49"/>
  <c r="AC111" i="49" s="1"/>
  <c r="AC74" i="30"/>
  <c r="AC101" i="49"/>
  <c r="AC93" i="49" s="1"/>
  <c r="AD178" i="34"/>
  <c r="AD108" i="49"/>
  <c r="AD24" i="49" s="1"/>
  <c r="AC16" i="49"/>
  <c r="AB8" i="49"/>
  <c r="AB103" i="49"/>
  <c r="AD74" i="33"/>
  <c r="AD107" i="49"/>
  <c r="AD23" i="49" s="1"/>
  <c r="AC74" i="31"/>
  <c r="AC102" i="49"/>
  <c r="AC94" i="49" s="1"/>
  <c r="AB15" i="49"/>
  <c r="AA7" i="49"/>
  <c r="AB17" i="49"/>
  <c r="AA9" i="49"/>
  <c r="AB90" i="49"/>
  <c r="AB95" i="49" s="1"/>
  <c r="AB30" i="49" s="1"/>
  <c r="AD176" i="34"/>
  <c r="AC74" i="10"/>
  <c r="AC99" i="49"/>
  <c r="AC91" i="49" s="1"/>
  <c r="AD62" i="2"/>
  <c r="AD98" i="49"/>
  <c r="AC185" i="29"/>
  <c r="AA19" i="49"/>
  <c r="AB18" i="49"/>
  <c r="AA10" i="49"/>
  <c r="AC182" i="31"/>
  <c r="AC184" i="31" s="1"/>
  <c r="AC189" i="31"/>
  <c r="AC191" i="31" s="1"/>
  <c r="AC178" i="31"/>
  <c r="AC179" i="31" s="1"/>
  <c r="AA198" i="30"/>
  <c r="AD61" i="32"/>
  <c r="AC190" i="30"/>
  <c r="AC192" i="30" s="1"/>
  <c r="AC183" i="30"/>
  <c r="AC185" i="30" s="1"/>
  <c r="AM184" i="35"/>
  <c r="AM186" i="35" s="1"/>
  <c r="AM196" i="35"/>
  <c r="AD157" i="30"/>
  <c r="AD157" i="34"/>
  <c r="AE168" i="34"/>
  <c r="AE175" i="34" s="1"/>
  <c r="AE66" i="34"/>
  <c r="AE73" i="34" s="1"/>
  <c r="AE149" i="34"/>
  <c r="AE156" i="34" s="1"/>
  <c r="AF2" i="34"/>
  <c r="AF57" i="2"/>
  <c r="AF50" i="2"/>
  <c r="AF59" i="2"/>
  <c r="AF54" i="2"/>
  <c r="AF58" i="2"/>
  <c r="AF53" i="2"/>
  <c r="AG2" i="2"/>
  <c r="AF52" i="2"/>
  <c r="AF55" i="2"/>
  <c r="AF56" i="2"/>
  <c r="AF51" i="2"/>
  <c r="AF60" i="2"/>
  <c r="AD73" i="31"/>
  <c r="AM197" i="35"/>
  <c r="AM191" i="35"/>
  <c r="AM193" i="35" s="1"/>
  <c r="AE144" i="30"/>
  <c r="AE146" i="30"/>
  <c r="AE143" i="30"/>
  <c r="AE65" i="30"/>
  <c r="AE148" i="30"/>
  <c r="AE162" i="30"/>
  <c r="AE152" i="30"/>
  <c r="AE150" i="30"/>
  <c r="AE169" i="30"/>
  <c r="AE69" i="30"/>
  <c r="AE62" i="30"/>
  <c r="AE163" i="30"/>
  <c r="AE168" i="30"/>
  <c r="AF2" i="30"/>
  <c r="AE172" i="30"/>
  <c r="AE60" i="30"/>
  <c r="AE59" i="30"/>
  <c r="AE171" i="30"/>
  <c r="AE149" i="30"/>
  <c r="AE66" i="30"/>
  <c r="AE165" i="30"/>
  <c r="AE68" i="30"/>
  <c r="AE64" i="30"/>
  <c r="AE153" i="30"/>
  <c r="AE167" i="30"/>
  <c r="AC195" i="34"/>
  <c r="AC183" i="34"/>
  <c r="AC185" i="34" s="1"/>
  <c r="AC178" i="29"/>
  <c r="AC179" i="29" s="1"/>
  <c r="AC182" i="29"/>
  <c r="AC189" i="29"/>
  <c r="AC196" i="34"/>
  <c r="AC190" i="34"/>
  <c r="AC192" i="34" s="1"/>
  <c r="AE70" i="10"/>
  <c r="AE59" i="10"/>
  <c r="AF2" i="10"/>
  <c r="AE62" i="10"/>
  <c r="AE67" i="10"/>
  <c r="AE65" i="10"/>
  <c r="AE71" i="10"/>
  <c r="AE66" i="10"/>
  <c r="AD188" i="34"/>
  <c r="AD181" i="34"/>
  <c r="AE54" i="32"/>
  <c r="AE58" i="32"/>
  <c r="AE52" i="32"/>
  <c r="AE55" i="32"/>
  <c r="AE59" i="32"/>
  <c r="AE57" i="32"/>
  <c r="AE56" i="32"/>
  <c r="AE50" i="32"/>
  <c r="AF2" i="32"/>
  <c r="AE53" i="32"/>
  <c r="AE51" i="32"/>
  <c r="AA194" i="29"/>
  <c r="AD73" i="30"/>
  <c r="AE150" i="29"/>
  <c r="AE163" i="29"/>
  <c r="AE59" i="29"/>
  <c r="AE165" i="29"/>
  <c r="AE152" i="29"/>
  <c r="AE168" i="29"/>
  <c r="AE143" i="29"/>
  <c r="AE145" i="29"/>
  <c r="AE61" i="29"/>
  <c r="AF2" i="29"/>
  <c r="AE173" i="29"/>
  <c r="AE169" i="29"/>
  <c r="AE154" i="29"/>
  <c r="AE174" i="29"/>
  <c r="AE62" i="29"/>
  <c r="AE71" i="29"/>
  <c r="AE164" i="29"/>
  <c r="AE146" i="29"/>
  <c r="AE149" i="29"/>
  <c r="AE66" i="29"/>
  <c r="AE70" i="29"/>
  <c r="AE65" i="29"/>
  <c r="AE144" i="29"/>
  <c r="AE68" i="29"/>
  <c r="AE162" i="29"/>
  <c r="AE60" i="29"/>
  <c r="AE171" i="29"/>
  <c r="AE155" i="29"/>
  <c r="AB196" i="31"/>
  <c r="AA198" i="29"/>
  <c r="AB186" i="31"/>
  <c r="AC178" i="30"/>
  <c r="AC179" i="30" s="1"/>
  <c r="AC182" i="30"/>
  <c r="AC189" i="30"/>
  <c r="AC183" i="31"/>
  <c r="AC185" i="31" s="1"/>
  <c r="AC190" i="31"/>
  <c r="AC192" i="31" s="1"/>
  <c r="AE66" i="31"/>
  <c r="AE162" i="31"/>
  <c r="AE152" i="31"/>
  <c r="AE165" i="31"/>
  <c r="AE149" i="31"/>
  <c r="AE150" i="31"/>
  <c r="AE68" i="31"/>
  <c r="AE65" i="31"/>
  <c r="AF2" i="31"/>
  <c r="AE168" i="31"/>
  <c r="AE146" i="31"/>
  <c r="AE62" i="31"/>
  <c r="AE143" i="31"/>
  <c r="AE59" i="31"/>
  <c r="AE171" i="31"/>
  <c r="AE169" i="31"/>
  <c r="AD176" i="30"/>
  <c r="AF2" i="33"/>
  <c r="AE66" i="33"/>
  <c r="AE73" i="33" s="1"/>
  <c r="AD176" i="29"/>
  <c r="AD157" i="29"/>
  <c r="AB193" i="31"/>
  <c r="AD158" i="30"/>
  <c r="AD74" i="34"/>
  <c r="AE74" i="34" s="1"/>
  <c r="AD73" i="10"/>
  <c r="AB191" i="30"/>
  <c r="AB193" i="30" s="1"/>
  <c r="AB197" i="30"/>
  <c r="AE21" i="48"/>
  <c r="AE23" i="48" s="1"/>
  <c r="AF2" i="48"/>
  <c r="AE61" i="2"/>
  <c r="AD176" i="31"/>
  <c r="AB184" i="29"/>
  <c r="AB186" i="29" s="1"/>
  <c r="AB196" i="29"/>
  <c r="AB197" i="31"/>
  <c r="AC74" i="29"/>
  <c r="AD74" i="29" s="1"/>
  <c r="AC177" i="31"/>
  <c r="AC177" i="30"/>
  <c r="AD189" i="34"/>
  <c r="AD191" i="34" s="1"/>
  <c r="AD182" i="34"/>
  <c r="AD184" i="34" s="1"/>
  <c r="AB196" i="30"/>
  <c r="AB184" i="30"/>
  <c r="AB186" i="30" s="1"/>
  <c r="AD157" i="31"/>
  <c r="AB191" i="29"/>
  <c r="AB193" i="29" s="1"/>
  <c r="AB197" i="29"/>
  <c r="AA194" i="30"/>
  <c r="AF2" i="43"/>
  <c r="AE80" i="43"/>
  <c r="AE85" i="43" s="1"/>
  <c r="AE77" i="43"/>
  <c r="AE82" i="43" s="1"/>
  <c r="AE78" i="43"/>
  <c r="AE83" i="43" s="1"/>
  <c r="AE79" i="43"/>
  <c r="AE84" i="43" s="1"/>
  <c r="AC158" i="29"/>
  <c r="AE62" i="2" l="1"/>
  <c r="AE98" i="49"/>
  <c r="AE74" i="33"/>
  <c r="AE107" i="49"/>
  <c r="AE23" i="49" s="1"/>
  <c r="AE178" i="34"/>
  <c r="AE108" i="49"/>
  <c r="AE24" i="49" s="1"/>
  <c r="AC22" i="49"/>
  <c r="AC6" i="49" s="1"/>
  <c r="AC90" i="49"/>
  <c r="AC95" i="49" s="1"/>
  <c r="AD158" i="29"/>
  <c r="AB19" i="49"/>
  <c r="AC103" i="49"/>
  <c r="AA11" i="49"/>
  <c r="AA31" i="49" s="1"/>
  <c r="AA32" i="49" s="1"/>
  <c r="AA33" i="49" s="1"/>
  <c r="AD74" i="30"/>
  <c r="AD101" i="49"/>
  <c r="AD93" i="49" s="1"/>
  <c r="AC18" i="49"/>
  <c r="AB10" i="49"/>
  <c r="AD14" i="49"/>
  <c r="AD62" i="32"/>
  <c r="AD106" i="49"/>
  <c r="AD111" i="49" s="1"/>
  <c r="AD92" i="49"/>
  <c r="AD74" i="31"/>
  <c r="AD102" i="49"/>
  <c r="AD94" i="49" s="1"/>
  <c r="AC15" i="49"/>
  <c r="AB7" i="49"/>
  <c r="AC17" i="49"/>
  <c r="AB9" i="49"/>
  <c r="AD74" i="10"/>
  <c r="AD99" i="49"/>
  <c r="AD91" i="49" s="1"/>
  <c r="AD16" i="49"/>
  <c r="AD8" i="49" s="1"/>
  <c r="AC8" i="49"/>
  <c r="AD177" i="30"/>
  <c r="AB194" i="30"/>
  <c r="AC193" i="31"/>
  <c r="AE73" i="30"/>
  <c r="AD178" i="31"/>
  <c r="AD179" i="31" s="1"/>
  <c r="AD182" i="31"/>
  <c r="AD189" i="31"/>
  <c r="AB198" i="31"/>
  <c r="AC193" i="34"/>
  <c r="AE157" i="30"/>
  <c r="AG2" i="33"/>
  <c r="AF66" i="33"/>
  <c r="AF73" i="33" s="1"/>
  <c r="AE73" i="31"/>
  <c r="AE102" i="49" s="1"/>
  <c r="AC191" i="30"/>
  <c r="AC193" i="30" s="1"/>
  <c r="AC197" i="30"/>
  <c r="AC197" i="34"/>
  <c r="AF61" i="2"/>
  <c r="AD178" i="30"/>
  <c r="AD179" i="30" s="1"/>
  <c r="AD189" i="30"/>
  <c r="AD182" i="30"/>
  <c r="AE73" i="29"/>
  <c r="AM198" i="35"/>
  <c r="AE157" i="31"/>
  <c r="AC196" i="30"/>
  <c r="AC184" i="30"/>
  <c r="AC186" i="30" s="1"/>
  <c r="AF77" i="43"/>
  <c r="AF82" i="43" s="1"/>
  <c r="AF80" i="43"/>
  <c r="AF85" i="43" s="1"/>
  <c r="AG2" i="43"/>
  <c r="AF79" i="43"/>
  <c r="AF84" i="43" s="1"/>
  <c r="AF78" i="43"/>
  <c r="AF83" i="43" s="1"/>
  <c r="AB198" i="30"/>
  <c r="AB194" i="29"/>
  <c r="AF164" i="29"/>
  <c r="AF150" i="29"/>
  <c r="AF66" i="29"/>
  <c r="AF143" i="29"/>
  <c r="AF145" i="29"/>
  <c r="AF154" i="29"/>
  <c r="AF70" i="29"/>
  <c r="AF173" i="29"/>
  <c r="AF155" i="29"/>
  <c r="AF71" i="29"/>
  <c r="AF59" i="29"/>
  <c r="AF152" i="29"/>
  <c r="AF62" i="29"/>
  <c r="AF162" i="29"/>
  <c r="AF168" i="29"/>
  <c r="AG2" i="29"/>
  <c r="AF68" i="29"/>
  <c r="AF171" i="29"/>
  <c r="AF165" i="29"/>
  <c r="AF61" i="29"/>
  <c r="AF174" i="29"/>
  <c r="AF65" i="29"/>
  <c r="AF146" i="29"/>
  <c r="AF149" i="29"/>
  <c r="AF169" i="29"/>
  <c r="AF144" i="29"/>
  <c r="AF60" i="29"/>
  <c r="AF163" i="29"/>
  <c r="AC191" i="29"/>
  <c r="AC193" i="29" s="1"/>
  <c r="AC197" i="29"/>
  <c r="AG2" i="34"/>
  <c r="AF168" i="34"/>
  <c r="AF175" i="34" s="1"/>
  <c r="AF66" i="34"/>
  <c r="AF73" i="34" s="1"/>
  <c r="AF149" i="34"/>
  <c r="AF156" i="34" s="1"/>
  <c r="AM194" i="35"/>
  <c r="AB194" i="31"/>
  <c r="AE176" i="29"/>
  <c r="AF52" i="32"/>
  <c r="AF58" i="32"/>
  <c r="AF53" i="32"/>
  <c r="AF50" i="32"/>
  <c r="AF59" i="32"/>
  <c r="AF56" i="32"/>
  <c r="AF57" i="32"/>
  <c r="AF55" i="32"/>
  <c r="AF54" i="32"/>
  <c r="AG2" i="32"/>
  <c r="AF51" i="32"/>
  <c r="AF59" i="10"/>
  <c r="AF71" i="10"/>
  <c r="AF70" i="10"/>
  <c r="AF66" i="10"/>
  <c r="AF62" i="10"/>
  <c r="AF67" i="10"/>
  <c r="AG2" i="10"/>
  <c r="AF65" i="10"/>
  <c r="AC196" i="29"/>
  <c r="AC184" i="29"/>
  <c r="AC186" i="29" s="1"/>
  <c r="AH2" i="2"/>
  <c r="AG51" i="2"/>
  <c r="AG58" i="2"/>
  <c r="AG54" i="2"/>
  <c r="AG56" i="2"/>
  <c r="AG50" i="2"/>
  <c r="AG53" i="2"/>
  <c r="AG59" i="2"/>
  <c r="AG60" i="2"/>
  <c r="AG55" i="2"/>
  <c r="AG52" i="2"/>
  <c r="AG57" i="2"/>
  <c r="AE181" i="34"/>
  <c r="AE188" i="34"/>
  <c r="AE176" i="31"/>
  <c r="AE61" i="32"/>
  <c r="AE106" i="49" s="1"/>
  <c r="AD183" i="34"/>
  <c r="AD185" i="34" s="1"/>
  <c r="AD195" i="34"/>
  <c r="AE73" i="10"/>
  <c r="AF162" i="30"/>
  <c r="AF148" i="30"/>
  <c r="AF152" i="30"/>
  <c r="AF149" i="30"/>
  <c r="AF143" i="30"/>
  <c r="AF172" i="30"/>
  <c r="AF65" i="30"/>
  <c r="AF146" i="30"/>
  <c r="AF168" i="30"/>
  <c r="AF169" i="30"/>
  <c r="AF59" i="30"/>
  <c r="AF150" i="30"/>
  <c r="AF60" i="30"/>
  <c r="AF68" i="30"/>
  <c r="AF62" i="30"/>
  <c r="AF167" i="30"/>
  <c r="AF64" i="30"/>
  <c r="AF153" i="30"/>
  <c r="AF69" i="30"/>
  <c r="AF144" i="30"/>
  <c r="AF171" i="30"/>
  <c r="AG2" i="30"/>
  <c r="AF66" i="30"/>
  <c r="AF163" i="30"/>
  <c r="AF165" i="30"/>
  <c r="AE176" i="30"/>
  <c r="AD183" i="31"/>
  <c r="AD185" i="31" s="1"/>
  <c r="AD190" i="31"/>
  <c r="AD192" i="31" s="1"/>
  <c r="AD189" i="29"/>
  <c r="AD182" i="29"/>
  <c r="AD178" i="29"/>
  <c r="AD179" i="29" s="1"/>
  <c r="AD183" i="30"/>
  <c r="AD185" i="30" s="1"/>
  <c r="AD190" i="30"/>
  <c r="AD192" i="30" s="1"/>
  <c r="AF66" i="31"/>
  <c r="AF149" i="31"/>
  <c r="AF169" i="31"/>
  <c r="AF152" i="31"/>
  <c r="AF168" i="31"/>
  <c r="AF62" i="31"/>
  <c r="AF162" i="31"/>
  <c r="AF143" i="31"/>
  <c r="AF65" i="31"/>
  <c r="AF59" i="31"/>
  <c r="AG2" i="31"/>
  <c r="AF150" i="31"/>
  <c r="AF146" i="31"/>
  <c r="AF165" i="31"/>
  <c r="AF68" i="31"/>
  <c r="AF171" i="31"/>
  <c r="AE157" i="29"/>
  <c r="AD190" i="34"/>
  <c r="AD192" i="34" s="1"/>
  <c r="AD196" i="34"/>
  <c r="AC196" i="31"/>
  <c r="AD158" i="31"/>
  <c r="AE158" i="31" s="1"/>
  <c r="AE182" i="34"/>
  <c r="AE184" i="34" s="1"/>
  <c r="AE189" i="34"/>
  <c r="AE191" i="34" s="1"/>
  <c r="AE176" i="34"/>
  <c r="AE158" i="30"/>
  <c r="AB198" i="29"/>
  <c r="AE158" i="29"/>
  <c r="AE177" i="30"/>
  <c r="AF21" i="48"/>
  <c r="AF23" i="48" s="1"/>
  <c r="AG2" i="48"/>
  <c r="AD177" i="31"/>
  <c r="AE177" i="31" s="1"/>
  <c r="AD183" i="29"/>
  <c r="AD185" i="29" s="1"/>
  <c r="AD190" i="29"/>
  <c r="AD192" i="29" s="1"/>
  <c r="AC197" i="31"/>
  <c r="AC186" i="31"/>
  <c r="AC194" i="31" s="1"/>
  <c r="AE157" i="34"/>
  <c r="AD177" i="29"/>
  <c r="AB11" i="49" l="1"/>
  <c r="AB31" i="49" s="1"/>
  <c r="AB32" i="49" s="1"/>
  <c r="AB33" i="49" s="1"/>
  <c r="AC27" i="49"/>
  <c r="AE111" i="49"/>
  <c r="AE94" i="49"/>
  <c r="AE14" i="49"/>
  <c r="AF74" i="33"/>
  <c r="AF107" i="49"/>
  <c r="AF23" i="49" s="1"/>
  <c r="AE74" i="30"/>
  <c r="AE101" i="49"/>
  <c r="AF62" i="2"/>
  <c r="AF98" i="49"/>
  <c r="AE74" i="10"/>
  <c r="AE99" i="49"/>
  <c r="AF178" i="34"/>
  <c r="AF108" i="49"/>
  <c r="AF24" i="49" s="1"/>
  <c r="AE74" i="29"/>
  <c r="AE100" i="49"/>
  <c r="AE90" i="49"/>
  <c r="AE62" i="32"/>
  <c r="AC194" i="29"/>
  <c r="AE74" i="31"/>
  <c r="AD17" i="49"/>
  <c r="AD9" i="49" s="1"/>
  <c r="AC9" i="49"/>
  <c r="AD18" i="49"/>
  <c r="AD10" i="49" s="1"/>
  <c r="AC10" i="49"/>
  <c r="AD15" i="49"/>
  <c r="AD7" i="49" s="1"/>
  <c r="AC7" i="49"/>
  <c r="AC19" i="49"/>
  <c r="AD103" i="49"/>
  <c r="AD90" i="49"/>
  <c r="AD95" i="49" s="1"/>
  <c r="AD22" i="49"/>
  <c r="AD27" i="49" s="1"/>
  <c r="AF176" i="34"/>
  <c r="AC194" i="30"/>
  <c r="AE177" i="29"/>
  <c r="AC198" i="31"/>
  <c r="AC198" i="30"/>
  <c r="AF157" i="31"/>
  <c r="AF189" i="31" s="1"/>
  <c r="AC198" i="29"/>
  <c r="AF73" i="10"/>
  <c r="AF61" i="32"/>
  <c r="AF176" i="30"/>
  <c r="AF177" i="30" s="1"/>
  <c r="AF73" i="29"/>
  <c r="AD184" i="30"/>
  <c r="AD186" i="30" s="1"/>
  <c r="AD196" i="30"/>
  <c r="AF176" i="31"/>
  <c r="AF177" i="31" s="1"/>
  <c r="AE190" i="34"/>
  <c r="AE192" i="34" s="1"/>
  <c r="AE196" i="34"/>
  <c r="AG61" i="2"/>
  <c r="AF157" i="34"/>
  <c r="AF188" i="34"/>
  <c r="AF181" i="34"/>
  <c r="AE182" i="31"/>
  <c r="AE178" i="31"/>
  <c r="AE179" i="31" s="1"/>
  <c r="AE189" i="31"/>
  <c r="AD191" i="30"/>
  <c r="AD193" i="30" s="1"/>
  <c r="AD197" i="30"/>
  <c r="AH2" i="33"/>
  <c r="AG66" i="33"/>
  <c r="AG73" i="33" s="1"/>
  <c r="AG21" i="48"/>
  <c r="AG23" i="48" s="1"/>
  <c r="AH2" i="48"/>
  <c r="AD197" i="34"/>
  <c r="AE195" i="34"/>
  <c r="AE183" i="34"/>
  <c r="AE185" i="34" s="1"/>
  <c r="AG67" i="10"/>
  <c r="AG62" i="10"/>
  <c r="AG70" i="10"/>
  <c r="AG71" i="10"/>
  <c r="AG59" i="10"/>
  <c r="AG66" i="10"/>
  <c r="AH2" i="10"/>
  <c r="AG65" i="10"/>
  <c r="AG57" i="32"/>
  <c r="AG54" i="32"/>
  <c r="AG58" i="32"/>
  <c r="AG55" i="32"/>
  <c r="AG51" i="32"/>
  <c r="AH2" i="32"/>
  <c r="AG56" i="32"/>
  <c r="AG53" i="32"/>
  <c r="AG52" i="32"/>
  <c r="AG59" i="32"/>
  <c r="AG50" i="32"/>
  <c r="AE178" i="30"/>
  <c r="AE179" i="30" s="1"/>
  <c r="AE189" i="30"/>
  <c r="AE182" i="30"/>
  <c r="AD196" i="29"/>
  <c r="AD184" i="29"/>
  <c r="AD186" i="29" s="1"/>
  <c r="AG152" i="30"/>
  <c r="AG167" i="30"/>
  <c r="AG153" i="30"/>
  <c r="AG165" i="30"/>
  <c r="AG172" i="30"/>
  <c r="AG146" i="30"/>
  <c r="AG162" i="30"/>
  <c r="AG149" i="30"/>
  <c r="AG168" i="30"/>
  <c r="AG69" i="30"/>
  <c r="AG163" i="30"/>
  <c r="AG144" i="30"/>
  <c r="AH2" i="30"/>
  <c r="AG148" i="30"/>
  <c r="AG169" i="30"/>
  <c r="AG60" i="30"/>
  <c r="AG143" i="30"/>
  <c r="AG59" i="30"/>
  <c r="AG66" i="30"/>
  <c r="AG150" i="30"/>
  <c r="AG68" i="30"/>
  <c r="AG65" i="30"/>
  <c r="AG62" i="30"/>
  <c r="AG171" i="30"/>
  <c r="AG64" i="30"/>
  <c r="AD193" i="34"/>
  <c r="AF189" i="34"/>
  <c r="AF191" i="34" s="1"/>
  <c r="AF182" i="34"/>
  <c r="AF184" i="34" s="1"/>
  <c r="AG60" i="29"/>
  <c r="AG165" i="29"/>
  <c r="AG163" i="29"/>
  <c r="AG155" i="29"/>
  <c r="AG164" i="29"/>
  <c r="AG162" i="29"/>
  <c r="AG169" i="29"/>
  <c r="AG168" i="29"/>
  <c r="AG61" i="29"/>
  <c r="AG171" i="29"/>
  <c r="AG152" i="29"/>
  <c r="AG65" i="29"/>
  <c r="AG62" i="29"/>
  <c r="AG68" i="29"/>
  <c r="AG145" i="29"/>
  <c r="AG173" i="29"/>
  <c r="AG59" i="29"/>
  <c r="AG174" i="29"/>
  <c r="AG70" i="29"/>
  <c r="AG154" i="29"/>
  <c r="AG150" i="29"/>
  <c r="AG71" i="29"/>
  <c r="AG146" i="29"/>
  <c r="AG149" i="29"/>
  <c r="AG143" i="29"/>
  <c r="AG144" i="29"/>
  <c r="AG66" i="29"/>
  <c r="AH2" i="29"/>
  <c r="AD197" i="29"/>
  <c r="AD191" i="29"/>
  <c r="AD193" i="29" s="1"/>
  <c r="AF157" i="30"/>
  <c r="AF158" i="30" s="1"/>
  <c r="AE183" i="29"/>
  <c r="AE185" i="29" s="1"/>
  <c r="AE190" i="29"/>
  <c r="AE192" i="29" s="1"/>
  <c r="AG66" i="34"/>
  <c r="AG73" i="34" s="1"/>
  <c r="AH2" i="34"/>
  <c r="AG149" i="34"/>
  <c r="AG156" i="34" s="1"/>
  <c r="AG168" i="34"/>
  <c r="AG175" i="34" s="1"/>
  <c r="AH2" i="43"/>
  <c r="AG80" i="43"/>
  <c r="AG85" i="43" s="1"/>
  <c r="AG77" i="43"/>
  <c r="AG82" i="43" s="1"/>
  <c r="AG78" i="43"/>
  <c r="AG83" i="43" s="1"/>
  <c r="AG79" i="43"/>
  <c r="AG84" i="43" s="1"/>
  <c r="AF182" i="31"/>
  <c r="AF176" i="29"/>
  <c r="AD191" i="31"/>
  <c r="AD193" i="31" s="1"/>
  <c r="AD197" i="31"/>
  <c r="AF73" i="31"/>
  <c r="AF73" i="30"/>
  <c r="AH53" i="2"/>
  <c r="AH60" i="2"/>
  <c r="AH52" i="2"/>
  <c r="AH50" i="2"/>
  <c r="AH55" i="2"/>
  <c r="AH59" i="2"/>
  <c r="AH51" i="2"/>
  <c r="AH58" i="2"/>
  <c r="AH54" i="2"/>
  <c r="AI2" i="2"/>
  <c r="AH56" i="2"/>
  <c r="AH57" i="2"/>
  <c r="AD184" i="31"/>
  <c r="AD186" i="31" s="1"/>
  <c r="AD196" i="31"/>
  <c r="AG66" i="31"/>
  <c r="AG168" i="31"/>
  <c r="AG68" i="31"/>
  <c r="AG162" i="31"/>
  <c r="AG149" i="31"/>
  <c r="AG169" i="31"/>
  <c r="AG59" i="31"/>
  <c r="AG65" i="31"/>
  <c r="AG152" i="31"/>
  <c r="AG150" i="31"/>
  <c r="AH2" i="31"/>
  <c r="AG62" i="31"/>
  <c r="AG165" i="31"/>
  <c r="AG146" i="31"/>
  <c r="AG143" i="31"/>
  <c r="AG171" i="31"/>
  <c r="AE182" i="29"/>
  <c r="AE189" i="29"/>
  <c r="AE178" i="29"/>
  <c r="AE179" i="29" s="1"/>
  <c r="AE190" i="30"/>
  <c r="AE192" i="30" s="1"/>
  <c r="AE183" i="30"/>
  <c r="AE185" i="30" s="1"/>
  <c r="AE183" i="31"/>
  <c r="AE185" i="31" s="1"/>
  <c r="AE190" i="31"/>
  <c r="AE192" i="31" s="1"/>
  <c r="AF157" i="29"/>
  <c r="AF74" i="34"/>
  <c r="AE103" i="49" l="1"/>
  <c r="AG74" i="34"/>
  <c r="AE18" i="49"/>
  <c r="AE10" i="49" s="1"/>
  <c r="AF178" i="31"/>
  <c r="AF74" i="30"/>
  <c r="AF101" i="49"/>
  <c r="AF74" i="31"/>
  <c r="AF102" i="49"/>
  <c r="AG74" i="33"/>
  <c r="AG107" i="49"/>
  <c r="AG23" i="49" s="1"/>
  <c r="AF74" i="29"/>
  <c r="AF100" i="49"/>
  <c r="AE15" i="49"/>
  <c r="AE7" i="49" s="1"/>
  <c r="AE91" i="49"/>
  <c r="AF14" i="49"/>
  <c r="AG178" i="34"/>
  <c r="AG108" i="49"/>
  <c r="AG24" i="49" s="1"/>
  <c r="AG62" i="2"/>
  <c r="AG98" i="49"/>
  <c r="AF62" i="32"/>
  <c r="AF106" i="49"/>
  <c r="AF90" i="49" s="1"/>
  <c r="AF74" i="10"/>
  <c r="AF99" i="49"/>
  <c r="AF103" i="49" s="1"/>
  <c r="AF158" i="31"/>
  <c r="AE16" i="49"/>
  <c r="AE8" i="49" s="1"/>
  <c r="AE92" i="49"/>
  <c r="AE17" i="49"/>
  <c r="AE9" i="49" s="1"/>
  <c r="AE93" i="49"/>
  <c r="AE22" i="49"/>
  <c r="AE27" i="49" s="1"/>
  <c r="AC11" i="49"/>
  <c r="AE197" i="34"/>
  <c r="AF177" i="29"/>
  <c r="AD19" i="49"/>
  <c r="AD6" i="49"/>
  <c r="AD11" i="49" s="1"/>
  <c r="AE193" i="34"/>
  <c r="AD198" i="31"/>
  <c r="AD194" i="31"/>
  <c r="AD198" i="30"/>
  <c r="AD194" i="30"/>
  <c r="AG73" i="31"/>
  <c r="AG157" i="31"/>
  <c r="AG157" i="30"/>
  <c r="AG158" i="30" s="1"/>
  <c r="AF184" i="31"/>
  <c r="AI2" i="34"/>
  <c r="AH149" i="34"/>
  <c r="AH156" i="34" s="1"/>
  <c r="AH168" i="34"/>
  <c r="AH175" i="34" s="1"/>
  <c r="AH66" i="34"/>
  <c r="AH73" i="34" s="1"/>
  <c r="AE196" i="31"/>
  <c r="AE184" i="31"/>
  <c r="AE186" i="31" s="1"/>
  <c r="AG176" i="29"/>
  <c r="AG73" i="30"/>
  <c r="AG61" i="32"/>
  <c r="AF183" i="34"/>
  <c r="AF185" i="34" s="1"/>
  <c r="AF195" i="34"/>
  <c r="AG182" i="30"/>
  <c r="AF190" i="34"/>
  <c r="AF192" i="34" s="1"/>
  <c r="AF196" i="34"/>
  <c r="AG176" i="31"/>
  <c r="AG177" i="31" s="1"/>
  <c r="AH143" i="29"/>
  <c r="AH162" i="29"/>
  <c r="AH169" i="29"/>
  <c r="AH149" i="29"/>
  <c r="AH165" i="29"/>
  <c r="AH154" i="29"/>
  <c r="AH71" i="29"/>
  <c r="AH168" i="29"/>
  <c r="AH59" i="29"/>
  <c r="AH65" i="29"/>
  <c r="AH174" i="29"/>
  <c r="AH145" i="29"/>
  <c r="AH62" i="29"/>
  <c r="AH144" i="29"/>
  <c r="AH68" i="29"/>
  <c r="AI2" i="29"/>
  <c r="AH146" i="29"/>
  <c r="AH60" i="29"/>
  <c r="AH152" i="29"/>
  <c r="AH155" i="29"/>
  <c r="AH164" i="29"/>
  <c r="AH173" i="29"/>
  <c r="AH150" i="29"/>
  <c r="AH66" i="29"/>
  <c r="AH61" i="29"/>
  <c r="AH171" i="29"/>
  <c r="AH163" i="29"/>
  <c r="AH70" i="29"/>
  <c r="AD194" i="29"/>
  <c r="AI2" i="33"/>
  <c r="AH66" i="33"/>
  <c r="AH73" i="33" s="1"/>
  <c r="AF182" i="30"/>
  <c r="AF189" i="30"/>
  <c r="AF178" i="30"/>
  <c r="AF179" i="30" s="1"/>
  <c r="AG176" i="30"/>
  <c r="AG177" i="30" s="1"/>
  <c r="AD198" i="29"/>
  <c r="AF190" i="29"/>
  <c r="AF192" i="29" s="1"/>
  <c r="AF183" i="29"/>
  <c r="AF185" i="29" s="1"/>
  <c r="AH77" i="43"/>
  <c r="AH82" i="43" s="1"/>
  <c r="AH78" i="43"/>
  <c r="AH83" i="43" s="1"/>
  <c r="AH80" i="43"/>
  <c r="AH85" i="43" s="1"/>
  <c r="AH79" i="43"/>
  <c r="AH84" i="43" s="1"/>
  <c r="AI2" i="43"/>
  <c r="AH65" i="10"/>
  <c r="AH70" i="10"/>
  <c r="AH71" i="10"/>
  <c r="AH66" i="10"/>
  <c r="AH59" i="10"/>
  <c r="AI2" i="10"/>
  <c r="AH67" i="10"/>
  <c r="AH62" i="10"/>
  <c r="AH165" i="31"/>
  <c r="AH149" i="31"/>
  <c r="AH66" i="31"/>
  <c r="AH146" i="31"/>
  <c r="AH68" i="31"/>
  <c r="AH62" i="31"/>
  <c r="AH150" i="31"/>
  <c r="AH168" i="31"/>
  <c r="AH65" i="31"/>
  <c r="AH59" i="31"/>
  <c r="AI2" i="31"/>
  <c r="AH169" i="31"/>
  <c r="AH143" i="31"/>
  <c r="AH162" i="31"/>
  <c r="AH171" i="31"/>
  <c r="AH152" i="31"/>
  <c r="AF158" i="29"/>
  <c r="AF178" i="29"/>
  <c r="AF179" i="29" s="1"/>
  <c r="AF189" i="29"/>
  <c r="AF182" i="29"/>
  <c r="AF179" i="31"/>
  <c r="AG189" i="34"/>
  <c r="AG191" i="34" s="1"/>
  <c r="AG182" i="34"/>
  <c r="AG184" i="34" s="1"/>
  <c r="AG157" i="29"/>
  <c r="AG73" i="29"/>
  <c r="AH167" i="30"/>
  <c r="AH169" i="30"/>
  <c r="AH144" i="30"/>
  <c r="AH68" i="30"/>
  <c r="AH65" i="30"/>
  <c r="AH148" i="30"/>
  <c r="AH143" i="30"/>
  <c r="AH172" i="30"/>
  <c r="AH168" i="30"/>
  <c r="AH69" i="30"/>
  <c r="AH153" i="30"/>
  <c r="AH152" i="30"/>
  <c r="AH66" i="30"/>
  <c r="AH146" i="30"/>
  <c r="AI2" i="30"/>
  <c r="AH64" i="30"/>
  <c r="AH62" i="30"/>
  <c r="AH171" i="30"/>
  <c r="AH150" i="30"/>
  <c r="AH162" i="30"/>
  <c r="AH165" i="30"/>
  <c r="AH60" i="30"/>
  <c r="AH149" i="30"/>
  <c r="AH163" i="30"/>
  <c r="AH59" i="30"/>
  <c r="AE184" i="30"/>
  <c r="AE186" i="30" s="1"/>
  <c r="AE196" i="30"/>
  <c r="AH55" i="32"/>
  <c r="AH54" i="32"/>
  <c r="AI2" i="32"/>
  <c r="AH58" i="32"/>
  <c r="AH57" i="32"/>
  <c r="AH53" i="32"/>
  <c r="AH51" i="32"/>
  <c r="AH52" i="32"/>
  <c r="AH50" i="32"/>
  <c r="AH59" i="32"/>
  <c r="AH56" i="32"/>
  <c r="AE197" i="31"/>
  <c r="AE191" i="31"/>
  <c r="AE193" i="31" s="1"/>
  <c r="AF190" i="30"/>
  <c r="AF192" i="30" s="1"/>
  <c r="AF183" i="30"/>
  <c r="AF185" i="30" s="1"/>
  <c r="AI54" i="2"/>
  <c r="AI50" i="2"/>
  <c r="AJ2" i="2"/>
  <c r="AI60" i="2"/>
  <c r="AI55" i="2"/>
  <c r="AI51" i="2"/>
  <c r="AI56" i="2"/>
  <c r="AI53" i="2"/>
  <c r="AI59" i="2"/>
  <c r="AI58" i="2"/>
  <c r="AI57" i="2"/>
  <c r="AI52" i="2"/>
  <c r="AE191" i="29"/>
  <c r="AE193" i="29" s="1"/>
  <c r="AE197" i="29"/>
  <c r="AH74" i="34"/>
  <c r="AE184" i="29"/>
  <c r="AE186" i="29" s="1"/>
  <c r="AE196" i="29"/>
  <c r="AH61" i="2"/>
  <c r="AF191" i="31"/>
  <c r="AG157" i="34"/>
  <c r="AH157" i="34" s="1"/>
  <c r="AG188" i="34"/>
  <c r="AG181" i="34"/>
  <c r="AE197" i="30"/>
  <c r="AE191" i="30"/>
  <c r="AE193" i="30" s="1"/>
  <c r="AG73" i="10"/>
  <c r="AI2" i="48"/>
  <c r="AH21" i="48"/>
  <c r="AH23" i="48" s="1"/>
  <c r="AF183" i="31"/>
  <c r="AF185" i="31" s="1"/>
  <c r="AF190" i="31"/>
  <c r="AF192" i="31" s="1"/>
  <c r="AG176" i="34"/>
  <c r="AH176" i="34" s="1"/>
  <c r="AE6" i="49" l="1"/>
  <c r="AG158" i="31"/>
  <c r="AE95" i="49"/>
  <c r="AG14" i="49"/>
  <c r="AG189" i="30"/>
  <c r="AF15" i="49"/>
  <c r="AF7" i="49" s="1"/>
  <c r="AF91" i="49"/>
  <c r="AG74" i="10"/>
  <c r="AG99" i="49"/>
  <c r="AH62" i="2"/>
  <c r="AH98" i="49"/>
  <c r="AE11" i="49"/>
  <c r="AH178" i="34"/>
  <c r="AH108" i="49"/>
  <c r="AH24" i="49" s="1"/>
  <c r="AE19" i="49"/>
  <c r="AF18" i="49"/>
  <c r="AF10" i="49" s="1"/>
  <c r="AF94" i="49"/>
  <c r="AH74" i="33"/>
  <c r="AH107" i="49"/>
  <c r="AH23" i="49" s="1"/>
  <c r="AG74" i="31"/>
  <c r="AG102" i="49"/>
  <c r="AF22" i="49"/>
  <c r="AF27" i="49" s="1"/>
  <c r="AF111" i="49"/>
  <c r="AG74" i="29"/>
  <c r="AG100" i="49"/>
  <c r="AF17" i="49"/>
  <c r="AF9" i="49" s="1"/>
  <c r="AF93" i="49"/>
  <c r="AG62" i="32"/>
  <c r="AG106" i="49"/>
  <c r="AG74" i="30"/>
  <c r="AG101" i="49"/>
  <c r="AF16" i="49"/>
  <c r="AF8" i="49" s="1"/>
  <c r="AF92" i="49"/>
  <c r="AG189" i="31"/>
  <c r="AG182" i="31"/>
  <c r="AG178" i="31"/>
  <c r="AG179" i="31" s="1"/>
  <c r="AG178" i="30"/>
  <c r="AG179" i="30" s="1"/>
  <c r="AE198" i="30"/>
  <c r="AE198" i="29"/>
  <c r="AE194" i="29"/>
  <c r="AE194" i="30"/>
  <c r="AH176" i="31"/>
  <c r="AH177" i="31" s="1"/>
  <c r="AF184" i="30"/>
  <c r="AF186" i="30" s="1"/>
  <c r="AF196" i="30"/>
  <c r="AF193" i="34"/>
  <c r="AH182" i="34"/>
  <c r="AH184" i="34" s="1"/>
  <c r="AH189" i="34"/>
  <c r="AH191" i="34" s="1"/>
  <c r="AI78" i="43"/>
  <c r="AI83" i="43" s="1"/>
  <c r="AI77" i="43"/>
  <c r="AI82" i="43" s="1"/>
  <c r="AI80" i="43"/>
  <c r="AI85" i="43" s="1"/>
  <c r="AJ2" i="43"/>
  <c r="AI79" i="43"/>
  <c r="AI84" i="43" s="1"/>
  <c r="AH181" i="34"/>
  <c r="AH188" i="34"/>
  <c r="AG190" i="34"/>
  <c r="AG192" i="34" s="1"/>
  <c r="AG196" i="34"/>
  <c r="AH73" i="30"/>
  <c r="AH157" i="31"/>
  <c r="AH158" i="31" s="1"/>
  <c r="AI67" i="10"/>
  <c r="AI65" i="10"/>
  <c r="AI70" i="10"/>
  <c r="AI66" i="10"/>
  <c r="AI71" i="10"/>
  <c r="AI59" i="10"/>
  <c r="AJ2" i="10"/>
  <c r="AI62" i="10"/>
  <c r="AG191" i="30"/>
  <c r="AI66" i="34"/>
  <c r="AI73" i="34" s="1"/>
  <c r="AJ2" i="34"/>
  <c r="AI168" i="34"/>
  <c r="AI175" i="34" s="1"/>
  <c r="AI149" i="34"/>
  <c r="AI156" i="34" s="1"/>
  <c r="AG195" i="34"/>
  <c r="AG197" i="34" s="1"/>
  <c r="AG183" i="34"/>
  <c r="AG185" i="34" s="1"/>
  <c r="AF196" i="29"/>
  <c r="AF184" i="29"/>
  <c r="AF186" i="29" s="1"/>
  <c r="AH73" i="10"/>
  <c r="AG191" i="31"/>
  <c r="AH176" i="29"/>
  <c r="AG190" i="29"/>
  <c r="AG192" i="29" s="1"/>
  <c r="AG183" i="29"/>
  <c r="AG185" i="29" s="1"/>
  <c r="AF186" i="31"/>
  <c r="AI21" i="48"/>
  <c r="AI23" i="48" s="1"/>
  <c r="AJ2" i="48"/>
  <c r="AI60" i="30"/>
  <c r="AI169" i="30"/>
  <c r="AI162" i="30"/>
  <c r="AI165" i="30"/>
  <c r="AJ2" i="30"/>
  <c r="AI69" i="30"/>
  <c r="AI149" i="30"/>
  <c r="AI172" i="30"/>
  <c r="AI68" i="30"/>
  <c r="AI167" i="30"/>
  <c r="AI171" i="30"/>
  <c r="AI65" i="30"/>
  <c r="AI66" i="30"/>
  <c r="AI146" i="30"/>
  <c r="AI150" i="30"/>
  <c r="AI64" i="30"/>
  <c r="AI148" i="30"/>
  <c r="AI163" i="30"/>
  <c r="AI152" i="30"/>
  <c r="AI62" i="30"/>
  <c r="AI143" i="30"/>
  <c r="AI59" i="30"/>
  <c r="AI144" i="30"/>
  <c r="AI168" i="30"/>
  <c r="AI153" i="30"/>
  <c r="AH157" i="30"/>
  <c r="AG182" i="29"/>
  <c r="AG189" i="29"/>
  <c r="AG178" i="29"/>
  <c r="AG179" i="29" s="1"/>
  <c r="AF191" i="29"/>
  <c r="AF193" i="29" s="1"/>
  <c r="AF197" i="29"/>
  <c r="AI149" i="31"/>
  <c r="AI171" i="31"/>
  <c r="AI143" i="31"/>
  <c r="AI68" i="31"/>
  <c r="AI169" i="31"/>
  <c r="AI150" i="31"/>
  <c r="AI162" i="31"/>
  <c r="AI146" i="31"/>
  <c r="AI152" i="31"/>
  <c r="AI59" i="31"/>
  <c r="AI65" i="31"/>
  <c r="AJ2" i="31"/>
  <c r="AI66" i="31"/>
  <c r="AI62" i="31"/>
  <c r="AI168" i="31"/>
  <c r="AI165" i="31"/>
  <c r="AG184" i="31"/>
  <c r="AH73" i="29"/>
  <c r="AH157" i="29"/>
  <c r="AG184" i="30"/>
  <c r="AE194" i="31"/>
  <c r="AF196" i="31"/>
  <c r="AF197" i="31"/>
  <c r="AI55" i="32"/>
  <c r="AI57" i="32"/>
  <c r="AI58" i="32"/>
  <c r="AI50" i="32"/>
  <c r="AI56" i="32"/>
  <c r="AI52" i="32"/>
  <c r="AI51" i="32"/>
  <c r="AI54" i="32"/>
  <c r="AJ2" i="32"/>
  <c r="AI59" i="32"/>
  <c r="AI53" i="32"/>
  <c r="AH73" i="31"/>
  <c r="AG183" i="30"/>
  <c r="AG185" i="30" s="1"/>
  <c r="AG190" i="30"/>
  <c r="AG192" i="30" s="1"/>
  <c r="AI154" i="29"/>
  <c r="AI59" i="29"/>
  <c r="AI68" i="29"/>
  <c r="AI145" i="29"/>
  <c r="AI171" i="29"/>
  <c r="AI61" i="29"/>
  <c r="AI149" i="29"/>
  <c r="AI150" i="29"/>
  <c r="AI66" i="29"/>
  <c r="AI163" i="29"/>
  <c r="AI143" i="29"/>
  <c r="AI146" i="29"/>
  <c r="AI70" i="29"/>
  <c r="AI173" i="29"/>
  <c r="AI71" i="29"/>
  <c r="AI164" i="29"/>
  <c r="AI169" i="29"/>
  <c r="AI65" i="29"/>
  <c r="AI152" i="29"/>
  <c r="AI144" i="29"/>
  <c r="AI162" i="29"/>
  <c r="AJ2" i="29"/>
  <c r="AI168" i="29"/>
  <c r="AI165" i="29"/>
  <c r="AI60" i="29"/>
  <c r="AI62" i="29"/>
  <c r="AI174" i="29"/>
  <c r="AI155" i="29"/>
  <c r="AE198" i="31"/>
  <c r="AJ50" i="2"/>
  <c r="AJ59" i="2"/>
  <c r="AJ53" i="2"/>
  <c r="AJ60" i="2"/>
  <c r="AJ57" i="2"/>
  <c r="AK2" i="2"/>
  <c r="AJ55" i="2"/>
  <c r="AJ54" i="2"/>
  <c r="AJ56" i="2"/>
  <c r="AJ51" i="2"/>
  <c r="AJ52" i="2"/>
  <c r="AJ58" i="2"/>
  <c r="AG158" i="29"/>
  <c r="AF193" i="31"/>
  <c r="AI61" i="2"/>
  <c r="AH61" i="32"/>
  <c r="AH176" i="30"/>
  <c r="AH177" i="30" s="1"/>
  <c r="AF191" i="30"/>
  <c r="AF193" i="30" s="1"/>
  <c r="AF197" i="30"/>
  <c r="AI66" i="33"/>
  <c r="AI73" i="33" s="1"/>
  <c r="AJ2" i="33"/>
  <c r="AG183" i="31"/>
  <c r="AG185" i="31" s="1"/>
  <c r="AG190" i="31"/>
  <c r="AG192" i="31" s="1"/>
  <c r="AF197" i="34"/>
  <c r="AG177" i="29"/>
  <c r="AH177" i="29" s="1"/>
  <c r="AG103" i="49" l="1"/>
  <c r="AF19" i="49"/>
  <c r="AF95" i="49"/>
  <c r="AH74" i="30"/>
  <c r="AH101" i="49"/>
  <c r="AG22" i="49"/>
  <c r="AG27" i="49" s="1"/>
  <c r="AG111" i="49"/>
  <c r="AH62" i="32"/>
  <c r="AH106" i="49"/>
  <c r="AI62" i="2"/>
  <c r="AI98" i="49"/>
  <c r="AG18" i="49"/>
  <c r="AG10" i="49" s="1"/>
  <c r="AG94" i="49"/>
  <c r="AH74" i="31"/>
  <c r="AH102" i="49"/>
  <c r="AH74" i="29"/>
  <c r="AH100" i="49"/>
  <c r="AG16" i="49"/>
  <c r="AG8" i="49" s="1"/>
  <c r="AG92" i="49"/>
  <c r="AH14" i="49"/>
  <c r="AG90" i="49"/>
  <c r="AH74" i="10"/>
  <c r="AH99" i="49"/>
  <c r="AI178" i="34"/>
  <c r="AI108" i="49"/>
  <c r="AI24" i="49" s="1"/>
  <c r="AI74" i="33"/>
  <c r="AI107" i="49"/>
  <c r="AI23" i="49" s="1"/>
  <c r="AG17" i="49"/>
  <c r="AG9" i="49" s="1"/>
  <c r="AG93" i="49"/>
  <c r="AG15" i="49"/>
  <c r="AG7" i="49" s="1"/>
  <c r="AG91" i="49"/>
  <c r="AF6" i="49"/>
  <c r="AF11" i="49" s="1"/>
  <c r="AF198" i="30"/>
  <c r="AH158" i="29"/>
  <c r="AF198" i="31"/>
  <c r="AH190" i="31"/>
  <c r="AH183" i="31"/>
  <c r="AH185" i="31" s="1"/>
  <c r="AG193" i="34"/>
  <c r="AG196" i="30"/>
  <c r="AI73" i="10"/>
  <c r="AI74" i="34"/>
  <c r="AI73" i="29"/>
  <c r="AG196" i="31"/>
  <c r="AK2" i="48"/>
  <c r="AJ21" i="48"/>
  <c r="AJ23" i="48" s="1"/>
  <c r="AG197" i="31"/>
  <c r="AJ59" i="10"/>
  <c r="AJ67" i="10"/>
  <c r="AJ71" i="10"/>
  <c r="AK2" i="10"/>
  <c r="AJ65" i="10"/>
  <c r="AJ66" i="10"/>
  <c r="AJ62" i="10"/>
  <c r="AJ70" i="10"/>
  <c r="AI188" i="34"/>
  <c r="AI181" i="34"/>
  <c r="AI176" i="31"/>
  <c r="AI73" i="30"/>
  <c r="AI189" i="34"/>
  <c r="AI191" i="34" s="1"/>
  <c r="AI182" i="34"/>
  <c r="AI184" i="34" s="1"/>
  <c r="AH183" i="30"/>
  <c r="AH185" i="30" s="1"/>
  <c r="AH190" i="30"/>
  <c r="AH192" i="30" s="1"/>
  <c r="AG186" i="30"/>
  <c r="AI157" i="30"/>
  <c r="AJ69" i="30"/>
  <c r="AJ65" i="30"/>
  <c r="AJ171" i="30"/>
  <c r="AJ153" i="30"/>
  <c r="AJ62" i="30"/>
  <c r="AJ172" i="30"/>
  <c r="AJ152" i="30"/>
  <c r="AJ150" i="30"/>
  <c r="AJ168" i="30"/>
  <c r="AJ68" i="30"/>
  <c r="AJ66" i="30"/>
  <c r="AJ167" i="30"/>
  <c r="AJ64" i="30"/>
  <c r="AJ162" i="30"/>
  <c r="AJ146" i="30"/>
  <c r="AJ144" i="30"/>
  <c r="AJ165" i="30"/>
  <c r="AJ143" i="30"/>
  <c r="AJ149" i="30"/>
  <c r="AJ169" i="30"/>
  <c r="AJ148" i="30"/>
  <c r="AJ60" i="30"/>
  <c r="AK2" i="30"/>
  <c r="AJ163" i="30"/>
  <c r="AJ59" i="30"/>
  <c r="AF194" i="31"/>
  <c r="AK2" i="34"/>
  <c r="AJ66" i="34"/>
  <c r="AJ73" i="34" s="1"/>
  <c r="AJ168" i="34"/>
  <c r="AJ175" i="34" s="1"/>
  <c r="AJ149" i="34"/>
  <c r="AJ156" i="34" s="1"/>
  <c r="AJ77" i="43"/>
  <c r="AJ82" i="43" s="1"/>
  <c r="AK2" i="43"/>
  <c r="AJ78" i="43"/>
  <c r="AJ83" i="43" s="1"/>
  <c r="AJ79" i="43"/>
  <c r="AJ84" i="43" s="1"/>
  <c r="AJ80" i="43"/>
  <c r="AJ85" i="43" s="1"/>
  <c r="AJ61" i="2"/>
  <c r="AJ171" i="29"/>
  <c r="AJ150" i="29"/>
  <c r="AJ174" i="29"/>
  <c r="AJ70" i="29"/>
  <c r="AJ168" i="29"/>
  <c r="AJ162" i="29"/>
  <c r="AJ173" i="29"/>
  <c r="AJ152" i="29"/>
  <c r="AJ143" i="29"/>
  <c r="AJ155" i="29"/>
  <c r="AJ146" i="29"/>
  <c r="AJ60" i="29"/>
  <c r="AJ66" i="29"/>
  <c r="AJ65" i="29"/>
  <c r="AJ71" i="29"/>
  <c r="AJ62" i="29"/>
  <c r="AJ163" i="29"/>
  <c r="AJ154" i="29"/>
  <c r="AJ169" i="29"/>
  <c r="AJ165" i="29"/>
  <c r="AJ61" i="29"/>
  <c r="AK2" i="29"/>
  <c r="AJ164" i="29"/>
  <c r="AJ68" i="29"/>
  <c r="AJ145" i="29"/>
  <c r="AJ144" i="29"/>
  <c r="AJ59" i="29"/>
  <c r="AJ149" i="29"/>
  <c r="AI61" i="32"/>
  <c r="AG191" i="29"/>
  <c r="AG193" i="29" s="1"/>
  <c r="AG197" i="29"/>
  <c r="AF194" i="29"/>
  <c r="AI176" i="34"/>
  <c r="AJ66" i="33"/>
  <c r="AJ73" i="33" s="1"/>
  <c r="AK2" i="33"/>
  <c r="AI176" i="29"/>
  <c r="AH182" i="29"/>
  <c r="AH189" i="29"/>
  <c r="AH178" i="29"/>
  <c r="AH179" i="29" s="1"/>
  <c r="AJ65" i="31"/>
  <c r="AJ152" i="31"/>
  <c r="AJ146" i="31"/>
  <c r="AJ149" i="31"/>
  <c r="AJ66" i="31"/>
  <c r="AK2" i="31"/>
  <c r="AJ59" i="31"/>
  <c r="AJ169" i="31"/>
  <c r="AJ68" i="31"/>
  <c r="AJ168" i="31"/>
  <c r="AJ171" i="31"/>
  <c r="AJ62" i="31"/>
  <c r="AJ165" i="31"/>
  <c r="AJ150" i="31"/>
  <c r="AJ162" i="31"/>
  <c r="AJ143" i="31"/>
  <c r="AG196" i="29"/>
  <c r="AG184" i="29"/>
  <c r="AG186" i="29" s="1"/>
  <c r="AI176" i="30"/>
  <c r="AF198" i="29"/>
  <c r="AG193" i="30"/>
  <c r="AH190" i="34"/>
  <c r="AH192" i="34" s="1"/>
  <c r="AH196" i="34"/>
  <c r="AI157" i="31"/>
  <c r="AH182" i="30"/>
  <c r="AH178" i="30"/>
  <c r="AH179" i="30" s="1"/>
  <c r="AH189" i="30"/>
  <c r="AH158" i="30"/>
  <c r="AH190" i="29"/>
  <c r="AH192" i="29" s="1"/>
  <c r="AH183" i="29"/>
  <c r="AH185" i="29" s="1"/>
  <c r="AI157" i="34"/>
  <c r="AJ157" i="34" s="1"/>
  <c r="AG197" i="30"/>
  <c r="AG198" i="30" s="1"/>
  <c r="AH195" i="34"/>
  <c r="AH183" i="34"/>
  <c r="AH185" i="34" s="1"/>
  <c r="AK56" i="2"/>
  <c r="AK57" i="2"/>
  <c r="AK50" i="2"/>
  <c r="AK55" i="2"/>
  <c r="AK60" i="2"/>
  <c r="AK59" i="2"/>
  <c r="AL2" i="2"/>
  <c r="AK52" i="2"/>
  <c r="AK54" i="2"/>
  <c r="AK53" i="2"/>
  <c r="AK51" i="2"/>
  <c r="AK58" i="2"/>
  <c r="AI157" i="29"/>
  <c r="AJ53" i="32"/>
  <c r="AJ50" i="32"/>
  <c r="AJ59" i="32"/>
  <c r="AJ54" i="32"/>
  <c r="AJ52" i="32"/>
  <c r="AJ56" i="32"/>
  <c r="AJ57" i="32"/>
  <c r="AJ55" i="32"/>
  <c r="AK2" i="32"/>
  <c r="AJ58" i="32"/>
  <c r="AJ51" i="32"/>
  <c r="AG186" i="31"/>
  <c r="AI73" i="31"/>
  <c r="AG193" i="31"/>
  <c r="AH189" i="31"/>
  <c r="AH182" i="31"/>
  <c r="AH178" i="31"/>
  <c r="AH179" i="31" s="1"/>
  <c r="AH192" i="31"/>
  <c r="AF194" i="30"/>
  <c r="AI62" i="32" l="1"/>
  <c r="AI106" i="49"/>
  <c r="AJ178" i="34"/>
  <c r="AJ108" i="49"/>
  <c r="AJ24" i="49" s="1"/>
  <c r="AH15" i="49"/>
  <c r="AH7" i="49" s="1"/>
  <c r="AH91" i="49"/>
  <c r="AH16" i="49"/>
  <c r="AH8" i="49" s="1"/>
  <c r="AH92" i="49"/>
  <c r="AH22" i="49"/>
  <c r="AH27" i="49" s="1"/>
  <c r="AH111" i="49"/>
  <c r="AI74" i="29"/>
  <c r="AI100" i="49"/>
  <c r="AI74" i="31"/>
  <c r="AI102" i="49"/>
  <c r="AJ74" i="33"/>
  <c r="AJ107" i="49"/>
  <c r="AJ23" i="49" s="1"/>
  <c r="AG95" i="49"/>
  <c r="AH18" i="49"/>
  <c r="AH10" i="49" s="1"/>
  <c r="AH94" i="49"/>
  <c r="AI74" i="10"/>
  <c r="AI99" i="49"/>
  <c r="AH103" i="49"/>
  <c r="AJ62" i="2"/>
  <c r="AJ98" i="49"/>
  <c r="AG19" i="49"/>
  <c r="AH90" i="49"/>
  <c r="AH17" i="49"/>
  <c r="AH9" i="49" s="1"/>
  <c r="AH93" i="49"/>
  <c r="AI74" i="30"/>
  <c r="AI101" i="49"/>
  <c r="AI103" i="49" s="1"/>
  <c r="AG6" i="49"/>
  <c r="AG11" i="49" s="1"/>
  <c r="AH6" i="49"/>
  <c r="AI14" i="49"/>
  <c r="AI90" i="49"/>
  <c r="AG198" i="29"/>
  <c r="AI158" i="30"/>
  <c r="AG194" i="29"/>
  <c r="AJ176" i="34"/>
  <c r="AH197" i="34"/>
  <c r="AJ73" i="10"/>
  <c r="AH193" i="34"/>
  <c r="AJ61" i="32"/>
  <c r="AL54" i="2"/>
  <c r="AL59" i="2"/>
  <c r="AL52" i="2"/>
  <c r="AM2" i="2"/>
  <c r="AL58" i="2"/>
  <c r="AL57" i="2"/>
  <c r="AL50" i="2"/>
  <c r="AL55" i="2"/>
  <c r="AL51" i="2"/>
  <c r="AL53" i="2"/>
  <c r="AL60" i="2"/>
  <c r="AL56" i="2"/>
  <c r="AH191" i="30"/>
  <c r="AH193" i="30" s="1"/>
  <c r="AH197" i="30"/>
  <c r="AI177" i="29"/>
  <c r="AI190" i="29"/>
  <c r="AI192" i="29" s="1"/>
  <c r="AI183" i="29"/>
  <c r="AI185" i="29" s="1"/>
  <c r="AJ189" i="34"/>
  <c r="AJ191" i="34" s="1"/>
  <c r="AJ182" i="34"/>
  <c r="AJ184" i="34" s="1"/>
  <c r="AI190" i="31"/>
  <c r="AI192" i="31" s="1"/>
  <c r="AI183" i="31"/>
  <c r="AI185" i="31" s="1"/>
  <c r="AI177" i="31"/>
  <c r="AL2" i="33"/>
  <c r="AK66" i="33"/>
  <c r="AK73" i="33" s="1"/>
  <c r="AH196" i="31"/>
  <c r="AH184" i="31"/>
  <c r="AH186" i="31" s="1"/>
  <c r="AI158" i="29"/>
  <c r="AI182" i="29"/>
  <c r="AI189" i="29"/>
  <c r="AI178" i="29"/>
  <c r="AI179" i="29" s="1"/>
  <c r="AH184" i="30"/>
  <c r="AH186" i="30" s="1"/>
  <c r="AH196" i="30"/>
  <c r="AI190" i="30"/>
  <c r="AI192" i="30" s="1"/>
  <c r="AI183" i="30"/>
  <c r="AI185" i="30" s="1"/>
  <c r="AJ73" i="29"/>
  <c r="AL2" i="34"/>
  <c r="AK149" i="34"/>
  <c r="AK156" i="34" s="1"/>
  <c r="AK157" i="34" s="1"/>
  <c r="AK168" i="34"/>
  <c r="AK175" i="34" s="1"/>
  <c r="AK66" i="34"/>
  <c r="AK73" i="34" s="1"/>
  <c r="AI178" i="31"/>
  <c r="AI179" i="31" s="1"/>
  <c r="AI182" i="31"/>
  <c r="AI189" i="31"/>
  <c r="AJ157" i="30"/>
  <c r="AJ158" i="30" s="1"/>
  <c r="AJ74" i="34"/>
  <c r="AL2" i="48"/>
  <c r="AK21" i="48"/>
  <c r="AK23" i="48" s="1"/>
  <c r="AK61" i="2"/>
  <c r="AJ157" i="29"/>
  <c r="AJ73" i="30"/>
  <c r="AI183" i="34"/>
  <c r="AI185" i="34" s="1"/>
  <c r="AI195" i="34"/>
  <c r="AG198" i="31"/>
  <c r="AJ157" i="31"/>
  <c r="AK77" i="43"/>
  <c r="AK82" i="43" s="1"/>
  <c r="AK80" i="43"/>
  <c r="AK85" i="43" s="1"/>
  <c r="AK79" i="43"/>
  <c r="AK84" i="43" s="1"/>
  <c r="AL2" i="43"/>
  <c r="AK78" i="43"/>
  <c r="AK83" i="43" s="1"/>
  <c r="AI189" i="30"/>
  <c r="AI178" i="30"/>
  <c r="AI179" i="30" s="1"/>
  <c r="AI182" i="30"/>
  <c r="AI190" i="34"/>
  <c r="AI192" i="34" s="1"/>
  <c r="AI196" i="34"/>
  <c r="AK62" i="10"/>
  <c r="AK71" i="10"/>
  <c r="AK59" i="10"/>
  <c r="AK66" i="10"/>
  <c r="AK70" i="10"/>
  <c r="AL2" i="10"/>
  <c r="AK67" i="10"/>
  <c r="AK65" i="10"/>
  <c r="AG194" i="31"/>
  <c r="AJ176" i="31"/>
  <c r="AJ73" i="31"/>
  <c r="AH191" i="29"/>
  <c r="AH193" i="29" s="1"/>
  <c r="AH197" i="29"/>
  <c r="AK65" i="30"/>
  <c r="AK152" i="30"/>
  <c r="AK169" i="30"/>
  <c r="AK66" i="30"/>
  <c r="AK171" i="30"/>
  <c r="AK64" i="30"/>
  <c r="AK143" i="30"/>
  <c r="AK167" i="30"/>
  <c r="AK69" i="30"/>
  <c r="AK165" i="30"/>
  <c r="AK163" i="30"/>
  <c r="AK146" i="30"/>
  <c r="AK150" i="30"/>
  <c r="AK149" i="30"/>
  <c r="AK162" i="30"/>
  <c r="AL2" i="30"/>
  <c r="AK60" i="30"/>
  <c r="AK59" i="30"/>
  <c r="AK172" i="30"/>
  <c r="AK148" i="30"/>
  <c r="AK168" i="30"/>
  <c r="AK153" i="30"/>
  <c r="AK62" i="30"/>
  <c r="AK144" i="30"/>
  <c r="AK68" i="30"/>
  <c r="AG194" i="30"/>
  <c r="AI158" i="31"/>
  <c r="AK53" i="32"/>
  <c r="AK52" i="32"/>
  <c r="AK57" i="32"/>
  <c r="AK54" i="32"/>
  <c r="AL2" i="32"/>
  <c r="AK58" i="32"/>
  <c r="AK59" i="32"/>
  <c r="AK56" i="32"/>
  <c r="AK50" i="32"/>
  <c r="AK55" i="32"/>
  <c r="AK51" i="32"/>
  <c r="AH191" i="31"/>
  <c r="AH193" i="31" s="1"/>
  <c r="AH197" i="31"/>
  <c r="AK65" i="31"/>
  <c r="AK149" i="31"/>
  <c r="AK150" i="31"/>
  <c r="AK169" i="31"/>
  <c r="AK68" i="31"/>
  <c r="AK165" i="31"/>
  <c r="AK62" i="31"/>
  <c r="AK168" i="31"/>
  <c r="AL2" i="31"/>
  <c r="AK59" i="31"/>
  <c r="AK66" i="31"/>
  <c r="AK146" i="31"/>
  <c r="AK171" i="31"/>
  <c r="AK143" i="31"/>
  <c r="AK162" i="31"/>
  <c r="AK152" i="31"/>
  <c r="AH184" i="29"/>
  <c r="AH186" i="29" s="1"/>
  <c r="AH196" i="29"/>
  <c r="AK165" i="29"/>
  <c r="AK143" i="29"/>
  <c r="AK155" i="29"/>
  <c r="AL2" i="29"/>
  <c r="AK68" i="29"/>
  <c r="AK174" i="29"/>
  <c r="AK146" i="29"/>
  <c r="AK171" i="29"/>
  <c r="AK145" i="29"/>
  <c r="AK173" i="29"/>
  <c r="AK62" i="29"/>
  <c r="AK66" i="29"/>
  <c r="AK162" i="29"/>
  <c r="AK169" i="29"/>
  <c r="AK71" i="29"/>
  <c r="AK59" i="29"/>
  <c r="AK164" i="29"/>
  <c r="AK144" i="29"/>
  <c r="AK163" i="29"/>
  <c r="AK152" i="29"/>
  <c r="AK70" i="29"/>
  <c r="AK168" i="29"/>
  <c r="AK149" i="29"/>
  <c r="AK65" i="29"/>
  <c r="AK154" i="29"/>
  <c r="AK60" i="29"/>
  <c r="AK150" i="29"/>
  <c r="AK61" i="29"/>
  <c r="AJ176" i="29"/>
  <c r="AJ188" i="34"/>
  <c r="AJ181" i="34"/>
  <c r="AJ176" i="30"/>
  <c r="AI177" i="30"/>
  <c r="AH11" i="49" l="1"/>
  <c r="AK74" i="34"/>
  <c r="AJ74" i="31"/>
  <c r="AJ102" i="49"/>
  <c r="AJ14" i="49"/>
  <c r="AJ90" i="49"/>
  <c r="AJ74" i="30"/>
  <c r="AJ101" i="49"/>
  <c r="AJ62" i="32"/>
  <c r="AJ106" i="49"/>
  <c r="AI17" i="49"/>
  <c r="AI9" i="49" s="1"/>
  <c r="AI93" i="49"/>
  <c r="AI18" i="49"/>
  <c r="AI10" i="49" s="1"/>
  <c r="AI94" i="49"/>
  <c r="AK62" i="2"/>
  <c r="AK98" i="49"/>
  <c r="AJ74" i="29"/>
  <c r="AJ100" i="49"/>
  <c r="AI15" i="49"/>
  <c r="AI7" i="49" s="1"/>
  <c r="AI91" i="49"/>
  <c r="AJ74" i="10"/>
  <c r="AJ99" i="49"/>
  <c r="AI16" i="49"/>
  <c r="AI8" i="49" s="1"/>
  <c r="AI92" i="49"/>
  <c r="AI95" i="49" s="1"/>
  <c r="AK74" i="33"/>
  <c r="AK107" i="49"/>
  <c r="AK23" i="49" s="1"/>
  <c r="AH95" i="49"/>
  <c r="AI22" i="49"/>
  <c r="AI27" i="49" s="1"/>
  <c r="AI111" i="49"/>
  <c r="AK178" i="34"/>
  <c r="AK108" i="49"/>
  <c r="AK24" i="49" s="1"/>
  <c r="AH19" i="49"/>
  <c r="AH198" i="29"/>
  <c r="AH198" i="30"/>
  <c r="AK73" i="31"/>
  <c r="AI197" i="34"/>
  <c r="AK73" i="29"/>
  <c r="AI193" i="34"/>
  <c r="AK73" i="30"/>
  <c r="AJ158" i="31"/>
  <c r="AH194" i="30"/>
  <c r="AJ177" i="30"/>
  <c r="AK61" i="32"/>
  <c r="AL61" i="2"/>
  <c r="AH194" i="29"/>
  <c r="AI191" i="30"/>
  <c r="AI193" i="30" s="1"/>
  <c r="AI197" i="30"/>
  <c r="AI184" i="31"/>
  <c r="AI186" i="31" s="1"/>
  <c r="AI196" i="31"/>
  <c r="AL150" i="31"/>
  <c r="AL68" i="31"/>
  <c r="AL146" i="31"/>
  <c r="AL65" i="31"/>
  <c r="AM2" i="31"/>
  <c r="AL169" i="31"/>
  <c r="AL162" i="31"/>
  <c r="AL152" i="31"/>
  <c r="AL143" i="31"/>
  <c r="AL171" i="31"/>
  <c r="AL149" i="31"/>
  <c r="AL66" i="31"/>
  <c r="AL165" i="31"/>
  <c r="AL62" i="31"/>
  <c r="AL59" i="31"/>
  <c r="AL168" i="31"/>
  <c r="AK73" i="10"/>
  <c r="AM2" i="48"/>
  <c r="AL21" i="48"/>
  <c r="AL23" i="48" s="1"/>
  <c r="AH194" i="31"/>
  <c r="AJ190" i="31"/>
  <c r="AJ192" i="31" s="1"/>
  <c r="AJ183" i="31"/>
  <c r="AM2" i="43"/>
  <c r="AL79" i="43"/>
  <c r="AL84" i="43" s="1"/>
  <c r="AL77" i="43"/>
  <c r="AL82" i="43" s="1"/>
  <c r="AL80" i="43"/>
  <c r="AL85" i="43" s="1"/>
  <c r="AL78" i="43"/>
  <c r="AL83" i="43" s="1"/>
  <c r="AH198" i="31"/>
  <c r="AK176" i="29"/>
  <c r="AK176" i="31"/>
  <c r="AM55" i="2"/>
  <c r="AM54" i="2"/>
  <c r="AM56" i="2"/>
  <c r="AM60" i="2"/>
  <c r="AM50" i="2"/>
  <c r="AM59" i="2"/>
  <c r="AM58" i="2"/>
  <c r="AM51" i="2"/>
  <c r="AM52" i="2"/>
  <c r="AM57" i="2"/>
  <c r="AM53" i="2"/>
  <c r="AJ177" i="29"/>
  <c r="AJ183" i="29"/>
  <c r="AJ185" i="29" s="1"/>
  <c r="AJ190" i="29"/>
  <c r="AJ192" i="29" s="1"/>
  <c r="AL152" i="29"/>
  <c r="AL149" i="29"/>
  <c r="AL59" i="29"/>
  <c r="AL173" i="29"/>
  <c r="AL171" i="29"/>
  <c r="AL164" i="29"/>
  <c r="AL68" i="29"/>
  <c r="AL163" i="29"/>
  <c r="AL70" i="29"/>
  <c r="AL165" i="29"/>
  <c r="AL155" i="29"/>
  <c r="AL65" i="29"/>
  <c r="AL168" i="29"/>
  <c r="AL169" i="29"/>
  <c r="AL150" i="29"/>
  <c r="AL71" i="29"/>
  <c r="AL60" i="29"/>
  <c r="AL61" i="29"/>
  <c r="AL154" i="29"/>
  <c r="AL162" i="29"/>
  <c r="AL62" i="29"/>
  <c r="AL143" i="29"/>
  <c r="AM2" i="29"/>
  <c r="AL146" i="29"/>
  <c r="AL145" i="29"/>
  <c r="AL66" i="29"/>
  <c r="AL144" i="29"/>
  <c r="AL174" i="29"/>
  <c r="AK157" i="31"/>
  <c r="AL54" i="32"/>
  <c r="AL51" i="32"/>
  <c r="AL57" i="32"/>
  <c r="AL56" i="32"/>
  <c r="AL52" i="32"/>
  <c r="AL58" i="32"/>
  <c r="AL59" i="32"/>
  <c r="AL53" i="32"/>
  <c r="AL55" i="32"/>
  <c r="AL50" i="32"/>
  <c r="AM2" i="32"/>
  <c r="AL143" i="30"/>
  <c r="AL152" i="30"/>
  <c r="AL66" i="30"/>
  <c r="AL172" i="30"/>
  <c r="AL150" i="30"/>
  <c r="AL65" i="30"/>
  <c r="AL60" i="30"/>
  <c r="AL167" i="30"/>
  <c r="AL149" i="30"/>
  <c r="AL171" i="30"/>
  <c r="AL162" i="30"/>
  <c r="AL148" i="30"/>
  <c r="AL144" i="30"/>
  <c r="AL146" i="30"/>
  <c r="AL69" i="30"/>
  <c r="AL64" i="30"/>
  <c r="AL168" i="30"/>
  <c r="AL68" i="30"/>
  <c r="AL165" i="30"/>
  <c r="AL59" i="30"/>
  <c r="AL62" i="30"/>
  <c r="AM2" i="30"/>
  <c r="AL169" i="30"/>
  <c r="AL153" i="30"/>
  <c r="AL163" i="30"/>
  <c r="AJ158" i="29"/>
  <c r="AJ189" i="29"/>
  <c r="AJ182" i="29"/>
  <c r="AJ178" i="29"/>
  <c r="AJ179" i="29" s="1"/>
  <c r="AM2" i="33"/>
  <c r="AL66" i="33"/>
  <c r="AL73" i="33" s="1"/>
  <c r="AK176" i="30"/>
  <c r="AK157" i="30"/>
  <c r="AJ182" i="30"/>
  <c r="AJ189" i="30"/>
  <c r="AJ178" i="30"/>
  <c r="AJ179" i="30" s="1"/>
  <c r="AK189" i="34"/>
  <c r="AK191" i="34" s="1"/>
  <c r="AK182" i="34"/>
  <c r="AK184" i="34" s="1"/>
  <c r="AJ177" i="31"/>
  <c r="AJ196" i="34"/>
  <c r="AJ190" i="34"/>
  <c r="AJ192" i="34" s="1"/>
  <c r="AK157" i="29"/>
  <c r="AM2" i="10"/>
  <c r="AL65" i="10"/>
  <c r="AL67" i="10"/>
  <c r="AL62" i="10"/>
  <c r="AL66" i="10"/>
  <c r="AL59" i="10"/>
  <c r="AL70" i="10"/>
  <c r="AL71" i="10"/>
  <c r="AI184" i="30"/>
  <c r="AI186" i="30" s="1"/>
  <c r="AI194" i="30" s="1"/>
  <c r="AI196" i="30"/>
  <c r="AJ182" i="31"/>
  <c r="AJ184" i="31" s="1"/>
  <c r="AJ189" i="31"/>
  <c r="AJ178" i="31"/>
  <c r="AJ179" i="31" s="1"/>
  <c r="AK176" i="34"/>
  <c r="AK181" i="34"/>
  <c r="AK188" i="34"/>
  <c r="AI191" i="29"/>
  <c r="AI193" i="29" s="1"/>
  <c r="AI197" i="29"/>
  <c r="AJ183" i="30"/>
  <c r="AJ185" i="30" s="1"/>
  <c r="AJ190" i="30"/>
  <c r="AJ192" i="30" s="1"/>
  <c r="AJ183" i="34"/>
  <c r="AJ185" i="34" s="1"/>
  <c r="AJ193" i="34" s="1"/>
  <c r="AJ195" i="34"/>
  <c r="AJ197" i="34" s="1"/>
  <c r="AI191" i="31"/>
  <c r="AI193" i="31" s="1"/>
  <c r="AI197" i="31"/>
  <c r="AL66" i="34"/>
  <c r="AL73" i="34" s="1"/>
  <c r="AL149" i="34"/>
  <c r="AL156" i="34" s="1"/>
  <c r="AL157" i="34" s="1"/>
  <c r="AM2" i="34"/>
  <c r="AL168" i="34"/>
  <c r="AL175" i="34" s="1"/>
  <c r="AI196" i="29"/>
  <c r="AI184" i="29"/>
  <c r="AI186" i="29" s="1"/>
  <c r="AL62" i="2" l="1"/>
  <c r="AL98" i="49"/>
  <c r="AK74" i="29"/>
  <c r="AK100" i="49"/>
  <c r="AK14" i="49"/>
  <c r="AJ17" i="49"/>
  <c r="AJ9" i="49" s="1"/>
  <c r="AJ93" i="49"/>
  <c r="AL74" i="33"/>
  <c r="AL107" i="49"/>
  <c r="AL23" i="49" s="1"/>
  <c r="AK74" i="10"/>
  <c r="AK99" i="49"/>
  <c r="AK62" i="32"/>
  <c r="AK106" i="49"/>
  <c r="AK74" i="31"/>
  <c r="AK102" i="49"/>
  <c r="AJ15" i="49"/>
  <c r="AJ7" i="49" s="1"/>
  <c r="AJ91" i="49"/>
  <c r="AJ103" i="49"/>
  <c r="AI19" i="49"/>
  <c r="AI6" i="49"/>
  <c r="AI11" i="49" s="1"/>
  <c r="AL178" i="34"/>
  <c r="AL108" i="49"/>
  <c r="AL24" i="49" s="1"/>
  <c r="AK74" i="30"/>
  <c r="AK101" i="49"/>
  <c r="AJ18" i="49"/>
  <c r="AJ10" i="49" s="1"/>
  <c r="AJ94" i="49"/>
  <c r="AJ16" i="49"/>
  <c r="AJ8" i="49" s="1"/>
  <c r="AJ92" i="49"/>
  <c r="AJ22" i="49"/>
  <c r="AJ27" i="49" s="1"/>
  <c r="AJ111" i="49"/>
  <c r="AK177" i="30"/>
  <c r="AL177" i="30" s="1"/>
  <c r="AI194" i="29"/>
  <c r="AI198" i="30"/>
  <c r="AK177" i="29"/>
  <c r="AI198" i="29"/>
  <c r="AL157" i="29"/>
  <c r="AL189" i="29" s="1"/>
  <c r="AM62" i="10"/>
  <c r="AM71" i="10"/>
  <c r="AM66" i="10"/>
  <c r="AM70" i="10"/>
  <c r="AM65" i="10"/>
  <c r="AM67" i="10"/>
  <c r="AM59" i="10"/>
  <c r="AJ184" i="29"/>
  <c r="AJ186" i="29" s="1"/>
  <c r="AJ196" i="29"/>
  <c r="AM165" i="30"/>
  <c r="AM64" i="30"/>
  <c r="AM163" i="30"/>
  <c r="AM168" i="30"/>
  <c r="AM68" i="30"/>
  <c r="AM153" i="30"/>
  <c r="AM150" i="30"/>
  <c r="AM143" i="30"/>
  <c r="AM69" i="30"/>
  <c r="AM66" i="30"/>
  <c r="AM149" i="30"/>
  <c r="AM65" i="30"/>
  <c r="AM62" i="30"/>
  <c r="AM144" i="30"/>
  <c r="AM148" i="30"/>
  <c r="AM171" i="30"/>
  <c r="AM59" i="30"/>
  <c r="AM146" i="30"/>
  <c r="AM60" i="30"/>
  <c r="AM172" i="30"/>
  <c r="AM169" i="30"/>
  <c r="AM152" i="30"/>
  <c r="AM167" i="30"/>
  <c r="AM162" i="30"/>
  <c r="AK177" i="31"/>
  <c r="AK183" i="31"/>
  <c r="AK185" i="31" s="1"/>
  <c r="AK190" i="31"/>
  <c r="AK192" i="31" s="1"/>
  <c r="AM21" i="48"/>
  <c r="AM23" i="48" s="1"/>
  <c r="AK183" i="34"/>
  <c r="AK185" i="34" s="1"/>
  <c r="AK195" i="34"/>
  <c r="AK158" i="30"/>
  <c r="AK182" i="30"/>
  <c r="AK178" i="30"/>
  <c r="AK179" i="30" s="1"/>
  <c r="AK189" i="30"/>
  <c r="AJ197" i="29"/>
  <c r="AJ191" i="29"/>
  <c r="AJ193" i="29" s="1"/>
  <c r="AK182" i="31"/>
  <c r="AK189" i="31"/>
  <c r="AK178" i="31"/>
  <c r="AK179" i="31" s="1"/>
  <c r="AK183" i="29"/>
  <c r="AK185" i="29" s="1"/>
  <c r="AK190" i="29"/>
  <c r="AK192" i="29" s="1"/>
  <c r="AL176" i="34"/>
  <c r="AK183" i="30"/>
  <c r="AK185" i="30" s="1"/>
  <c r="AK190" i="30"/>
  <c r="AK192" i="30" s="1"/>
  <c r="AK158" i="29"/>
  <c r="AL158" i="29" s="1"/>
  <c r="AL73" i="30"/>
  <c r="AL176" i="29"/>
  <c r="AK158" i="31"/>
  <c r="AL157" i="31"/>
  <c r="AL182" i="34"/>
  <c r="AL184" i="34" s="1"/>
  <c r="AL189" i="34"/>
  <c r="AL191" i="34" s="1"/>
  <c r="AL73" i="10"/>
  <c r="AK182" i="29"/>
  <c r="AK178" i="29"/>
  <c r="AK179" i="29" s="1"/>
  <c r="AK189" i="29"/>
  <c r="AL176" i="30"/>
  <c r="AL73" i="29"/>
  <c r="AM77" i="43"/>
  <c r="AM82" i="43" s="1"/>
  <c r="AM80" i="43"/>
  <c r="AM85" i="43" s="1"/>
  <c r="AM79" i="43"/>
  <c r="AM84" i="43" s="1"/>
  <c r="AM78" i="43"/>
  <c r="AM83" i="43" s="1"/>
  <c r="AI198" i="31"/>
  <c r="AJ196" i="31"/>
  <c r="AJ185" i="31"/>
  <c r="AJ186" i="31" s="1"/>
  <c r="AL73" i="31"/>
  <c r="AL176" i="31"/>
  <c r="AI194" i="31"/>
  <c r="AM149" i="34"/>
  <c r="AM156" i="34" s="1"/>
  <c r="AM66" i="34"/>
  <c r="AM73" i="34" s="1"/>
  <c r="AM168" i="34"/>
  <c r="AM175" i="34" s="1"/>
  <c r="AJ191" i="31"/>
  <c r="AJ193" i="31" s="1"/>
  <c r="AJ197" i="31"/>
  <c r="AL157" i="30"/>
  <c r="AL188" i="34"/>
  <c r="AL181" i="34"/>
  <c r="AJ197" i="30"/>
  <c r="AJ191" i="30"/>
  <c r="AJ193" i="30" s="1"/>
  <c r="AM66" i="33"/>
  <c r="AM73" i="33" s="1"/>
  <c r="AM56" i="32"/>
  <c r="AM51" i="32"/>
  <c r="AM57" i="32"/>
  <c r="AM54" i="32"/>
  <c r="AM55" i="32"/>
  <c r="AM52" i="32"/>
  <c r="AM59" i="32"/>
  <c r="AM50" i="32"/>
  <c r="AM58" i="32"/>
  <c r="AM53" i="32"/>
  <c r="AL74" i="34"/>
  <c r="AM149" i="31"/>
  <c r="AM62" i="31"/>
  <c r="AM165" i="31"/>
  <c r="AM66" i="31"/>
  <c r="AM146" i="31"/>
  <c r="AM59" i="31"/>
  <c r="AM152" i="31"/>
  <c r="AM171" i="31"/>
  <c r="AM162" i="31"/>
  <c r="AM168" i="31"/>
  <c r="AM150" i="31"/>
  <c r="AM169" i="31"/>
  <c r="AM65" i="31"/>
  <c r="AM143" i="31"/>
  <c r="AM68" i="31"/>
  <c r="AK196" i="34"/>
  <c r="AK190" i="34"/>
  <c r="AK192" i="34" s="1"/>
  <c r="AJ184" i="30"/>
  <c r="AJ186" i="30" s="1"/>
  <c r="AJ196" i="30"/>
  <c r="AL61" i="32"/>
  <c r="AM149" i="29"/>
  <c r="AM162" i="29"/>
  <c r="AM168" i="29"/>
  <c r="AM150" i="29"/>
  <c r="AM60" i="29"/>
  <c r="AM65" i="29"/>
  <c r="AM164" i="29"/>
  <c r="AM154" i="29"/>
  <c r="AM61" i="29"/>
  <c r="AM155" i="29"/>
  <c r="AM62" i="29"/>
  <c r="AM152" i="29"/>
  <c r="AM144" i="29"/>
  <c r="AM171" i="29"/>
  <c r="AM59" i="29"/>
  <c r="AM163" i="29"/>
  <c r="AM173" i="29"/>
  <c r="AM169" i="29"/>
  <c r="AM145" i="29"/>
  <c r="AM165" i="29"/>
  <c r="AM70" i="29"/>
  <c r="AM146" i="29"/>
  <c r="AM66" i="29"/>
  <c r="AM68" i="29"/>
  <c r="AM71" i="29"/>
  <c r="AM143" i="29"/>
  <c r="AM174" i="29"/>
  <c r="AM61" i="2"/>
  <c r="AK103" i="49" l="1"/>
  <c r="AJ198" i="30"/>
  <c r="AL182" i="29"/>
  <c r="AJ95" i="49"/>
  <c r="AJ6" i="49"/>
  <c r="AJ11" i="49" s="1"/>
  <c r="AL74" i="29"/>
  <c r="AL100" i="49"/>
  <c r="AK22" i="49"/>
  <c r="AK27" i="49" s="1"/>
  <c r="AK111" i="49"/>
  <c r="AK90" i="49"/>
  <c r="AL74" i="31"/>
  <c r="AL102" i="49"/>
  <c r="AK17" i="49"/>
  <c r="AK9" i="49" s="1"/>
  <c r="AK93" i="49"/>
  <c r="AK15" i="49"/>
  <c r="AK7" i="49" s="1"/>
  <c r="AK91" i="49"/>
  <c r="AM74" i="33"/>
  <c r="AM107" i="49"/>
  <c r="AM23" i="49" s="1"/>
  <c r="AK16" i="49"/>
  <c r="AK8" i="49" s="1"/>
  <c r="AK92" i="49"/>
  <c r="AL74" i="30"/>
  <c r="AL101" i="49"/>
  <c r="AM62" i="2"/>
  <c r="AM98" i="49"/>
  <c r="AL62" i="32"/>
  <c r="AL106" i="49"/>
  <c r="AL14" i="49"/>
  <c r="AM178" i="34"/>
  <c r="AM108" i="49"/>
  <c r="AM24" i="49" s="1"/>
  <c r="AL74" i="10"/>
  <c r="AL99" i="49"/>
  <c r="AJ19" i="49"/>
  <c r="AK18" i="49"/>
  <c r="AK10" i="49" s="1"/>
  <c r="AK94" i="49"/>
  <c r="AJ194" i="30"/>
  <c r="AM176" i="30"/>
  <c r="AM190" i="30" s="1"/>
  <c r="AJ194" i="29"/>
  <c r="AJ198" i="29"/>
  <c r="AM176" i="31"/>
  <c r="AM190" i="31" s="1"/>
  <c r="AM73" i="29"/>
  <c r="AM182" i="34"/>
  <c r="AM184" i="34" s="1"/>
  <c r="AM189" i="34"/>
  <c r="AM191" i="34" s="1"/>
  <c r="AL183" i="30"/>
  <c r="AL185" i="30" s="1"/>
  <c r="AL190" i="30"/>
  <c r="AL192" i="30" s="1"/>
  <c r="AL189" i="31"/>
  <c r="AL178" i="31"/>
  <c r="AL179" i="31" s="1"/>
  <c r="AL182" i="31"/>
  <c r="AL158" i="31"/>
  <c r="AK196" i="30"/>
  <c r="AK184" i="30"/>
  <c r="AK186" i="30" s="1"/>
  <c r="AM157" i="30"/>
  <c r="AM74" i="34"/>
  <c r="AL195" i="34"/>
  <c r="AL183" i="34"/>
  <c r="AL185" i="34" s="1"/>
  <c r="AM188" i="34"/>
  <c r="AM181" i="34"/>
  <c r="AK197" i="29"/>
  <c r="AK191" i="29"/>
  <c r="AK193" i="29" s="1"/>
  <c r="AL190" i="29"/>
  <c r="AL192" i="29" s="1"/>
  <c r="AL183" i="29"/>
  <c r="AL185" i="29" s="1"/>
  <c r="AL158" i="30"/>
  <c r="AM157" i="31"/>
  <c r="AL196" i="34"/>
  <c r="AL190" i="34"/>
  <c r="AL192" i="34" s="1"/>
  <c r="AK191" i="31"/>
  <c r="AK193" i="31" s="1"/>
  <c r="AK197" i="31"/>
  <c r="AM73" i="31"/>
  <c r="AL182" i="30"/>
  <c r="AL189" i="30"/>
  <c r="AL178" i="30"/>
  <c r="AL179" i="30" s="1"/>
  <c r="AL177" i="31"/>
  <c r="AL183" i="31"/>
  <c r="AL185" i="31" s="1"/>
  <c r="AL190" i="31"/>
  <c r="AL192" i="31" s="1"/>
  <c r="AK196" i="29"/>
  <c r="AK198" i="29" s="1"/>
  <c r="AK184" i="29"/>
  <c r="AK186" i="29" s="1"/>
  <c r="AK196" i="31"/>
  <c r="AK184" i="31"/>
  <c r="AK186" i="31" s="1"/>
  <c r="AL177" i="29"/>
  <c r="AM61" i="32"/>
  <c r="AK197" i="34"/>
  <c r="AL184" i="29"/>
  <c r="AJ194" i="31"/>
  <c r="AK193" i="34"/>
  <c r="AL191" i="29"/>
  <c r="AM157" i="29"/>
  <c r="AM176" i="29"/>
  <c r="AJ198" i="31"/>
  <c r="AM176" i="34"/>
  <c r="AK191" i="30"/>
  <c r="AK193" i="30" s="1"/>
  <c r="AK197" i="30"/>
  <c r="AL178" i="29"/>
  <c r="AL179" i="29" s="1"/>
  <c r="AM73" i="30"/>
  <c r="AM73" i="10"/>
  <c r="AM157" i="34"/>
  <c r="AK6" i="49" l="1"/>
  <c r="AK11" i="49"/>
  <c r="AK194" i="29"/>
  <c r="AL22" i="49"/>
  <c r="AL27" i="49" s="1"/>
  <c r="AL111" i="49"/>
  <c r="AL18" i="49"/>
  <c r="AL10" i="49" s="1"/>
  <c r="AL94" i="49"/>
  <c r="AL15" i="49"/>
  <c r="AL7" i="49" s="1"/>
  <c r="AL91" i="49"/>
  <c r="AK95" i="49"/>
  <c r="AK19" i="49"/>
  <c r="AL17" i="49"/>
  <c r="AL9" i="49" s="1"/>
  <c r="AL93" i="49"/>
  <c r="AM62" i="32"/>
  <c r="AM106" i="49"/>
  <c r="AM90" i="49" s="1"/>
  <c r="AM74" i="31"/>
  <c r="AM102" i="49"/>
  <c r="AL103" i="49"/>
  <c r="AL16" i="49"/>
  <c r="AL8" i="49" s="1"/>
  <c r="AL92" i="49"/>
  <c r="AM74" i="10"/>
  <c r="AM99" i="49"/>
  <c r="AM74" i="29"/>
  <c r="AM100" i="49"/>
  <c r="AL90" i="49"/>
  <c r="AM74" i="30"/>
  <c r="AM101" i="49"/>
  <c r="AL6" i="49"/>
  <c r="AM14" i="49"/>
  <c r="AL186" i="29"/>
  <c r="AL193" i="29"/>
  <c r="AL196" i="29"/>
  <c r="AM177" i="30"/>
  <c r="AM183" i="30"/>
  <c r="AM185" i="30" s="1"/>
  <c r="AM183" i="31"/>
  <c r="AK194" i="31"/>
  <c r="AK198" i="31"/>
  <c r="AM177" i="31"/>
  <c r="AM158" i="30"/>
  <c r="AL197" i="29"/>
  <c r="AM177" i="29"/>
  <c r="AL193" i="34"/>
  <c r="AM178" i="29"/>
  <c r="AM179" i="29" s="1"/>
  <c r="AM189" i="29"/>
  <c r="AM182" i="29"/>
  <c r="AM190" i="34"/>
  <c r="AM192" i="34" s="1"/>
  <c r="AM196" i="34"/>
  <c r="AM182" i="30"/>
  <c r="AM189" i="30"/>
  <c r="AM178" i="30"/>
  <c r="AM179" i="30" s="1"/>
  <c r="AL194" i="29"/>
  <c r="AK194" i="30"/>
  <c r="AL197" i="34"/>
  <c r="AK198" i="30"/>
  <c r="AM158" i="29"/>
  <c r="AM158" i="31"/>
  <c r="AL184" i="31"/>
  <c r="AL186" i="31" s="1"/>
  <c r="AL196" i="31"/>
  <c r="AM178" i="31"/>
  <c r="AM179" i="31" s="1"/>
  <c r="AM189" i="31"/>
  <c r="AM182" i="31"/>
  <c r="AM192" i="31"/>
  <c r="AL191" i="31"/>
  <c r="AL193" i="31" s="1"/>
  <c r="AL197" i="31"/>
  <c r="AL197" i="30"/>
  <c r="AL191" i="30"/>
  <c r="AL193" i="30" s="1"/>
  <c r="AM185" i="31"/>
  <c r="AM190" i="29"/>
  <c r="AM192" i="29" s="1"/>
  <c r="AM183" i="29"/>
  <c r="AM185" i="29" s="1"/>
  <c r="AL184" i="30"/>
  <c r="AL186" i="30" s="1"/>
  <c r="AL196" i="30"/>
  <c r="AM183" i="34"/>
  <c r="AM185" i="34" s="1"/>
  <c r="AM195" i="34"/>
  <c r="AM192" i="30"/>
  <c r="AL95" i="49" l="1"/>
  <c r="AM103" i="49"/>
  <c r="AL19" i="49"/>
  <c r="AL11" i="49"/>
  <c r="AL198" i="30"/>
  <c r="AM18" i="49"/>
  <c r="AM10" i="49" s="1"/>
  <c r="AM94" i="49"/>
  <c r="AM16" i="49"/>
  <c r="AM8" i="49" s="1"/>
  <c r="AM92" i="49"/>
  <c r="AM22" i="49"/>
  <c r="AM27" i="49" s="1"/>
  <c r="AM111" i="49"/>
  <c r="AM6" i="49"/>
  <c r="AM15" i="49"/>
  <c r="AM7" i="49" s="1"/>
  <c r="AM91" i="49"/>
  <c r="AM17" i="49"/>
  <c r="AM9" i="49" s="1"/>
  <c r="AM93" i="49"/>
  <c r="AL198" i="29"/>
  <c r="AM197" i="34"/>
  <c r="AM193" i="34"/>
  <c r="AL194" i="30"/>
  <c r="AM184" i="31"/>
  <c r="AM186" i="31" s="1"/>
  <c r="AM196" i="31"/>
  <c r="AL198" i="31"/>
  <c r="AM191" i="31"/>
  <c r="AM193" i="31" s="1"/>
  <c r="AM197" i="31"/>
  <c r="AL194" i="31"/>
  <c r="AM191" i="30"/>
  <c r="AM193" i="30" s="1"/>
  <c r="AM197" i="30"/>
  <c r="AM196" i="30"/>
  <c r="AM184" i="30"/>
  <c r="AM186" i="30" s="1"/>
  <c r="AM184" i="29"/>
  <c r="AM186" i="29" s="1"/>
  <c r="AM196" i="29"/>
  <c r="AM197" i="29"/>
  <c r="AM191" i="29"/>
  <c r="AM193" i="29" s="1"/>
  <c r="AM95" i="49" l="1"/>
  <c r="AN95" i="49" s="1"/>
  <c r="AN11" i="49" s="1"/>
  <c r="AM11" i="49"/>
  <c r="AM19" i="49"/>
  <c r="AM194" i="30"/>
  <c r="AM198" i="30"/>
  <c r="AM198" i="31"/>
  <c r="AM194" i="31"/>
  <c r="AM198" i="29"/>
  <c r="AM194" i="29"/>
</calcChain>
</file>

<file path=xl/sharedStrings.xml><?xml version="1.0" encoding="utf-8"?>
<sst xmlns="http://schemas.openxmlformats.org/spreadsheetml/2006/main" count="2863" uniqueCount="220">
  <si>
    <t>Error Checks</t>
  </si>
  <si>
    <t>Total Checks for each Month</t>
  </si>
  <si>
    <t>YTD PROGRAM SUMMARY</t>
  </si>
  <si>
    <t>Total</t>
  </si>
  <si>
    <t>TD Cumulative</t>
  </si>
  <si>
    <t xml:space="preserve">Cumulative Monthly Checks </t>
  </si>
  <si>
    <t xml:space="preserve">RES kWh ENTRY </t>
  </si>
  <si>
    <t>1M</t>
  </si>
  <si>
    <t>kWh sum - non-IE</t>
  </si>
  <si>
    <t>kWh sum - IE</t>
  </si>
  <si>
    <t>kWh sum - total</t>
  </si>
  <si>
    <t>BIZ kWh ENTRY</t>
  </si>
  <si>
    <t>2M</t>
  </si>
  <si>
    <t>kWh sum - DR</t>
  </si>
  <si>
    <t>3M</t>
  </si>
  <si>
    <t>4M</t>
  </si>
  <si>
    <t>11M</t>
  </si>
  <si>
    <t>BIZ SUM</t>
  </si>
  <si>
    <t>1M - RES</t>
  </si>
  <si>
    <t>cumulative kWh</t>
  </si>
  <si>
    <t>2M - SGS</t>
  </si>
  <si>
    <t>3M - LGS</t>
  </si>
  <si>
    <t>4M - SPS</t>
  </si>
  <si>
    <t>11M - LPS</t>
  </si>
  <si>
    <t>LI 1M - RES</t>
  </si>
  <si>
    <t>LI 2M - SGS</t>
  </si>
  <si>
    <t>LI 3M - LGS</t>
  </si>
  <si>
    <t>LI 4M - SPS</t>
  </si>
  <si>
    <t>LI 11M - LPS</t>
  </si>
  <si>
    <t>DRENE</t>
  </si>
  <si>
    <t>TD</t>
  </si>
  <si>
    <t>MEEIA 3 Program Year 2020 - TD Summary</t>
  </si>
  <si>
    <t xml:space="preserve">Cumulative TD </t>
  </si>
  <si>
    <t>x</t>
  </si>
  <si>
    <t>Grand Total</t>
  </si>
  <si>
    <t>cumulative check</t>
  </si>
  <si>
    <t>check</t>
  </si>
  <si>
    <t>Non-Income Eligible</t>
  </si>
  <si>
    <t>Income Eligible</t>
  </si>
  <si>
    <t>C/I Breakdown</t>
  </si>
  <si>
    <t>Incremental (per month) proportions (Dec is weighted avg of Dec-20 through 2021+)</t>
  </si>
  <si>
    <t>inputs to right (unhide rows 37,41,45,49,53) ---&gt;</t>
  </si>
  <si>
    <t>from TRC file</t>
  </si>
  <si>
    <t>cumulative % for Dec2020+</t>
  </si>
  <si>
    <t>Commercial</t>
  </si>
  <si>
    <t>Industrial</t>
  </si>
  <si>
    <t>unclassified</t>
  </si>
  <si>
    <t>ALL</t>
  </si>
  <si>
    <t>kWh Savings</t>
  </si>
  <si>
    <t>Incremental</t>
  </si>
  <si>
    <t>excludes HER kWh carried over from M3 2019</t>
  </si>
  <si>
    <t>cumulative check (excludes HER carried over from M3 2019)</t>
  </si>
  <si>
    <t>Non- Income Eligible</t>
  </si>
  <si>
    <t xml:space="preserve">Monthly TD </t>
  </si>
  <si>
    <t>cumulative</t>
  </si>
  <si>
    <t>Income Eliglible</t>
  </si>
  <si>
    <r>
      <t xml:space="preserve">1M - RES </t>
    </r>
    <r>
      <rPr>
        <sz val="16"/>
        <color theme="1"/>
        <rFont val="Calibri"/>
        <family val="2"/>
        <scheme val="minor"/>
      </rPr>
      <t>(Gross kWh Values)</t>
    </r>
  </si>
  <si>
    <t>Dec-20 +</t>
  </si>
  <si>
    <t>Appliance, Fridge and Freezer Recycling</t>
  </si>
  <si>
    <t>Building Shell</t>
  </si>
  <si>
    <t>Cooling</t>
  </si>
  <si>
    <t>Freezer</t>
  </si>
  <si>
    <t>Heating</t>
  </si>
  <si>
    <t>HVAC</t>
  </si>
  <si>
    <t>Lighting</t>
  </si>
  <si>
    <t>Miscellaneous</t>
  </si>
  <si>
    <t>Pool Spa</t>
  </si>
  <si>
    <t>Refrigeration</t>
  </si>
  <si>
    <t>Water Heating</t>
  </si>
  <si>
    <t>Motors(uses bus. load shape)</t>
  </si>
  <si>
    <t>Monthly Total</t>
  </si>
  <si>
    <t>Efficient Products</t>
  </si>
  <si>
    <t>Energy Efficient Kits</t>
  </si>
  <si>
    <t xml:space="preserve">Home Energy Report </t>
  </si>
  <si>
    <t>HVAC                        (Heating and Cooling)</t>
  </si>
  <si>
    <t xml:space="preserve">Efficient Lighting </t>
  </si>
  <si>
    <t>Multifamily Income Eligible</t>
  </si>
  <si>
    <t>Multifamily Market Rate</t>
  </si>
  <si>
    <t>Res Demand Response (efficiency savings; not EVENT savings)</t>
  </si>
  <si>
    <t>Single Family Income Eligible</t>
  </si>
  <si>
    <t>Single Family Income Eligible - Grants</t>
  </si>
  <si>
    <t>TOTAL                                                                             W/O INCOME ELIGIBLE</t>
  </si>
  <si>
    <t>TOTAL                                                            INCOME ELIGIBLE</t>
  </si>
  <si>
    <t xml:space="preserve">RESIDENTIAL TOTAL = </t>
  </si>
  <si>
    <t>TOTAL</t>
  </si>
  <si>
    <r>
      <rPr>
        <sz val="20"/>
        <color theme="1"/>
        <rFont val="Arial Black"/>
        <family val="2"/>
      </rPr>
      <t xml:space="preserve">2M - SGS </t>
    </r>
    <r>
      <rPr>
        <sz val="16"/>
        <color theme="1"/>
        <rFont val="Calibri"/>
        <family val="2"/>
        <scheme val="minor"/>
      </rPr>
      <t>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</si>
  <si>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3M - LGS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G</t>
    </r>
    <r>
      <rPr>
        <sz val="16"/>
        <color theme="1"/>
        <rFont val="Calibri"/>
        <family val="2"/>
        <scheme val="minor"/>
      </rPr>
      <t xml:space="preserve">eneral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</si>
  <si>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>4M - SPS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 xml:space="preserve">mall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</si>
  <si>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r>
      <t xml:space="preserve">11M - LPS </t>
    </r>
    <r>
      <rPr>
        <sz val="16"/>
        <color theme="1"/>
        <rFont val="Calibri"/>
        <family val="2"/>
        <scheme val="minor"/>
      </rPr>
      <t xml:space="preserve"> (</t>
    </r>
    <r>
      <rPr>
        <b/>
        <sz val="16"/>
        <color theme="1"/>
        <rFont val="Calibri"/>
        <family val="2"/>
        <scheme val="minor"/>
      </rPr>
      <t>L</t>
    </r>
    <r>
      <rPr>
        <sz val="16"/>
        <color theme="1"/>
        <rFont val="Calibri"/>
        <family val="2"/>
        <scheme val="minor"/>
      </rPr>
      <t xml:space="preserve">arge </t>
    </r>
    <r>
      <rPr>
        <b/>
        <sz val="16"/>
        <color theme="1"/>
        <rFont val="Calibri"/>
        <family val="2"/>
        <scheme val="minor"/>
      </rPr>
      <t>P</t>
    </r>
    <r>
      <rPr>
        <sz val="16"/>
        <color theme="1"/>
        <rFont val="Calibri"/>
        <family val="2"/>
        <scheme val="minor"/>
      </rPr>
      <t xml:space="preserve">rimary </t>
    </r>
    <r>
      <rPr>
        <b/>
        <sz val="16"/>
        <color theme="1"/>
        <rFont val="Calibri"/>
        <family val="2"/>
        <scheme val="minor"/>
      </rPr>
      <t>S</t>
    </r>
    <r>
      <rPr>
        <sz val="16"/>
        <color theme="1"/>
        <rFont val="Calibri"/>
        <family val="2"/>
        <scheme val="minor"/>
      </rPr>
      <t>ervice - Gross kWh Values)</t>
    </r>
  </si>
  <si>
    <t>Business Social Services</t>
  </si>
  <si>
    <t>Air Comp BUS</t>
  </si>
  <si>
    <t>Building Shell BUS</t>
  </si>
  <si>
    <t>Cooking BUS</t>
  </si>
  <si>
    <t>Cooling BUS</t>
  </si>
  <si>
    <t>Ext Lighting BUS</t>
  </si>
  <si>
    <t>Heating BUS</t>
  </si>
  <si>
    <t>HVAC BUS</t>
  </si>
  <si>
    <t>Lighting BUS</t>
  </si>
  <si>
    <t>Miscellaneous BUS</t>
  </si>
  <si>
    <t>Motors BUS</t>
  </si>
  <si>
    <t>Process BUS</t>
  </si>
  <si>
    <t>Refrigeration BUS</t>
  </si>
  <si>
    <t>Water Heating BUS</t>
  </si>
  <si>
    <t>Custom</t>
  </si>
  <si>
    <t>New Construction</t>
  </si>
  <si>
    <t>Retro-Commissioning</t>
  </si>
  <si>
    <t>Small Business Direct Install</t>
  </si>
  <si>
    <t>Standard</t>
  </si>
  <si>
    <t>Biz Demand Response (from Enel X Report for EVENT savings)</t>
  </si>
  <si>
    <t>Multifamily Income Eligible Res</t>
  </si>
  <si>
    <t>Multifamily Market Rate               Res</t>
  </si>
  <si>
    <t>BIZ Place Holder 1</t>
  </si>
  <si>
    <t>TOTAL                                                             W/O INCOME ELIGIBLE</t>
  </si>
  <si>
    <t>Horiz. Chk.</t>
  </si>
  <si>
    <t xml:space="preserve">TOTAL                                                           INCOME ELIGIBLE </t>
  </si>
  <si>
    <t xml:space="preserve">2M TOTAL = </t>
  </si>
  <si>
    <t xml:space="preserve">3M TOTAL = </t>
  </si>
  <si>
    <t xml:space="preserve">4M TOTAL = </t>
  </si>
  <si>
    <t xml:space="preserve">11M TOTAL = </t>
  </si>
  <si>
    <r>
      <t>SUM (2M+3M+4M+11M)</t>
    </r>
    <r>
      <rPr>
        <sz val="16"/>
        <color theme="1"/>
        <rFont val="Calibri"/>
        <family val="2"/>
        <scheme val="minor"/>
      </rPr>
      <t xml:space="preserve"> - Gross Monthly Values - All Rate Classes</t>
    </r>
  </si>
  <si>
    <t xml:space="preserve">BIZ TOTAL = </t>
  </si>
  <si>
    <t>Net to Gross</t>
  </si>
  <si>
    <t>N5:15 includes true up in 2021</t>
  </si>
  <si>
    <t>Deemed Savings</t>
  </si>
  <si>
    <t>End Use</t>
  </si>
  <si>
    <t>Monthly kWh</t>
  </si>
  <si>
    <t>Cumulative Savings</t>
  </si>
  <si>
    <t>cumulative check (includes HER transferred from M3 2019 in cell C17):</t>
  </si>
  <si>
    <t>rebase to move HER to PY2021 (note, the Dec-20 monthly savings N5 is not from HER so this amount is not rebased)</t>
  </si>
  <si>
    <t>Rebasing</t>
  </si>
  <si>
    <t>TD = ((Monthly Deemed Savings for current month / 2) + Cumulative Savings for all prior months - Rebasing) * Load Shape * Margin Rate * Net to Gross factor</t>
  </si>
  <si>
    <t>1M End Use</t>
  </si>
  <si>
    <t>1M Monthly TD</t>
  </si>
  <si>
    <t>1M Cumulative TD</t>
  </si>
  <si>
    <t>Load Shapes</t>
  </si>
  <si>
    <t>1M Load Shapes</t>
  </si>
  <si>
    <t>2020 check</t>
  </si>
  <si>
    <t>2020 load shape verified, per Appendix G</t>
  </si>
  <si>
    <t>1M Margin Rates</t>
  </si>
  <si>
    <t>2020 margin rates verified, per Rider EEIC</t>
  </si>
  <si>
    <t>updated on 4/1/20</t>
  </si>
  <si>
    <t>Air Comp</t>
  </si>
  <si>
    <t>Cooking</t>
  </si>
  <si>
    <t>Ext Lighting</t>
  </si>
  <si>
    <t>Motors</t>
  </si>
  <si>
    <t>Process</t>
  </si>
  <si>
    <t xml:space="preserve"> </t>
  </si>
  <si>
    <t>cumulative check:</t>
  </si>
  <si>
    <t>2M End Use</t>
  </si>
  <si>
    <t xml:space="preserve"> Monthly TD</t>
  </si>
  <si>
    <t xml:space="preserve"> Cumulative TD</t>
  </si>
  <si>
    <t>2M Load Shapes</t>
  </si>
  <si>
    <t>2M Margin Rates</t>
  </si>
  <si>
    <t>Margin Rates</t>
  </si>
  <si>
    <t>Energy Margin Rate</t>
  </si>
  <si>
    <t>Margin Loss per kWh of EE @ Present Rates</t>
  </si>
  <si>
    <t>ENERGY MARGIN RATES (Adjusted to include negative demand margin amounts &amp; adjusted for rounding of final rates as filed)</t>
  </si>
  <si>
    <t>3M End Use</t>
  </si>
  <si>
    <t>DEMAND MARGIN RATES</t>
  </si>
  <si>
    <t>Demand Margin Rate</t>
  </si>
  <si>
    <t>TD Energy</t>
  </si>
  <si>
    <t>TD Demand</t>
  </si>
  <si>
    <t>Monthly TD TOTALS Check</t>
  </si>
  <si>
    <t>difference</t>
  </si>
  <si>
    <t>TD Energy Commercial</t>
  </si>
  <si>
    <t>TD Demand Commercial</t>
  </si>
  <si>
    <t>TD Energy Commercial %</t>
  </si>
  <si>
    <t>TD Demand Commercial %</t>
  </si>
  <si>
    <t xml:space="preserve">Commercial % Total </t>
  </si>
  <si>
    <t>TD Energy Industrial</t>
  </si>
  <si>
    <t>TD Demand Industrial</t>
  </si>
  <si>
    <t>TD Energy Industrial %</t>
  </si>
  <si>
    <t>TD Demand  Industriall %</t>
  </si>
  <si>
    <t>Industrial % Total</t>
  </si>
  <si>
    <t>% TOTAL Check</t>
  </si>
  <si>
    <t>Commercial Totals Check</t>
  </si>
  <si>
    <t>Industrial Totals Check</t>
  </si>
  <si>
    <t>4M End Use</t>
  </si>
  <si>
    <t>11M End Use</t>
  </si>
  <si>
    <t>2020 margin rates verified</t>
  </si>
  <si>
    <t>cumulative:</t>
  </si>
  <si>
    <t>check:</t>
  </si>
  <si>
    <t>Rate Class</t>
  </si>
  <si>
    <t xml:space="preserve"> Cumulative 2M</t>
  </si>
  <si>
    <t xml:space="preserve"> Cumulative 3M</t>
  </si>
  <si>
    <t xml:space="preserve"> Cumulative 4M</t>
  </si>
  <si>
    <t xml:space="preserve"> Cumulative 11M</t>
  </si>
  <si>
    <t>Note: MEEIA filing does not include separate TD margin rates for the Biz DR programs. This is because DR programs are included in the Misc End Use Category.</t>
  </si>
  <si>
    <t>Margin                                    Rates</t>
  </si>
  <si>
    <t>Misc. End Use</t>
  </si>
  <si>
    <t>Savings is not counted as new monthly savings; savings is cumulative in the TD calculation on tab "1M-RES" because savings is moved from M2 to avoid double-counting in TD files</t>
  </si>
  <si>
    <t>HER cumulative savings:</t>
  </si>
  <si>
    <t>Including HER cumulative savings:</t>
  </si>
  <si>
    <t>Total check:</t>
  </si>
  <si>
    <t>Check</t>
  </si>
  <si>
    <t>c17 into c20: HER kWh can only count toward program year; so we have to move the total from the TD calc in 2019 as of 12/31/19 to the TD report in 2020 for 1/1/20</t>
  </si>
  <si>
    <t>M3 2019 Rebasing for HER only because HER savings was transferred to 2020 TD Calc</t>
  </si>
  <si>
    <t>Res Demand Response - Event Savings</t>
  </si>
  <si>
    <t>1M Monthly</t>
  </si>
  <si>
    <t>1M Cumulative</t>
  </si>
  <si>
    <t>Total Ex Post Gross Savings:</t>
  </si>
  <si>
    <t>Sum of Monthly Savings earned in MEEIA 2019-21 Plan Year 2020:</t>
  </si>
  <si>
    <t>HER Savings (defined as cumulative savings from Plan Year 2020):</t>
  </si>
  <si>
    <t>check from TD tabs:</t>
  </si>
  <si>
    <t>excludes HER</t>
  </si>
  <si>
    <t xml:space="preserve">&lt;-- Deemed Monthly Savings  </t>
  </si>
  <si>
    <t xml:space="preserve">  Evaluated Monthly Savings --&gt;</t>
  </si>
  <si>
    <t>Monthly TD - Evaluated</t>
  </si>
  <si>
    <t>Evaluated Monthly Savings --&gt;</t>
  </si>
  <si>
    <t>Monthly TD - Deemed</t>
  </si>
  <si>
    <t>&lt;-- Deemed Monthly Savings (fixed values from pre-true-up file)</t>
  </si>
  <si>
    <t xml:space="preserve">Evaluated TD </t>
  </si>
  <si>
    <t>True-up (without interest)</t>
  </si>
  <si>
    <t>Accounting TD (row 11)</t>
  </si>
  <si>
    <t>Difference</t>
  </si>
  <si>
    <t>Matches True-up?</t>
  </si>
  <si>
    <t>September Check</t>
  </si>
  <si>
    <t>Deemed Cumulative Jan 20-Aug 21</t>
  </si>
  <si>
    <t>Evaluated Monthly TD Sept 21</t>
  </si>
  <si>
    <t>no growth - FULLY REBASED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</si>
</sst>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.000000_);_(&quot;$&quot;* \(#,##0.000000\);_(&quot;$&quot;* &quot;-&quot;??_);_(@_)"/>
    <numFmt numFmtId="167" formatCode="0.0000%"/>
    <numFmt numFmtId="168" formatCode="0.0%"/>
    <numFmt numFmtId="169" formatCode="0.000000"/>
    <numFmt numFmtId="170" formatCode="0.000000_);[Red]\(0.000000\)"/>
    <numFmt numFmtId="171" formatCode="_(&quot;$&quot;* #,##0.00_);_(&quot;$&quot;* \(#,##0.00\);_(&quot;$&quot;* &quot;-&quot;?_);_(@_)"/>
    <numFmt numFmtId="172" formatCode="_(&quot;$&quot;* #,##0.00_);_(&quot;$&quot;* \(#,##0.00\);_(&quot;$&quot;* &quot;-&quot;_);_(@_)"/>
    <numFmt numFmtId="173" formatCode="_(&quot;$&quot;* #,##0_);_(&quot;$&quot;* \(#,##0\);_(&quot;$&quot;* &quot;-&quot;??_);_(@_)"/>
    <numFmt numFmtId="174" formatCode="0.00_);[Red]\(0.00\)"/>
    <numFmt numFmtId="175" formatCode="_(* #,##0.000000_);_(* \(#,##0.000000\);_(* &quot;-&quot;??????_);_(@_)"/>
    <numFmt numFmtId="176" formatCode="_(* #,##0.00000000_);_(* \(#,##0.00000000\);_(* &quot;-&quot;????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FF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Arial Black"/>
      <family val="2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b/>
      <sz val="20"/>
      <color theme="1"/>
      <name val="Arial Black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</font>
    <font>
      <b/>
      <i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D5B8EA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0E09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9C5E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12" borderId="0" applyNumberFormat="0" applyBorder="0" applyAlignment="0" applyProtection="0"/>
  </cellStyleXfs>
  <cellXfs count="662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0" fillId="0" borderId="1" xfId="1" applyNumberFormat="1" applyFont="1" applyBorder="1"/>
    <xf numFmtId="164" fontId="7" fillId="0" borderId="0" xfId="1" applyNumberFormat="1" applyFont="1" applyBorder="1"/>
    <xf numFmtId="164" fontId="0" fillId="0" borderId="0" xfId="0" applyNumberFormat="1"/>
    <xf numFmtId="43" fontId="0" fillId="0" borderId="0" xfId="1" applyFont="1"/>
    <xf numFmtId="0" fontId="0" fillId="2" borderId="0" xfId="0" applyFill="1"/>
    <xf numFmtId="0" fontId="2" fillId="2" borderId="0" xfId="0" applyFont="1" applyFill="1" applyBorder="1" applyAlignment="1">
      <alignment wrapText="1"/>
    </xf>
    <xf numFmtId="164" fontId="0" fillId="0" borderId="0" xfId="1" applyNumberFormat="1" applyFont="1" applyBorder="1"/>
    <xf numFmtId="164" fontId="0" fillId="0" borderId="3" xfId="1" applyNumberFormat="1" applyFont="1" applyBorder="1"/>
    <xf numFmtId="0" fontId="0" fillId="0" borderId="14" xfId="0" applyBorder="1"/>
    <xf numFmtId="0" fontId="0" fillId="2" borderId="14" xfId="0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0" fillId="0" borderId="18" xfId="0" applyBorder="1"/>
    <xf numFmtId="0" fontId="9" fillId="2" borderId="0" xfId="0" applyFont="1" applyFill="1" applyBorder="1" applyAlignment="1">
      <alignment horizontal="center" vertical="center" textRotation="90" wrapText="1" readingOrder="1"/>
    </xf>
    <xf numFmtId="0" fontId="6" fillId="2" borderId="11" xfId="0" applyFont="1" applyFill="1" applyBorder="1"/>
    <xf numFmtId="0" fontId="5" fillId="2" borderId="0" xfId="0" applyFont="1" applyFill="1"/>
    <xf numFmtId="0" fontId="0" fillId="0" borderId="0" xfId="0" applyBorder="1" applyAlignment="1">
      <alignment vertical="center"/>
    </xf>
    <xf numFmtId="167" fontId="5" fillId="0" borderId="1" xfId="3" applyNumberFormat="1" applyFont="1" applyBorder="1"/>
    <xf numFmtId="167" fontId="5" fillId="0" borderId="16" xfId="3" applyNumberFormat="1" applyFont="1" applyBorder="1"/>
    <xf numFmtId="0" fontId="0" fillId="0" borderId="21" xfId="0" applyBorder="1"/>
    <xf numFmtId="0" fontId="0" fillId="0" borderId="22" xfId="0" applyBorder="1"/>
    <xf numFmtId="164" fontId="0" fillId="0" borderId="24" xfId="1" applyNumberFormat="1" applyFont="1" applyBorder="1"/>
    <xf numFmtId="0" fontId="4" fillId="2" borderId="7" xfId="0" applyFont="1" applyFill="1" applyBorder="1"/>
    <xf numFmtId="0" fontId="0" fillId="0" borderId="7" xfId="0" applyBorder="1"/>
    <xf numFmtId="44" fontId="0" fillId="0" borderId="1" xfId="2" applyFont="1" applyBorder="1"/>
    <xf numFmtId="44" fontId="0" fillId="0" borderId="16" xfId="2" applyFont="1" applyBorder="1"/>
    <xf numFmtId="0" fontId="0" fillId="2" borderId="0" xfId="0" applyFill="1" applyBorder="1"/>
    <xf numFmtId="44" fontId="0" fillId="0" borderId="17" xfId="2" applyFont="1" applyBorder="1"/>
    <xf numFmtId="0" fontId="2" fillId="2" borderId="25" xfId="0" applyFont="1" applyFill="1" applyBorder="1"/>
    <xf numFmtId="0" fontId="2" fillId="0" borderId="29" xfId="0" applyFont="1" applyBorder="1"/>
    <xf numFmtId="0" fontId="4" fillId="2" borderId="31" xfId="0" applyFont="1" applyFill="1" applyBorder="1"/>
    <xf numFmtId="0" fontId="8" fillId="2" borderId="3" xfId="0" applyFont="1" applyFill="1" applyBorder="1"/>
    <xf numFmtId="0" fontId="5" fillId="0" borderId="36" xfId="0" applyFont="1" applyBorder="1"/>
    <xf numFmtId="0" fontId="4" fillId="2" borderId="23" xfId="0" applyFont="1" applyFill="1" applyBorder="1"/>
    <xf numFmtId="164" fontId="0" fillId="0" borderId="44" xfId="1" applyNumberFormat="1" applyFont="1" applyBorder="1"/>
    <xf numFmtId="164" fontId="0" fillId="0" borderId="45" xfId="1" applyNumberFormat="1" applyFont="1" applyBorder="1"/>
    <xf numFmtId="0" fontId="5" fillId="0" borderId="3" xfId="0" applyFont="1" applyBorder="1"/>
    <xf numFmtId="0" fontId="5" fillId="2" borderId="3" xfId="0" applyFont="1" applyFill="1" applyBorder="1"/>
    <xf numFmtId="0" fontId="0" fillId="2" borderId="7" xfId="0" applyFont="1" applyFill="1" applyBorder="1" applyAlignment="1">
      <alignment horizontal="center" vertical="center" textRotation="90" wrapText="1" readingOrder="1"/>
    </xf>
    <xf numFmtId="0" fontId="2" fillId="2" borderId="7" xfId="0" applyFont="1" applyFill="1" applyBorder="1" applyAlignment="1">
      <alignment wrapText="1"/>
    </xf>
    <xf numFmtId="165" fontId="0" fillId="0" borderId="0" xfId="0" applyNumberFormat="1"/>
    <xf numFmtId="0" fontId="0" fillId="0" borderId="0" xfId="0" applyBorder="1"/>
    <xf numFmtId="165" fontId="0" fillId="0" borderId="47" xfId="0" applyNumberFormat="1" applyBorder="1" applyAlignment="1">
      <alignment horizontal="center"/>
    </xf>
    <xf numFmtId="165" fontId="0" fillId="0" borderId="48" xfId="0" applyNumberFormat="1" applyBorder="1" applyAlignment="1">
      <alignment horizontal="center"/>
    </xf>
    <xf numFmtId="44" fontId="2" fillId="0" borderId="32" xfId="0" applyNumberFormat="1" applyFont="1" applyBorder="1"/>
    <xf numFmtId="44" fontId="2" fillId="0" borderId="32" xfId="2" applyFont="1" applyBorder="1"/>
    <xf numFmtId="44" fontId="2" fillId="0" borderId="33" xfId="2" applyFont="1" applyBorder="1"/>
    <xf numFmtId="165" fontId="0" fillId="0" borderId="42" xfId="0" applyNumberFormat="1" applyBorder="1" applyAlignment="1">
      <alignment horizontal="center"/>
    </xf>
    <xf numFmtId="44" fontId="0" fillId="0" borderId="35" xfId="0" applyNumberFormat="1" applyBorder="1"/>
    <xf numFmtId="44" fontId="0" fillId="0" borderId="3" xfId="0" applyNumberFormat="1" applyBorder="1"/>
    <xf numFmtId="44" fontId="0" fillId="0" borderId="36" xfId="0" applyNumberFormat="1" applyBorder="1"/>
    <xf numFmtId="44" fontId="2" fillId="0" borderId="43" xfId="2" applyFont="1" applyBorder="1"/>
    <xf numFmtId="0" fontId="2" fillId="0" borderId="38" xfId="0" applyFont="1" applyBorder="1"/>
    <xf numFmtId="0" fontId="2" fillId="0" borderId="37" xfId="0" applyFont="1" applyBorder="1"/>
    <xf numFmtId="0" fontId="2" fillId="0" borderId="28" xfId="0" applyFont="1" applyBorder="1"/>
    <xf numFmtId="0" fontId="2" fillId="0" borderId="5" xfId="0" applyFont="1" applyFill="1" applyBorder="1"/>
    <xf numFmtId="44" fontId="2" fillId="0" borderId="43" xfId="0" applyNumberFormat="1" applyFont="1" applyBorder="1"/>
    <xf numFmtId="165" fontId="0" fillId="0" borderId="49" xfId="0" applyNumberFormat="1" applyBorder="1" applyAlignment="1">
      <alignment horizontal="center"/>
    </xf>
    <xf numFmtId="44" fontId="0" fillId="0" borderId="9" xfId="0" applyNumberFormat="1" applyBorder="1"/>
    <xf numFmtId="44" fontId="0" fillId="0" borderId="36" xfId="2" applyFont="1" applyBorder="1"/>
    <xf numFmtId="0" fontId="2" fillId="0" borderId="2" xfId="0" applyFont="1" applyBorder="1"/>
    <xf numFmtId="0" fontId="2" fillId="0" borderId="10" xfId="0" applyFont="1" applyBorder="1"/>
    <xf numFmtId="44" fontId="2" fillId="0" borderId="33" xfId="0" applyNumberFormat="1" applyFont="1" applyBorder="1"/>
    <xf numFmtId="1" fontId="0" fillId="0" borderId="0" xfId="0" applyNumberFormat="1" applyBorder="1"/>
    <xf numFmtId="164" fontId="0" fillId="0" borderId="35" xfId="1" applyNumberFormat="1" applyFont="1" applyBorder="1"/>
    <xf numFmtId="164" fontId="0" fillId="0" borderId="36" xfId="1" applyNumberFormat="1" applyFont="1" applyBorder="1"/>
    <xf numFmtId="164" fontId="2" fillId="0" borderId="43" xfId="1" applyNumberFormat="1" applyFont="1" applyBorder="1"/>
    <xf numFmtId="164" fontId="0" fillId="0" borderId="50" xfId="1" applyNumberFormat="1" applyFont="1" applyBorder="1"/>
    <xf numFmtId="164" fontId="2" fillId="0" borderId="51" xfId="1" applyNumberFormat="1" applyFont="1" applyBorder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2" xfId="0" applyFont="1" applyFill="1" applyBorder="1"/>
    <xf numFmtId="44" fontId="2" fillId="0" borderId="0" xfId="2" applyFont="1" applyBorder="1"/>
    <xf numFmtId="0" fontId="2" fillId="0" borderId="19" xfId="0" applyFont="1" applyFill="1" applyBorder="1"/>
    <xf numFmtId="0" fontId="0" fillId="8" borderId="0" xfId="0" applyFill="1"/>
    <xf numFmtId="164" fontId="0" fillId="0" borderId="20" xfId="1" applyNumberFormat="1" applyFont="1" applyBorder="1"/>
    <xf numFmtId="164" fontId="2" fillId="0" borderId="25" xfId="1" applyNumberFormat="1" applyFont="1" applyBorder="1"/>
    <xf numFmtId="164" fontId="2" fillId="0" borderId="42" xfId="1" applyNumberFormat="1" applyFont="1" applyBorder="1"/>
    <xf numFmtId="164" fontId="2" fillId="0" borderId="52" xfId="1" applyNumberFormat="1" applyFont="1" applyBorder="1"/>
    <xf numFmtId="0" fontId="0" fillId="2" borderId="54" xfId="0" applyFill="1" applyBorder="1"/>
    <xf numFmtId="0" fontId="5" fillId="2" borderId="55" xfId="0" applyFont="1" applyFill="1" applyBorder="1"/>
    <xf numFmtId="0" fontId="0" fillId="0" borderId="0" xfId="0" applyAlignment="1">
      <alignment horizontal="center"/>
    </xf>
    <xf numFmtId="164" fontId="2" fillId="0" borderId="15" xfId="1" applyNumberFormat="1" applyFont="1" applyBorder="1"/>
    <xf numFmtId="164" fontId="0" fillId="0" borderId="12" xfId="1" applyNumberFormat="1" applyFont="1" applyBorder="1"/>
    <xf numFmtId="0" fontId="13" fillId="0" borderId="0" xfId="0" applyFont="1" applyAlignment="1">
      <alignment horizontal="center"/>
    </xf>
    <xf numFmtId="164" fontId="2" fillId="0" borderId="17" xfId="1" applyNumberFormat="1" applyFont="1" applyBorder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164" fontId="0" fillId="0" borderId="0" xfId="0" applyNumberFormat="1" applyBorder="1"/>
    <xf numFmtId="0" fontId="5" fillId="0" borderId="14" xfId="0" applyFont="1" applyBorder="1"/>
    <xf numFmtId="0" fontId="5" fillId="2" borderId="14" xfId="0" applyFont="1" applyFill="1" applyBorder="1"/>
    <xf numFmtId="0" fontId="5" fillId="0" borderId="18" xfId="0" applyFont="1" applyBorder="1"/>
    <xf numFmtId="168" fontId="0" fillId="0" borderId="61" xfId="3" applyNumberFormat="1" applyFont="1" applyBorder="1"/>
    <xf numFmtId="0" fontId="16" fillId="0" borderId="8" xfId="0" applyFont="1" applyFill="1" applyBorder="1" applyAlignment="1">
      <alignment vertical="center"/>
    </xf>
    <xf numFmtId="0" fontId="16" fillId="0" borderId="30" xfId="0" applyFont="1" applyFill="1" applyBorder="1" applyAlignment="1">
      <alignment vertical="center"/>
    </xf>
    <xf numFmtId="0" fontId="16" fillId="0" borderId="51" xfId="0" applyFont="1" applyFill="1" applyBorder="1" applyAlignment="1">
      <alignment vertical="center"/>
    </xf>
    <xf numFmtId="0" fontId="16" fillId="0" borderId="8" xfId="0" applyFont="1" applyFill="1" applyBorder="1" applyAlignment="1"/>
    <xf numFmtId="0" fontId="16" fillId="0" borderId="30" xfId="0" applyFont="1" applyFill="1" applyBorder="1" applyAlignment="1"/>
    <xf numFmtId="0" fontId="16" fillId="0" borderId="51" xfId="0" applyFont="1" applyFill="1" applyBorder="1" applyAlignment="1"/>
    <xf numFmtId="0" fontId="19" fillId="0" borderId="0" xfId="0" applyFont="1"/>
    <xf numFmtId="0" fontId="18" fillId="0" borderId="0" xfId="0" applyFont="1"/>
    <xf numFmtId="0" fontId="17" fillId="0" borderId="0" xfId="0" applyFont="1"/>
    <xf numFmtId="0" fontId="20" fillId="0" borderId="0" xfId="0" applyFont="1"/>
    <xf numFmtId="0" fontId="17" fillId="0" borderId="8" xfId="0" applyFont="1" applyFill="1" applyBorder="1" applyAlignment="1">
      <alignment vertical="center"/>
    </xf>
    <xf numFmtId="0" fontId="17" fillId="0" borderId="30" xfId="0" applyFont="1" applyFill="1" applyBorder="1" applyAlignment="1">
      <alignment vertical="center"/>
    </xf>
    <xf numFmtId="0" fontId="17" fillId="0" borderId="51" xfId="0" applyFont="1" applyFill="1" applyBorder="1" applyAlignment="1">
      <alignment vertical="center"/>
    </xf>
    <xf numFmtId="0" fontId="0" fillId="0" borderId="3" xfId="0" applyBorder="1"/>
    <xf numFmtId="164" fontId="0" fillId="0" borderId="1" xfId="1" applyNumberFormat="1" applyFont="1" applyFill="1" applyBorder="1"/>
    <xf numFmtId="0" fontId="0" fillId="0" borderId="0" xfId="0" applyProtection="1"/>
    <xf numFmtId="0" fontId="0" fillId="0" borderId="0" xfId="0" applyAlignment="1" applyProtection="1">
      <alignment horizontal="center"/>
      <protection locked="0"/>
    </xf>
    <xf numFmtId="0" fontId="0" fillId="0" borderId="35" xfId="0" applyBorder="1"/>
    <xf numFmtId="169" fontId="5" fillId="0" borderId="1" xfId="4" applyNumberFormat="1" applyFont="1" applyFill="1" applyBorder="1" applyAlignment="1">
      <alignment horizontal="center"/>
    </xf>
    <xf numFmtId="169" fontId="5" fillId="0" borderId="16" xfId="4" applyNumberFormat="1" applyFont="1" applyFill="1" applyBorder="1" applyAlignment="1">
      <alignment horizontal="center"/>
    </xf>
    <xf numFmtId="0" fontId="5" fillId="0" borderId="0" xfId="0" applyFont="1" applyFill="1" applyBorder="1"/>
    <xf numFmtId="169" fontId="5" fillId="0" borderId="0" xfId="4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70" fontId="5" fillId="0" borderId="1" xfId="4" applyNumberFormat="1" applyFont="1" applyFill="1" applyBorder="1" applyAlignment="1">
      <alignment horizontal="center"/>
    </xf>
    <xf numFmtId="170" fontId="5" fillId="0" borderId="16" xfId="4" applyNumberFormat="1" applyFont="1" applyFill="1" applyBorder="1" applyAlignment="1">
      <alignment horizontal="center"/>
    </xf>
    <xf numFmtId="170" fontId="5" fillId="0" borderId="0" xfId="4" applyNumberFormat="1" applyFont="1" applyFill="1" applyBorder="1" applyAlignment="1">
      <alignment horizontal="center"/>
    </xf>
    <xf numFmtId="44" fontId="0" fillId="0" borderId="1" xfId="2" applyNumberFormat="1" applyFont="1" applyBorder="1"/>
    <xf numFmtId="44" fontId="0" fillId="0" borderId="1" xfId="2" applyFont="1" applyFill="1" applyBorder="1"/>
    <xf numFmtId="43" fontId="5" fillId="0" borderId="0" xfId="4" applyNumberFormat="1" applyFont="1" applyFill="1" applyBorder="1" applyAlignment="1">
      <alignment horizontal="center"/>
    </xf>
    <xf numFmtId="0" fontId="0" fillId="0" borderId="0" xfId="0" applyFill="1"/>
    <xf numFmtId="171" fontId="5" fillId="0" borderId="16" xfId="4" applyNumberFormat="1" applyFont="1" applyFill="1" applyBorder="1" applyAlignment="1">
      <alignment horizontal="center"/>
    </xf>
    <xf numFmtId="168" fontId="5" fillId="0" borderId="12" xfId="4" applyNumberFormat="1" applyFont="1" applyFill="1" applyBorder="1" applyAlignment="1">
      <alignment horizontal="center"/>
    </xf>
    <xf numFmtId="168" fontId="5" fillId="0" borderId="16" xfId="4" applyNumberFormat="1" applyFont="1" applyFill="1" applyBorder="1" applyAlignment="1">
      <alignment horizontal="center"/>
    </xf>
    <xf numFmtId="0" fontId="25" fillId="0" borderId="0" xfId="0" applyFont="1" applyFill="1" applyBorder="1"/>
    <xf numFmtId="168" fontId="26" fillId="0" borderId="26" xfId="4" applyNumberFormat="1" applyFont="1" applyFill="1" applyBorder="1" applyAlignment="1">
      <alignment horizontal="center"/>
    </xf>
    <xf numFmtId="9" fontId="26" fillId="0" borderId="26" xfId="4" applyNumberFormat="1" applyFont="1" applyFill="1" applyBorder="1" applyAlignment="1">
      <alignment horizontal="center"/>
    </xf>
    <xf numFmtId="9" fontId="25" fillId="0" borderId="26" xfId="4" applyNumberFormat="1" applyFont="1" applyFill="1" applyBorder="1" applyAlignment="1">
      <alignment horizontal="center"/>
    </xf>
    <xf numFmtId="171" fontId="5" fillId="0" borderId="12" xfId="4" applyNumberFormat="1" applyFont="1" applyFill="1" applyBorder="1" applyAlignment="1">
      <alignment horizontal="center"/>
    </xf>
    <xf numFmtId="9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/>
    <xf numFmtId="44" fontId="5" fillId="0" borderId="0" xfId="4" applyNumberFormat="1" applyFont="1" applyFill="1" applyBorder="1" applyAlignment="1">
      <alignment horizontal="center"/>
    </xf>
    <xf numFmtId="44" fontId="5" fillId="0" borderId="0" xfId="4" applyNumberFormat="1" applyFont="1" applyFill="1" applyBorder="1" applyAlignment="1">
      <alignment horizontal="right"/>
    </xf>
    <xf numFmtId="172" fontId="5" fillId="0" borderId="0" xfId="4" applyNumberFormat="1" applyFont="1" applyFill="1" applyBorder="1" applyAlignment="1">
      <alignment horizontal="center"/>
    </xf>
    <xf numFmtId="172" fontId="5" fillId="0" borderId="0" xfId="4" applyNumberFormat="1" applyFont="1" applyFill="1" applyBorder="1" applyAlignment="1">
      <alignment horizontal="right"/>
    </xf>
    <xf numFmtId="164" fontId="4" fillId="2" borderId="31" xfId="0" applyNumberFormat="1" applyFont="1" applyFill="1" applyBorder="1"/>
    <xf numFmtId="9" fontId="5" fillId="0" borderId="26" xfId="4" applyNumberFormat="1" applyFont="1" applyFill="1" applyBorder="1" applyAlignment="1">
      <alignment horizontal="center"/>
    </xf>
    <xf numFmtId="164" fontId="0" fillId="0" borderId="74" xfId="1" applyNumberFormat="1" applyFont="1" applyBorder="1"/>
    <xf numFmtId="44" fontId="0" fillId="0" borderId="12" xfId="2" applyFont="1" applyBorder="1"/>
    <xf numFmtId="0" fontId="4" fillId="2" borderId="61" xfId="0" applyFont="1" applyFill="1" applyBorder="1"/>
    <xf numFmtId="0" fontId="0" fillId="0" borderId="30" xfId="0" applyBorder="1"/>
    <xf numFmtId="164" fontId="0" fillId="0" borderId="61" xfId="1" applyNumberFormat="1" applyFont="1" applyBorder="1"/>
    <xf numFmtId="164" fontId="2" fillId="6" borderId="27" xfId="0" applyNumberFormat="1" applyFont="1" applyFill="1" applyBorder="1"/>
    <xf numFmtId="164" fontId="0" fillId="0" borderId="19" xfId="1" applyNumberFormat="1" applyFont="1" applyBorder="1"/>
    <xf numFmtId="165" fontId="2" fillId="0" borderId="25" xfId="0" applyNumberFormat="1" applyFont="1" applyBorder="1" applyAlignment="1">
      <alignment horizontal="center"/>
    </xf>
    <xf numFmtId="0" fontId="5" fillId="0" borderId="35" xfId="0" applyFont="1" applyBorder="1"/>
    <xf numFmtId="167" fontId="5" fillId="0" borderId="19" xfId="3" applyNumberFormat="1" applyFont="1" applyBorder="1"/>
    <xf numFmtId="164" fontId="0" fillId="0" borderId="26" xfId="0" applyNumberFormat="1" applyBorder="1"/>
    <xf numFmtId="0" fontId="6" fillId="2" borderId="18" xfId="0" applyFont="1" applyFill="1" applyBorder="1"/>
    <xf numFmtId="0" fontId="6" fillId="2" borderId="36" xfId="0" applyFont="1" applyFill="1" applyBorder="1"/>
    <xf numFmtId="44" fontId="0" fillId="0" borderId="46" xfId="0" applyNumberFormat="1" applyBorder="1"/>
    <xf numFmtId="44" fontId="0" fillId="0" borderId="59" xfId="0" applyNumberFormat="1" applyBorder="1"/>
    <xf numFmtId="44" fontId="0" fillId="0" borderId="50" xfId="0" applyNumberFormat="1" applyBorder="1"/>
    <xf numFmtId="44" fontId="0" fillId="0" borderId="58" xfId="0" applyNumberFormat="1" applyBorder="1"/>
    <xf numFmtId="44" fontId="0" fillId="0" borderId="58" xfId="2" applyFont="1" applyBorder="1"/>
    <xf numFmtId="0" fontId="0" fillId="0" borderId="53" xfId="0" applyBorder="1"/>
    <xf numFmtId="44" fontId="0" fillId="0" borderId="74" xfId="0" applyNumberFormat="1" applyBorder="1"/>
    <xf numFmtId="44" fontId="0" fillId="0" borderId="75" xfId="0" applyNumberFormat="1" applyBorder="1"/>
    <xf numFmtId="44" fontId="2" fillId="0" borderId="25" xfId="2" applyFont="1" applyBorder="1"/>
    <xf numFmtId="44" fontId="2" fillId="0" borderId="26" xfId="2" applyFont="1" applyBorder="1"/>
    <xf numFmtId="44" fontId="2" fillId="0" borderId="27" xfId="2" applyFont="1" applyBorder="1"/>
    <xf numFmtId="173" fontId="0" fillId="0" borderId="1" xfId="2" applyNumberFormat="1" applyFont="1" applyBorder="1"/>
    <xf numFmtId="165" fontId="0" fillId="0" borderId="27" xfId="0" applyNumberFormat="1" applyBorder="1" applyAlignment="1">
      <alignment horizontal="center"/>
    </xf>
    <xf numFmtId="44" fontId="0" fillId="0" borderId="15" xfId="0" applyNumberFormat="1" applyBorder="1"/>
    <xf numFmtId="44" fontId="0" fillId="0" borderId="56" xfId="0" applyNumberFormat="1" applyBorder="1"/>
    <xf numFmtId="44" fontId="0" fillId="0" borderId="13" xfId="0" applyNumberFormat="1" applyBorder="1"/>
    <xf numFmtId="44" fontId="0" fillId="0" borderId="74" xfId="2" applyFont="1" applyBorder="1"/>
    <xf numFmtId="165" fontId="0" fillId="0" borderId="25" xfId="0" applyNumberFormat="1" applyBorder="1" applyAlignment="1">
      <alignment horizontal="center"/>
    </xf>
    <xf numFmtId="165" fontId="25" fillId="2" borderId="25" xfId="0" applyNumberFormat="1" applyFont="1" applyFill="1" applyBorder="1" applyAlignment="1">
      <alignment horizontal="center"/>
    </xf>
    <xf numFmtId="165" fontId="25" fillId="2" borderId="26" xfId="0" applyNumberFormat="1" applyFont="1" applyFill="1" applyBorder="1" applyAlignment="1">
      <alignment horizontal="center"/>
    </xf>
    <xf numFmtId="165" fontId="25" fillId="2" borderId="27" xfId="0" applyNumberFormat="1" applyFont="1" applyFill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165" fontId="2" fillId="0" borderId="27" xfId="0" applyNumberFormat="1" applyFont="1" applyBorder="1" applyAlignment="1">
      <alignment horizontal="center"/>
    </xf>
    <xf numFmtId="0" fontId="2" fillId="16" borderId="2" xfId="0" applyFont="1" applyFill="1" applyBorder="1"/>
    <xf numFmtId="0" fontId="2" fillId="17" borderId="38" xfId="0" applyFont="1" applyFill="1" applyBorder="1"/>
    <xf numFmtId="0" fontId="2" fillId="18" borderId="38" xfId="0" applyFont="1" applyFill="1" applyBorder="1"/>
    <xf numFmtId="0" fontId="2" fillId="0" borderId="3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0" fillId="11" borderId="0" xfId="0" applyFill="1" applyProtection="1">
      <protection locked="0"/>
    </xf>
    <xf numFmtId="0" fontId="2" fillId="2" borderId="57" xfId="0" applyFont="1" applyFill="1" applyBorder="1"/>
    <xf numFmtId="164" fontId="0" fillId="19" borderId="62" xfId="1" applyNumberFormat="1" applyFont="1" applyFill="1" applyBorder="1"/>
    <xf numFmtId="164" fontId="0" fillId="19" borderId="1" xfId="1" applyNumberFormat="1" applyFont="1" applyFill="1" applyBorder="1"/>
    <xf numFmtId="164" fontId="7" fillId="0" borderId="30" xfId="1" applyNumberFormat="1" applyFont="1" applyBorder="1"/>
    <xf numFmtId="0" fontId="6" fillId="2" borderId="53" xfId="0" applyFont="1" applyFill="1" applyBorder="1"/>
    <xf numFmtId="0" fontId="0" fillId="2" borderId="3" xfId="0" applyFill="1" applyBorder="1"/>
    <xf numFmtId="0" fontId="2" fillId="0" borderId="42" xfId="0" applyFont="1" applyBorder="1"/>
    <xf numFmtId="0" fontId="6" fillId="2" borderId="53" xfId="0" applyFont="1" applyFill="1" applyBorder="1" applyAlignment="1">
      <alignment horizontal="center"/>
    </xf>
    <xf numFmtId="0" fontId="6" fillId="2" borderId="9" xfId="0" applyFont="1" applyFill="1" applyBorder="1"/>
    <xf numFmtId="44" fontId="29" fillId="0" borderId="0" xfId="2" applyFont="1" applyBorder="1"/>
    <xf numFmtId="9" fontId="0" fillId="15" borderId="16" xfId="3" applyFont="1" applyFill="1" applyBorder="1"/>
    <xf numFmtId="44" fontId="29" fillId="0" borderId="0" xfId="2" applyFont="1" applyFill="1" applyBorder="1"/>
    <xf numFmtId="44" fontId="2" fillId="0" borderId="0" xfId="2" applyFont="1" applyFill="1" applyBorder="1"/>
    <xf numFmtId="164" fontId="0" fillId="15" borderId="1" xfId="1" applyNumberFormat="1" applyFont="1" applyFill="1" applyBorder="1"/>
    <xf numFmtId="164" fontId="30" fillId="0" borderId="61" xfId="1" applyNumberFormat="1" applyFont="1" applyBorder="1"/>
    <xf numFmtId="44" fontId="0" fillId="17" borderId="1" xfId="2" applyFont="1" applyFill="1" applyBorder="1"/>
    <xf numFmtId="171" fontId="5" fillId="17" borderId="16" xfId="4" applyNumberFormat="1" applyFont="1" applyFill="1" applyBorder="1" applyAlignment="1">
      <alignment horizontal="center"/>
    </xf>
    <xf numFmtId="0" fontId="7" fillId="0" borderId="0" xfId="0" applyFont="1"/>
    <xf numFmtId="44" fontId="31" fillId="0" borderId="0" xfId="2" applyFont="1" applyBorder="1"/>
    <xf numFmtId="9" fontId="0" fillId="19" borderId="12" xfId="3" applyFont="1" applyFill="1" applyBorder="1"/>
    <xf numFmtId="9" fontId="0" fillId="19" borderId="1" xfId="3" applyFont="1" applyFill="1" applyBorder="1"/>
    <xf numFmtId="9" fontId="0" fillId="19" borderId="16" xfId="3" applyFont="1" applyFill="1" applyBorder="1"/>
    <xf numFmtId="9" fontId="0" fillId="15" borderId="12" xfId="3" applyFont="1" applyFill="1" applyBorder="1"/>
    <xf numFmtId="9" fontId="0" fillId="15" borderId="1" xfId="3" applyFont="1" applyFill="1" applyBorder="1"/>
    <xf numFmtId="165" fontId="0" fillId="0" borderId="7" xfId="0" applyNumberFormat="1" applyBorder="1"/>
    <xf numFmtId="9" fontId="0" fillId="15" borderId="62" xfId="3" applyFont="1" applyFill="1" applyBorder="1"/>
    <xf numFmtId="41" fontId="0" fillId="0" borderId="0" xfId="0" applyNumberFormat="1"/>
    <xf numFmtId="41" fontId="0" fillId="0" borderId="7" xfId="0" applyNumberFormat="1" applyBorder="1"/>
    <xf numFmtId="41" fontId="0" fillId="8" borderId="0" xfId="0" applyNumberFormat="1" applyFill="1"/>
    <xf numFmtId="41" fontId="0" fillId="8" borderId="7" xfId="0" applyNumberFormat="1" applyFill="1" applyBorder="1"/>
    <xf numFmtId="0" fontId="2" fillId="0" borderId="16" xfId="0" applyFont="1" applyFill="1" applyBorder="1"/>
    <xf numFmtId="9" fontId="0" fillId="19" borderId="62" xfId="3" applyFont="1" applyFill="1" applyBorder="1"/>
    <xf numFmtId="0" fontId="2" fillId="15" borderId="62" xfId="0" applyFont="1" applyFill="1" applyBorder="1"/>
    <xf numFmtId="41" fontId="0" fillId="0" borderId="0" xfId="0" applyNumberFormat="1" applyFill="1"/>
    <xf numFmtId="41" fontId="0" fillId="0" borderId="7" xfId="0" applyNumberFormat="1" applyFill="1" applyBorder="1"/>
    <xf numFmtId="0" fontId="2" fillId="0" borderId="11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4" fillId="0" borderId="14" xfId="0" applyFont="1" applyBorder="1"/>
    <xf numFmtId="0" fontId="2" fillId="0" borderId="18" xfId="0" applyFont="1" applyFill="1" applyBorder="1"/>
    <xf numFmtId="164" fontId="2" fillId="0" borderId="16" xfId="1" applyNumberFormat="1" applyFont="1" applyBorder="1"/>
    <xf numFmtId="164" fontId="2" fillId="0" borderId="16" xfId="1" applyNumberFormat="1" applyFont="1" applyBorder="1" applyProtection="1"/>
    <xf numFmtId="0" fontId="7" fillId="0" borderId="0" xfId="0" applyFont="1" applyAlignment="1">
      <alignment horizontal="center"/>
    </xf>
    <xf numFmtId="0" fontId="30" fillId="0" borderId="0" xfId="0" applyFont="1"/>
    <xf numFmtId="0" fontId="32" fillId="0" borderId="0" xfId="0" applyFont="1" applyAlignment="1">
      <alignment horizontal="center"/>
    </xf>
    <xf numFmtId="0" fontId="32" fillId="0" borderId="0" xfId="0" applyFont="1"/>
    <xf numFmtId="164" fontId="0" fillId="0" borderId="14" xfId="1" applyNumberFormat="1" applyFont="1" applyBorder="1"/>
    <xf numFmtId="164" fontId="2" fillId="0" borderId="18" xfId="1" applyNumberFormat="1" applyFont="1" applyBorder="1"/>
    <xf numFmtId="0" fontId="0" fillId="0" borderId="11" xfId="0" applyBorder="1" applyAlignment="1">
      <alignment horizontal="center"/>
    </xf>
    <xf numFmtId="164" fontId="2" fillId="9" borderId="17" xfId="1" applyNumberFormat="1" applyFont="1" applyFill="1" applyBorder="1"/>
    <xf numFmtId="164" fontId="0" fillId="19" borderId="19" xfId="1" applyNumberFormat="1" applyFont="1" applyFill="1" applyBorder="1"/>
    <xf numFmtId="164" fontId="0" fillId="19" borderId="26" xfId="0" applyNumberFormat="1" applyFill="1" applyBorder="1"/>
    <xf numFmtId="0" fontId="5" fillId="17" borderId="5" xfId="0" applyFont="1" applyFill="1" applyBorder="1"/>
    <xf numFmtId="0" fontId="5" fillId="17" borderId="30" xfId="0" applyFont="1" applyFill="1" applyBorder="1"/>
    <xf numFmtId="2" fontId="5" fillId="2" borderId="61" xfId="0" applyNumberFormat="1" applyFont="1" applyFill="1" applyBorder="1"/>
    <xf numFmtId="2" fontId="5" fillId="0" borderId="61" xfId="1" applyNumberFormat="1" applyFont="1" applyBorder="1"/>
    <xf numFmtId="2" fontId="5" fillId="2" borderId="31" xfId="0" applyNumberFormat="1" applyFont="1" applyFill="1" applyBorder="1"/>
    <xf numFmtId="2" fontId="5" fillId="0" borderId="45" xfId="1" applyNumberFormat="1" applyFont="1" applyBorder="1"/>
    <xf numFmtId="2" fontId="25" fillId="2" borderId="31" xfId="0" applyNumberFormat="1" applyFont="1" applyFill="1" applyBorder="1"/>
    <xf numFmtId="2" fontId="25" fillId="0" borderId="45" xfId="1" applyNumberFormat="1" applyFont="1" applyBorder="1"/>
    <xf numFmtId="10" fontId="32" fillId="0" borderId="0" xfId="0" applyNumberFormat="1" applyFont="1"/>
    <xf numFmtId="0" fontId="7" fillId="0" borderId="0" xfId="0" applyFont="1" applyFill="1" applyBorder="1"/>
    <xf numFmtId="174" fontId="5" fillId="0" borderId="0" xfId="4" applyNumberFormat="1" applyFont="1" applyFill="1" applyBorder="1" applyAlignment="1">
      <alignment horizontal="right"/>
    </xf>
    <xf numFmtId="0" fontId="5" fillId="0" borderId="61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169" fontId="0" fillId="0" borderId="0" xfId="0" applyNumberFormat="1"/>
    <xf numFmtId="171" fontId="5" fillId="15" borderId="16" xfId="4" applyNumberFormat="1" applyFont="1" applyFill="1" applyBorder="1" applyAlignment="1">
      <alignment horizontal="center"/>
    </xf>
    <xf numFmtId="168" fontId="5" fillId="15" borderId="12" xfId="4" applyNumberFormat="1" applyFont="1" applyFill="1" applyBorder="1" applyAlignment="1">
      <alignment horizontal="center"/>
    </xf>
    <xf numFmtId="168" fontId="5" fillId="15" borderId="16" xfId="4" applyNumberFormat="1" applyFont="1" applyFill="1" applyBorder="1" applyAlignment="1">
      <alignment horizontal="center"/>
    </xf>
    <xf numFmtId="168" fontId="26" fillId="15" borderId="26" xfId="4" applyNumberFormat="1" applyFont="1" applyFill="1" applyBorder="1" applyAlignment="1">
      <alignment horizontal="center"/>
    </xf>
    <xf numFmtId="9" fontId="26" fillId="15" borderId="26" xfId="4" applyNumberFormat="1" applyFont="1" applyFill="1" applyBorder="1" applyAlignment="1">
      <alignment horizontal="center"/>
    </xf>
    <xf numFmtId="9" fontId="25" fillId="15" borderId="26" xfId="4" applyNumberFormat="1" applyFont="1" applyFill="1" applyBorder="1" applyAlignment="1">
      <alignment horizontal="center"/>
    </xf>
    <xf numFmtId="171" fontId="5" fillId="15" borderId="12" xfId="4" applyNumberFormat="1" applyFont="1" applyFill="1" applyBorder="1" applyAlignment="1">
      <alignment horizontal="center"/>
    </xf>
    <xf numFmtId="9" fontId="5" fillId="15" borderId="0" xfId="4" applyNumberFormat="1" applyFont="1" applyFill="1" applyBorder="1" applyAlignment="1">
      <alignment horizontal="center"/>
    </xf>
    <xf numFmtId="44" fontId="5" fillId="19" borderId="0" xfId="4" applyNumberFormat="1" applyFont="1" applyFill="1" applyBorder="1" applyAlignment="1"/>
    <xf numFmtId="44" fontId="5" fillId="19" borderId="0" xfId="4" applyNumberFormat="1" applyFont="1" applyFill="1" applyBorder="1" applyAlignment="1">
      <alignment horizontal="center"/>
    </xf>
    <xf numFmtId="44" fontId="5" fillId="19" borderId="0" xfId="4" applyNumberFormat="1" applyFont="1" applyFill="1" applyBorder="1" applyAlignment="1">
      <alignment horizontal="right"/>
    </xf>
    <xf numFmtId="172" fontId="5" fillId="19" borderId="0" xfId="4" applyNumberFormat="1" applyFont="1" applyFill="1" applyBorder="1" applyAlignment="1">
      <alignment horizontal="center"/>
    </xf>
    <xf numFmtId="172" fontId="5" fillId="19" borderId="0" xfId="4" applyNumberFormat="1" applyFont="1" applyFill="1" applyBorder="1" applyAlignment="1">
      <alignment horizontal="right"/>
    </xf>
    <xf numFmtId="44" fontId="5" fillId="15" borderId="0" xfId="4" applyNumberFormat="1" applyFont="1" applyFill="1" applyBorder="1" applyAlignment="1"/>
    <xf numFmtId="44" fontId="5" fillId="15" borderId="0" xfId="4" applyNumberFormat="1" applyFont="1" applyFill="1" applyBorder="1" applyAlignment="1">
      <alignment horizontal="center"/>
    </xf>
    <xf numFmtId="44" fontId="5" fillId="15" borderId="0" xfId="4" applyNumberFormat="1" applyFont="1" applyFill="1" applyBorder="1" applyAlignment="1">
      <alignment horizontal="right"/>
    </xf>
    <xf numFmtId="172" fontId="5" fillId="15" borderId="0" xfId="4" applyNumberFormat="1" applyFont="1" applyFill="1" applyBorder="1" applyAlignment="1">
      <alignment horizontal="center"/>
    </xf>
    <xf numFmtId="172" fontId="5" fillId="15" borderId="0" xfId="4" applyNumberFormat="1" applyFont="1" applyFill="1" applyBorder="1" applyAlignment="1">
      <alignment horizontal="right"/>
    </xf>
    <xf numFmtId="9" fontId="5" fillId="15" borderId="26" xfId="4" applyNumberFormat="1" applyFont="1" applyFill="1" applyBorder="1" applyAlignment="1">
      <alignment horizontal="center"/>
    </xf>
    <xf numFmtId="165" fontId="25" fillId="2" borderId="12" xfId="0" applyNumberFormat="1" applyFont="1" applyFill="1" applyBorder="1" applyAlignment="1">
      <alignment horizontal="center"/>
    </xf>
    <xf numFmtId="164" fontId="0" fillId="2" borderId="1" xfId="1" applyNumberFormat="1" applyFont="1" applyFill="1" applyBorder="1"/>
    <xf numFmtId="0" fontId="2" fillId="0" borderId="18" xfId="0" applyFont="1" applyBorder="1"/>
    <xf numFmtId="164" fontId="0" fillId="0" borderId="16" xfId="0" applyNumberFormat="1" applyBorder="1"/>
    <xf numFmtId="164" fontId="0" fillId="19" borderId="16" xfId="0" applyNumberFormat="1" applyFill="1" applyBorder="1"/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/>
    <xf numFmtId="164" fontId="0" fillId="0" borderId="16" xfId="0" applyNumberFormat="1" applyFont="1" applyFill="1" applyBorder="1"/>
    <xf numFmtId="0" fontId="28" fillId="0" borderId="11" xfId="0" applyFont="1" applyBorder="1"/>
    <xf numFmtId="0" fontId="28" fillId="15" borderId="11" xfId="0" applyFont="1" applyFill="1" applyBorder="1" applyAlignment="1">
      <alignment horizontal="center"/>
    </xf>
    <xf numFmtId="165" fontId="25" fillId="15" borderId="1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14" xfId="0" applyFont="1" applyFill="1" applyBorder="1"/>
    <xf numFmtId="0" fontId="5" fillId="0" borderId="18" xfId="0" applyFont="1" applyFill="1" applyBorder="1"/>
    <xf numFmtId="0" fontId="6" fillId="15" borderId="11" xfId="0" applyFont="1" applyFill="1" applyBorder="1" applyAlignment="1">
      <alignment horizontal="center"/>
    </xf>
    <xf numFmtId="0" fontId="25" fillId="15" borderId="39" xfId="0" applyFont="1" applyFill="1" applyBorder="1"/>
    <xf numFmtId="165" fontId="25" fillId="15" borderId="47" xfId="0" applyNumberFormat="1" applyFont="1" applyFill="1" applyBorder="1" applyAlignment="1">
      <alignment horizontal="center"/>
    </xf>
    <xf numFmtId="0" fontId="26" fillId="0" borderId="34" xfId="0" applyFont="1" applyFill="1" applyBorder="1"/>
    <xf numFmtId="168" fontId="26" fillId="0" borderId="32" xfId="4" applyNumberFormat="1" applyFont="1" applyFill="1" applyBorder="1" applyAlignment="1">
      <alignment horizontal="center"/>
    </xf>
    <xf numFmtId="9" fontId="26" fillId="0" borderId="32" xfId="4" applyNumberFormat="1" applyFont="1" applyFill="1" applyBorder="1" applyAlignment="1">
      <alignment horizontal="center"/>
    </xf>
    <xf numFmtId="9" fontId="25" fillId="0" borderId="32" xfId="4" applyNumberFormat="1" applyFont="1" applyFill="1" applyBorder="1" applyAlignment="1">
      <alignment horizontal="center"/>
    </xf>
    <xf numFmtId="168" fontId="26" fillId="15" borderId="32" xfId="4" applyNumberFormat="1" applyFont="1" applyFill="1" applyBorder="1" applyAlignment="1">
      <alignment horizontal="center"/>
    </xf>
    <xf numFmtId="9" fontId="26" fillId="15" borderId="32" xfId="4" applyNumberFormat="1" applyFont="1" applyFill="1" applyBorder="1" applyAlignment="1">
      <alignment horizontal="center"/>
    </xf>
    <xf numFmtId="9" fontId="25" fillId="15" borderId="32" xfId="4" applyNumberFormat="1" applyFont="1" applyFill="1" applyBorder="1" applyAlignment="1">
      <alignment horizontal="center"/>
    </xf>
    <xf numFmtId="0" fontId="5" fillId="0" borderId="11" xfId="0" applyFont="1" applyFill="1" applyBorder="1"/>
    <xf numFmtId="171" fontId="5" fillId="17" borderId="12" xfId="4" applyNumberFormat="1" applyFont="1" applyFill="1" applyBorder="1" applyAlignment="1">
      <alignment horizontal="center"/>
    </xf>
    <xf numFmtId="0" fontId="0" fillId="2" borderId="61" xfId="0" applyFont="1" applyFill="1" applyBorder="1" applyAlignment="1">
      <alignment horizontal="center" vertical="center" textRotation="90" wrapText="1" readingOrder="1"/>
    </xf>
    <xf numFmtId="0" fontId="30" fillId="0" borderId="30" xfId="0" applyFont="1" applyBorder="1"/>
    <xf numFmtId="0" fontId="2" fillId="2" borderId="61" xfId="0" applyFont="1" applyFill="1" applyBorder="1" applyAlignment="1">
      <alignment wrapText="1"/>
    </xf>
    <xf numFmtId="0" fontId="30" fillId="0" borderId="0" xfId="0" applyFont="1" applyBorder="1"/>
    <xf numFmtId="0" fontId="0" fillId="2" borderId="0" xfId="0" applyFont="1" applyFill="1" applyBorder="1" applyAlignment="1">
      <alignment horizontal="center" vertical="center" textRotation="90" wrapText="1" readingOrder="1"/>
    </xf>
    <xf numFmtId="0" fontId="4" fillId="2" borderId="0" xfId="0" applyFont="1" applyFill="1" applyBorder="1"/>
    <xf numFmtId="0" fontId="0" fillId="0" borderId="77" xfId="0" applyBorder="1"/>
    <xf numFmtId="165" fontId="2" fillId="2" borderId="12" xfId="0" applyNumberFormat="1" applyFont="1" applyFill="1" applyBorder="1" applyAlignment="1">
      <alignment horizontal="center" vertical="center"/>
    </xf>
    <xf numFmtId="165" fontId="2" fillId="15" borderId="12" xfId="0" applyNumberFormat="1" applyFont="1" applyFill="1" applyBorder="1" applyAlignment="1">
      <alignment horizontal="center"/>
    </xf>
    <xf numFmtId="0" fontId="25" fillId="15" borderId="25" xfId="0" applyFont="1" applyFill="1" applyBorder="1"/>
    <xf numFmtId="165" fontId="25" fillId="15" borderId="26" xfId="4" applyNumberFormat="1" applyFont="1" applyFill="1" applyBorder="1" applyAlignment="1">
      <alignment horizontal="center"/>
    </xf>
    <xf numFmtId="0" fontId="26" fillId="0" borderId="25" xfId="0" applyFont="1" applyFill="1" applyBorder="1"/>
    <xf numFmtId="0" fontId="28" fillId="0" borderId="11" xfId="0" applyFont="1" applyBorder="1" applyAlignment="1">
      <alignment horizontal="left"/>
    </xf>
    <xf numFmtId="165" fontId="25" fillId="15" borderId="42" xfId="4" applyNumberFormat="1" applyFont="1" applyFill="1" applyBorder="1" applyAlignment="1">
      <alignment horizontal="center"/>
    </xf>
    <xf numFmtId="0" fontId="15" fillId="2" borderId="14" xfId="0" applyFont="1" applyFill="1" applyBorder="1"/>
    <xf numFmtId="0" fontId="2" fillId="0" borderId="11" xfId="0" applyFont="1" applyBorder="1"/>
    <xf numFmtId="0" fontId="2" fillId="15" borderId="11" xfId="0" applyFont="1" applyFill="1" applyBorder="1" applyAlignment="1">
      <alignment horizontal="center"/>
    </xf>
    <xf numFmtId="0" fontId="6" fillId="15" borderId="11" xfId="0" applyFont="1" applyFill="1" applyBorder="1"/>
    <xf numFmtId="165" fontId="25" fillId="15" borderId="26" xfId="0" applyNumberFormat="1" applyFont="1" applyFill="1" applyBorder="1" applyAlignment="1">
      <alignment horizontal="center"/>
    </xf>
    <xf numFmtId="165" fontId="2" fillId="15" borderId="12" xfId="0" applyNumberFormat="1" applyFont="1" applyFill="1" applyBorder="1" applyAlignment="1">
      <alignment horizontal="center" vertical="center"/>
    </xf>
    <xf numFmtId="165" fontId="2" fillId="15" borderId="26" xfId="0" applyNumberFormat="1" applyFont="1" applyFill="1" applyBorder="1" applyAlignment="1">
      <alignment horizontal="center" vertical="center"/>
    </xf>
    <xf numFmtId="164" fontId="0" fillId="15" borderId="16" xfId="0" applyNumberFormat="1" applyFill="1" applyBorder="1"/>
    <xf numFmtId="0" fontId="9" fillId="0" borderId="0" xfId="0" applyFont="1"/>
    <xf numFmtId="164" fontId="2" fillId="6" borderId="17" xfId="1" applyNumberFormat="1" applyFont="1" applyFill="1" applyBorder="1"/>
    <xf numFmtId="0" fontId="33" fillId="0" borderId="0" xfId="0" applyFont="1"/>
    <xf numFmtId="41" fontId="33" fillId="0" borderId="0" xfId="0" applyNumberFormat="1" applyFont="1"/>
    <xf numFmtId="0" fontId="34" fillId="0" borderId="0" xfId="0" applyFont="1"/>
    <xf numFmtId="0" fontId="33" fillId="0" borderId="0" xfId="0" applyFont="1" applyAlignment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9" fontId="3" fillId="2" borderId="53" xfId="3" applyFont="1" applyFill="1" applyBorder="1" applyAlignment="1">
      <alignment wrapText="1"/>
    </xf>
    <xf numFmtId="164" fontId="5" fillId="0" borderId="19" xfId="1" applyNumberFormat="1" applyFont="1" applyBorder="1"/>
    <xf numFmtId="164" fontId="30" fillId="0" borderId="1" xfId="1" applyNumberFormat="1" applyFont="1" applyBorder="1"/>
    <xf numFmtId="43" fontId="0" fillId="0" borderId="0" xfId="1" applyNumberFormat="1" applyFont="1" applyFill="1" applyBorder="1"/>
    <xf numFmtId="164" fontId="30" fillId="0" borderId="63" xfId="1" applyNumberFormat="1" applyFont="1" applyFill="1" applyBorder="1"/>
    <xf numFmtId="164" fontId="30" fillId="0" borderId="0" xfId="0" applyNumberFormat="1" applyFont="1" applyFill="1"/>
    <xf numFmtId="164" fontId="5" fillId="0" borderId="26" xfId="0" applyNumberFormat="1" applyFont="1" applyFill="1" applyBorder="1"/>
    <xf numFmtId="9" fontId="30" fillId="2" borderId="53" xfId="3" applyFont="1" applyFill="1" applyBorder="1" applyAlignment="1"/>
    <xf numFmtId="41" fontId="35" fillId="0" borderId="0" xfId="0" applyNumberFormat="1" applyFont="1"/>
    <xf numFmtId="164" fontId="36" fillId="0" borderId="0" xfId="0" applyNumberFormat="1" applyFont="1"/>
    <xf numFmtId="0" fontId="37" fillId="0" borderId="0" xfId="0" applyFont="1"/>
    <xf numFmtId="0" fontId="35" fillId="0" borderId="0" xfId="0" applyFont="1"/>
    <xf numFmtId="0" fontId="36" fillId="0" borderId="0" xfId="0" applyFont="1"/>
    <xf numFmtId="3" fontId="35" fillId="0" borderId="0" xfId="0" applyNumberFormat="1" applyFont="1"/>
    <xf numFmtId="0" fontId="0" fillId="20" borderId="0" xfId="0" applyFill="1"/>
    <xf numFmtId="0" fontId="30" fillId="0" borderId="0" xfId="0" applyFont="1" applyFill="1"/>
    <xf numFmtId="166" fontId="0" fillId="6" borderId="32" xfId="2" applyNumberFormat="1" applyFont="1" applyFill="1" applyBorder="1"/>
    <xf numFmtId="166" fontId="0" fillId="20" borderId="32" xfId="2" applyNumberFormat="1" applyFont="1" applyFill="1" applyBorder="1"/>
    <xf numFmtId="166" fontId="0" fillId="6" borderId="16" xfId="2" applyNumberFormat="1" applyFont="1" applyFill="1" applyBorder="1"/>
    <xf numFmtId="166" fontId="0" fillId="20" borderId="16" xfId="2" applyNumberFormat="1" applyFont="1" applyFill="1" applyBorder="1"/>
    <xf numFmtId="166" fontId="0" fillId="6" borderId="1" xfId="2" applyNumberFormat="1" applyFont="1" applyFill="1" applyBorder="1"/>
    <xf numFmtId="166" fontId="0" fillId="20" borderId="1" xfId="2" applyNumberFormat="1" applyFont="1" applyFill="1" applyBorder="1"/>
    <xf numFmtId="0" fontId="0" fillId="0" borderId="0" xfId="0" applyFill="1" applyAlignment="1">
      <alignment horizontal="center" vertical="center"/>
    </xf>
    <xf numFmtId="169" fontId="5" fillId="11" borderId="1" xfId="4" applyNumberFormat="1" applyFont="1" applyFill="1" applyBorder="1" applyAlignment="1">
      <alignment horizontal="center"/>
    </xf>
    <xf numFmtId="170" fontId="5" fillId="11" borderId="1" xfId="4" applyNumberFormat="1" applyFont="1" applyFill="1" applyBorder="1" applyAlignment="1">
      <alignment horizontal="center"/>
    </xf>
    <xf numFmtId="170" fontId="5" fillId="11" borderId="16" xfId="4" applyNumberFormat="1" applyFont="1" applyFill="1" applyBorder="1" applyAlignment="1">
      <alignment horizontal="center"/>
    </xf>
    <xf numFmtId="175" fontId="0" fillId="0" borderId="0" xfId="0" applyNumberFormat="1"/>
    <xf numFmtId="169" fontId="38" fillId="21" borderId="1" xfId="4" applyNumberFormat="1" applyFont="1" applyFill="1" applyBorder="1" applyAlignment="1">
      <alignment horizontal="center"/>
    </xf>
    <xf numFmtId="43" fontId="7" fillId="0" borderId="0" xfId="0" applyNumberFormat="1" applyFont="1" applyBorder="1"/>
    <xf numFmtId="43" fontId="7" fillId="0" borderId="30" xfId="0" applyNumberFormat="1" applyFont="1" applyFill="1" applyBorder="1"/>
    <xf numFmtId="167" fontId="5" fillId="11" borderId="1" xfId="3" applyNumberFormat="1" applyFont="1" applyFill="1" applyBorder="1"/>
    <xf numFmtId="167" fontId="5" fillId="9" borderId="1" xfId="3" applyNumberFormat="1" applyFont="1" applyFill="1" applyBorder="1"/>
    <xf numFmtId="167" fontId="5" fillId="9" borderId="16" xfId="3" applyNumberFormat="1" applyFont="1" applyFill="1" applyBorder="1"/>
    <xf numFmtId="167" fontId="5" fillId="0" borderId="1" xfId="3" applyNumberFormat="1" applyFont="1" applyFill="1" applyBorder="1"/>
    <xf numFmtId="167" fontId="5" fillId="0" borderId="16" xfId="3" applyNumberFormat="1" applyFont="1" applyFill="1" applyBorder="1"/>
    <xf numFmtId="167" fontId="5" fillId="11" borderId="16" xfId="3" applyNumberFormat="1" applyFont="1" applyFill="1" applyBorder="1"/>
    <xf numFmtId="176" fontId="0" fillId="0" borderId="0" xfId="0" applyNumberFormat="1"/>
    <xf numFmtId="164" fontId="31" fillId="2" borderId="61" xfId="0" applyNumberFormat="1" applyFont="1" applyFill="1" applyBorder="1"/>
    <xf numFmtId="164" fontId="31" fillId="0" borderId="61" xfId="1" applyNumberFormat="1" applyFont="1" applyBorder="1" applyAlignment="1">
      <alignment horizontal="right"/>
    </xf>
    <xf numFmtId="164" fontId="31" fillId="2" borderId="0" xfId="0" applyNumberFormat="1" applyFont="1" applyFill="1" applyBorder="1"/>
    <xf numFmtId="164" fontId="31" fillId="0" borderId="0" xfId="1" applyNumberFormat="1" applyFont="1" applyBorder="1" applyAlignment="1">
      <alignment horizontal="right"/>
    </xf>
    <xf numFmtId="0" fontId="31" fillId="0" borderId="0" xfId="0" applyFont="1"/>
    <xf numFmtId="41" fontId="31" fillId="0" borderId="0" xfId="0" applyNumberFormat="1" applyFont="1"/>
    <xf numFmtId="41" fontId="31" fillId="0" borderId="0" xfId="0" applyNumberFormat="1" applyFont="1" applyBorder="1"/>
    <xf numFmtId="44" fontId="31" fillId="0" borderId="0" xfId="0" applyNumberFormat="1" applyFont="1"/>
    <xf numFmtId="44" fontId="7" fillId="0" borderId="30" xfId="2" applyFont="1" applyBorder="1"/>
    <xf numFmtId="0" fontId="5" fillId="0" borderId="0" xfId="0" applyFont="1" applyFill="1" applyAlignment="1" applyProtection="1">
      <alignment horizontal="center"/>
      <protection locked="0"/>
    </xf>
    <xf numFmtId="41" fontId="7" fillId="0" borderId="0" xfId="0" applyNumberFormat="1" applyFont="1"/>
    <xf numFmtId="164" fontId="31" fillId="0" borderId="0" xfId="0" applyNumberFormat="1" applyFont="1"/>
    <xf numFmtId="164" fontId="31" fillId="0" borderId="0" xfId="0" applyNumberFormat="1" applyFont="1" applyFill="1"/>
    <xf numFmtId="0" fontId="31" fillId="0" borderId="0" xfId="0" applyFont="1" applyFill="1" applyAlignment="1">
      <alignment horizontal="center"/>
    </xf>
    <xf numFmtId="0" fontId="31" fillId="2" borderId="0" xfId="0" applyFont="1" applyFill="1" applyBorder="1"/>
    <xf numFmtId="41" fontId="31" fillId="0" borderId="0" xfId="1" applyNumberFormat="1" applyFont="1" applyBorder="1"/>
    <xf numFmtId="41" fontId="31" fillId="2" borderId="0" xfId="0" applyNumberFormat="1" applyFont="1" applyFill="1" applyBorder="1"/>
    <xf numFmtId="165" fontId="0" fillId="0" borderId="0" xfId="0" applyNumberFormat="1" applyAlignment="1">
      <alignment horizontal="center"/>
    </xf>
    <xf numFmtId="0" fontId="30" fillId="20" borderId="30" xfId="0" applyFont="1" applyFill="1" applyBorder="1"/>
    <xf numFmtId="164" fontId="30" fillId="20" borderId="1" xfId="1" applyNumberFormat="1" applyFont="1" applyFill="1" applyBorder="1"/>
    <xf numFmtId="0" fontId="39" fillId="0" borderId="0" xfId="0" applyFont="1"/>
    <xf numFmtId="0" fontId="0" fillId="20" borderId="30" xfId="0" applyFill="1" applyBorder="1"/>
    <xf numFmtId="41" fontId="0" fillId="15" borderId="0" xfId="0" applyNumberFormat="1" applyFill="1"/>
    <xf numFmtId="165" fontId="0" fillId="15" borderId="0" xfId="0" applyNumberFormat="1" applyFill="1"/>
    <xf numFmtId="0" fontId="24" fillId="14" borderId="65" xfId="0" applyFont="1" applyFill="1" applyBorder="1" applyAlignment="1">
      <alignment horizontal="center"/>
    </xf>
    <xf numFmtId="0" fontId="24" fillId="14" borderId="66" xfId="0" applyFont="1" applyFill="1" applyBorder="1" applyAlignment="1">
      <alignment horizontal="center"/>
    </xf>
    <xf numFmtId="0" fontId="24" fillId="14" borderId="61" xfId="0" applyFont="1" applyFill="1" applyBorder="1" applyAlignment="1">
      <alignment horizontal="center"/>
    </xf>
    <xf numFmtId="0" fontId="24" fillId="14" borderId="67" xfId="0" applyFont="1" applyFill="1" applyBorder="1" applyAlignment="1">
      <alignment horizontal="center"/>
    </xf>
    <xf numFmtId="0" fontId="24" fillId="14" borderId="68" xfId="0" applyFont="1" applyFill="1" applyBorder="1" applyAlignment="1">
      <alignment horizontal="center"/>
    </xf>
    <xf numFmtId="0" fontId="0" fillId="11" borderId="0" xfId="0" applyFill="1" applyAlignment="1" applyProtection="1">
      <alignment horizontal="center"/>
      <protection locked="0"/>
    </xf>
    <xf numFmtId="9" fontId="0" fillId="3" borderId="12" xfId="3" applyFont="1" applyFill="1" applyBorder="1"/>
    <xf numFmtId="9" fontId="0" fillId="3" borderId="1" xfId="3" applyFont="1" applyFill="1" applyBorder="1"/>
    <xf numFmtId="0" fontId="30" fillId="20" borderId="0" xfId="0" applyFont="1" applyFill="1"/>
    <xf numFmtId="41" fontId="30" fillId="20" borderId="0" xfId="0" applyNumberFormat="1" applyFont="1" applyFill="1"/>
    <xf numFmtId="41" fontId="30" fillId="20" borderId="0" xfId="0" applyNumberFormat="1" applyFont="1" applyFill="1" applyBorder="1" applyProtection="1"/>
    <xf numFmtId="41" fontId="30" fillId="20" borderId="0" xfId="0" applyNumberFormat="1" applyFont="1" applyFill="1" applyProtection="1"/>
    <xf numFmtId="41" fontId="30" fillId="20" borderId="0" xfId="0" applyNumberFormat="1" applyFont="1" applyFill="1" applyAlignment="1">
      <alignment horizontal="right"/>
    </xf>
    <xf numFmtId="41" fontId="29" fillId="20" borderId="0" xfId="0" applyNumberFormat="1" applyFont="1" applyFill="1"/>
    <xf numFmtId="0" fontId="7" fillId="0" borderId="0" xfId="0" applyFont="1" applyFill="1" applyAlignment="1">
      <alignment horizontal="right"/>
    </xf>
    <xf numFmtId="164" fontId="7" fillId="0" borderId="0" xfId="0" applyNumberFormat="1" applyFont="1"/>
    <xf numFmtId="165" fontId="2" fillId="0" borderId="12" xfId="0" applyNumberFormat="1" applyFont="1" applyFill="1" applyBorder="1" applyAlignment="1">
      <alignment horizontal="center"/>
    </xf>
    <xf numFmtId="164" fontId="2" fillId="0" borderId="16" xfId="1" applyNumberFormat="1" applyFont="1" applyFill="1" applyBorder="1" applyProtection="1"/>
    <xf numFmtId="0" fontId="0" fillId="0" borderId="0" xfId="0" applyFill="1" applyProtection="1"/>
    <xf numFmtId="164" fontId="2" fillId="0" borderId="16" xfId="1" applyNumberFormat="1" applyFont="1" applyFill="1" applyBorder="1"/>
    <xf numFmtId="41" fontId="33" fillId="0" borderId="0" xfId="0" applyNumberFormat="1" applyFont="1" applyFill="1"/>
    <xf numFmtId="165" fontId="7" fillId="0" borderId="0" xfId="0" applyNumberFormat="1" applyFont="1"/>
    <xf numFmtId="0" fontId="14" fillId="0" borderId="74" xfId="0" applyFont="1" applyFill="1" applyBorder="1"/>
    <xf numFmtId="164" fontId="0" fillId="0" borderId="62" xfId="1" applyNumberFormat="1" applyFont="1" applyFill="1" applyBorder="1"/>
    <xf numFmtId="164" fontId="30" fillId="0" borderId="1" xfId="1" applyNumberFormat="1" applyFont="1" applyFill="1" applyBorder="1"/>
    <xf numFmtId="0" fontId="15" fillId="0" borderId="74" xfId="0" applyFont="1" applyFill="1" applyBorder="1"/>
    <xf numFmtId="0" fontId="7" fillId="22" borderId="0" xfId="0" applyFont="1" applyFill="1" applyAlignment="1">
      <alignment horizontal="right"/>
    </xf>
    <xf numFmtId="164" fontId="7" fillId="22" borderId="0" xfId="0" applyNumberFormat="1" applyFont="1" applyFill="1"/>
    <xf numFmtId="41" fontId="7" fillId="22" borderId="0" xfId="0" applyNumberFormat="1" applyFont="1" applyFill="1"/>
    <xf numFmtId="0" fontId="31" fillId="0" borderId="0" xfId="0" applyFont="1" applyBorder="1"/>
    <xf numFmtId="0" fontId="32" fillId="0" borderId="0" xfId="0" applyFont="1" applyFill="1"/>
    <xf numFmtId="41" fontId="0" fillId="0" borderId="0" xfId="0" applyNumberFormat="1" applyBorder="1"/>
    <xf numFmtId="41" fontId="30" fillId="0" borderId="0" xfId="0" applyNumberFormat="1" applyFont="1"/>
    <xf numFmtId="164" fontId="7" fillId="0" borderId="0" xfId="0" applyNumberFormat="1" applyFont="1" applyAlignment="1">
      <alignment horizontal="left"/>
    </xf>
    <xf numFmtId="0" fontId="7" fillId="22" borderId="0" xfId="0" applyFont="1" applyFill="1" applyBorder="1" applyAlignment="1">
      <alignment horizontal="right"/>
    </xf>
    <xf numFmtId="3" fontId="35" fillId="24" borderId="0" xfId="0" applyNumberFormat="1" applyFont="1" applyFill="1"/>
    <xf numFmtId="168" fontId="25" fillId="16" borderId="26" xfId="3" applyNumberFormat="1" applyFont="1" applyFill="1" applyBorder="1" applyAlignment="1">
      <alignment horizontal="center"/>
    </xf>
    <xf numFmtId="168" fontId="1" fillId="0" borderId="26" xfId="3" applyNumberFormat="1" applyFont="1" applyFill="1" applyBorder="1" applyAlignment="1">
      <alignment horizontal="center"/>
    </xf>
    <xf numFmtId="168" fontId="0" fillId="2" borderId="26" xfId="3" applyNumberFormat="1" applyFont="1" applyFill="1" applyBorder="1" applyAlignment="1">
      <alignment horizontal="center"/>
    </xf>
    <xf numFmtId="168" fontId="27" fillId="0" borderId="26" xfId="3" applyNumberFormat="1" applyFont="1" applyFill="1" applyBorder="1" applyAlignment="1">
      <alignment horizontal="center"/>
    </xf>
    <xf numFmtId="168" fontId="10" fillId="2" borderId="26" xfId="3" applyNumberFormat="1" applyFont="1" applyFill="1" applyBorder="1" applyAlignment="1">
      <alignment horizontal="center"/>
    </xf>
    <xf numFmtId="164" fontId="2" fillId="0" borderId="27" xfId="0" applyNumberFormat="1" applyFont="1" applyFill="1" applyBorder="1"/>
    <xf numFmtId="0" fontId="7" fillId="0" borderId="0" xfId="0" applyFont="1" applyFill="1"/>
    <xf numFmtId="43" fontId="0" fillId="11" borderId="0" xfId="0" applyNumberFormat="1" applyFill="1"/>
    <xf numFmtId="43" fontId="5" fillId="11" borderId="0" xfId="0" applyNumberFormat="1" applyFont="1" applyFill="1"/>
    <xf numFmtId="164" fontId="0" fillId="15" borderId="0" xfId="0" applyNumberFormat="1" applyFill="1"/>
    <xf numFmtId="165" fontId="25" fillId="2" borderId="42" xfId="0" applyNumberFormat="1" applyFont="1" applyFill="1" applyBorder="1" applyAlignment="1">
      <alignment horizontal="center"/>
    </xf>
    <xf numFmtId="165" fontId="2" fillId="0" borderId="42" xfId="0" applyNumberFormat="1" applyFont="1" applyBorder="1" applyAlignment="1">
      <alignment horizontal="center"/>
    </xf>
    <xf numFmtId="0" fontId="0" fillId="0" borderId="78" xfId="0" applyBorder="1"/>
    <xf numFmtId="0" fontId="0" fillId="0" borderId="78" xfId="0" applyFill="1" applyBorder="1" applyAlignment="1" applyProtection="1">
      <alignment horizontal="center"/>
      <protection locked="0"/>
    </xf>
    <xf numFmtId="165" fontId="25" fillId="2" borderId="79" xfId="0" applyNumberFormat="1" applyFont="1" applyFill="1" applyBorder="1" applyAlignment="1">
      <alignment horizontal="center"/>
    </xf>
    <xf numFmtId="44" fontId="0" fillId="0" borderId="80" xfId="0" applyNumberFormat="1" applyBorder="1"/>
    <xf numFmtId="44" fontId="0" fillId="0" borderId="81" xfId="0" applyNumberFormat="1" applyBorder="1"/>
    <xf numFmtId="44" fontId="7" fillId="0" borderId="82" xfId="2" applyFont="1" applyBorder="1"/>
    <xf numFmtId="165" fontId="2" fillId="0" borderId="79" xfId="0" applyNumberFormat="1" applyFont="1" applyBorder="1" applyAlignment="1">
      <alignment horizontal="center"/>
    </xf>
    <xf numFmtId="44" fontId="2" fillId="0" borderId="85" xfId="0" applyNumberFormat="1" applyFont="1" applyBorder="1"/>
    <xf numFmtId="44" fontId="2" fillId="0" borderId="85" xfId="2" applyFont="1" applyBorder="1"/>
    <xf numFmtId="44" fontId="2" fillId="0" borderId="78" xfId="2" applyFont="1" applyBorder="1"/>
    <xf numFmtId="0" fontId="0" fillId="3" borderId="0" xfId="0" applyFill="1"/>
    <xf numFmtId="0" fontId="0" fillId="3" borderId="78" xfId="0" applyFill="1" applyBorder="1" applyAlignment="1">
      <alignment horizontal="right"/>
    </xf>
    <xf numFmtId="165" fontId="0" fillId="19" borderId="42" xfId="0" applyNumberFormat="1" applyFill="1" applyBorder="1" applyAlignment="1">
      <alignment horizontal="center"/>
    </xf>
    <xf numFmtId="44" fontId="0" fillId="19" borderId="3" xfId="0" applyNumberFormat="1" applyFill="1" applyBorder="1"/>
    <xf numFmtId="44" fontId="0" fillId="19" borderId="74" xfId="0" applyNumberFormat="1" applyFill="1" applyBorder="1"/>
    <xf numFmtId="44" fontId="2" fillId="19" borderId="25" xfId="2" applyFont="1" applyFill="1" applyBorder="1"/>
    <xf numFmtId="44" fontId="2" fillId="19" borderId="26" xfId="2" applyFont="1" applyFill="1" applyBorder="1"/>
    <xf numFmtId="0" fontId="0" fillId="19" borderId="0" xfId="0" applyFill="1" applyBorder="1"/>
    <xf numFmtId="44" fontId="0" fillId="19" borderId="35" xfId="0" applyNumberFormat="1" applyFill="1" applyBorder="1"/>
    <xf numFmtId="44" fontId="0" fillId="19" borderId="36" xfId="0" applyNumberFormat="1" applyFill="1" applyBorder="1"/>
    <xf numFmtId="44" fontId="2" fillId="19" borderId="43" xfId="0" applyNumberFormat="1" applyFont="1" applyFill="1" applyBorder="1"/>
    <xf numFmtId="44" fontId="2" fillId="19" borderId="32" xfId="0" applyNumberFormat="1" applyFont="1" applyFill="1" applyBorder="1"/>
    <xf numFmtId="165" fontId="0" fillId="19" borderId="49" xfId="0" applyNumberFormat="1" applyFill="1" applyBorder="1" applyAlignment="1">
      <alignment horizontal="center"/>
    </xf>
    <xf numFmtId="44" fontId="0" fillId="19" borderId="9" xfId="0" applyNumberFormat="1" applyFill="1" applyBorder="1"/>
    <xf numFmtId="44" fontId="0" fillId="19" borderId="74" xfId="2" applyFont="1" applyFill="1" applyBorder="1"/>
    <xf numFmtId="44" fontId="2" fillId="3" borderId="26" xfId="2" applyFont="1" applyFill="1" applyBorder="1"/>
    <xf numFmtId="44" fontId="5" fillId="9" borderId="3" xfId="0" applyNumberFormat="1" applyFont="1" applyFill="1" applyBorder="1"/>
    <xf numFmtId="44" fontId="5" fillId="9" borderId="9" xfId="0" applyNumberFormat="1" applyFont="1" applyFill="1" applyBorder="1"/>
    <xf numFmtId="44" fontId="5" fillId="9" borderId="74" xfId="2" applyFont="1" applyFill="1" applyBorder="1"/>
    <xf numFmtId="44" fontId="5" fillId="19" borderId="35" xfId="0" applyNumberFormat="1" applyFont="1" applyFill="1" applyBorder="1"/>
    <xf numFmtId="44" fontId="5" fillId="19" borderId="3" xfId="0" applyNumberFormat="1" applyFont="1" applyFill="1" applyBorder="1"/>
    <xf numFmtId="44" fontId="5" fillId="19" borderId="36" xfId="0" applyNumberFormat="1" applyFont="1" applyFill="1" applyBorder="1"/>
    <xf numFmtId="44" fontId="5" fillId="19" borderId="9" xfId="0" applyNumberFormat="1" applyFont="1" applyFill="1" applyBorder="1"/>
    <xf numFmtId="44" fontId="5" fillId="19" borderId="74" xfId="2" applyFont="1" applyFill="1" applyBorder="1"/>
    <xf numFmtId="0" fontId="2" fillId="0" borderId="38" xfId="0" applyFont="1" applyFill="1" applyBorder="1"/>
    <xf numFmtId="165" fontId="0" fillId="0" borderId="42" xfId="0" applyNumberFormat="1" applyFill="1" applyBorder="1" applyAlignment="1">
      <alignment horizontal="center"/>
    </xf>
    <xf numFmtId="44" fontId="0" fillId="0" borderId="3" xfId="0" applyNumberFormat="1" applyFill="1" applyBorder="1"/>
    <xf numFmtId="44" fontId="0" fillId="0" borderId="74" xfId="0" applyNumberFormat="1" applyFill="1" applyBorder="1"/>
    <xf numFmtId="0" fontId="2" fillId="0" borderId="0" xfId="0" applyFont="1" applyFill="1"/>
    <xf numFmtId="44" fontId="2" fillId="0" borderId="25" xfId="2" applyFont="1" applyFill="1" applyBorder="1"/>
    <xf numFmtId="44" fontId="2" fillId="0" borderId="26" xfId="2" applyFont="1" applyFill="1" applyBorder="1"/>
    <xf numFmtId="0" fontId="0" fillId="0" borderId="0" xfId="0" applyFill="1" applyBorder="1"/>
    <xf numFmtId="44" fontId="2" fillId="0" borderId="43" xfId="0" applyNumberFormat="1" applyFont="1" applyFill="1" applyBorder="1"/>
    <xf numFmtId="44" fontId="2" fillId="0" borderId="32" xfId="0" applyNumberFormat="1" applyFont="1" applyFill="1" applyBorder="1"/>
    <xf numFmtId="0" fontId="2" fillId="0" borderId="2" xfId="0" applyFont="1" applyFill="1" applyBorder="1"/>
    <xf numFmtId="165" fontId="0" fillId="0" borderId="49" xfId="0" applyNumberFormat="1" applyFill="1" applyBorder="1" applyAlignment="1">
      <alignment horizontal="center"/>
    </xf>
    <xf numFmtId="0" fontId="2" fillId="0" borderId="10" xfId="0" applyFont="1" applyFill="1" applyBorder="1"/>
    <xf numFmtId="44" fontId="0" fillId="24" borderId="35" xfId="0" applyNumberFormat="1" applyFill="1" applyBorder="1"/>
    <xf numFmtId="44" fontId="0" fillId="24" borderId="3" xfId="0" applyNumberFormat="1" applyFill="1" applyBorder="1"/>
    <xf numFmtId="44" fontId="0" fillId="24" borderId="36" xfId="0" applyNumberFormat="1" applyFill="1" applyBorder="1"/>
    <xf numFmtId="44" fontId="0" fillId="24" borderId="9" xfId="0" applyNumberFormat="1" applyFill="1" applyBorder="1"/>
    <xf numFmtId="44" fontId="0" fillId="24" borderId="74" xfId="0" applyNumberFormat="1" applyFill="1" applyBorder="1"/>
    <xf numFmtId="44" fontId="0" fillId="24" borderId="74" xfId="2" applyFont="1" applyFill="1" applyBorder="1"/>
    <xf numFmtId="44" fontId="2" fillId="3" borderId="25" xfId="2" applyFont="1" applyFill="1" applyBorder="1"/>
    <xf numFmtId="0" fontId="0" fillId="3" borderId="0" xfId="0" applyFill="1" applyBorder="1" applyAlignment="1">
      <alignment horizontal="right"/>
    </xf>
    <xf numFmtId="0" fontId="0" fillId="3" borderId="0" xfId="0" applyFill="1" applyBorder="1"/>
    <xf numFmtId="44" fontId="0" fillId="24" borderId="36" xfId="2" applyFont="1" applyFill="1" applyBorder="1"/>
    <xf numFmtId="44" fontId="0" fillId="24" borderId="83" xfId="0" applyNumberFormat="1" applyFill="1" applyBorder="1"/>
    <xf numFmtId="44" fontId="0" fillId="24" borderId="80" xfId="0" applyNumberFormat="1" applyFill="1" applyBorder="1"/>
    <xf numFmtId="44" fontId="0" fillId="24" borderId="84" xfId="0" applyNumberFormat="1" applyFill="1" applyBorder="1"/>
    <xf numFmtId="44" fontId="0" fillId="24" borderId="86" xfId="0" applyNumberFormat="1" applyFill="1" applyBorder="1"/>
    <xf numFmtId="44" fontId="0" fillId="24" borderId="84" xfId="2" applyFont="1" applyFill="1" applyBorder="1"/>
    <xf numFmtId="44" fontId="2" fillId="3" borderId="79" xfId="2" applyFont="1" applyFill="1" applyBorder="1"/>
    <xf numFmtId="44" fontId="0" fillId="9" borderId="3" xfId="0" applyNumberFormat="1" applyFill="1" applyBorder="1"/>
    <xf numFmtId="44" fontId="0" fillId="9" borderId="36" xfId="2" applyFont="1" applyFill="1" applyBorder="1"/>
    <xf numFmtId="44" fontId="0" fillId="9" borderId="35" xfId="0" applyNumberFormat="1" applyFill="1" applyBorder="1"/>
    <xf numFmtId="44" fontId="0" fillId="9" borderId="36" xfId="0" applyNumberFormat="1" applyFill="1" applyBorder="1"/>
    <xf numFmtId="44" fontId="31" fillId="0" borderId="0" xfId="2" applyFont="1" applyFill="1" applyBorder="1"/>
    <xf numFmtId="44" fontId="7" fillId="0" borderId="0" xfId="2" applyFont="1" applyFill="1" applyBorder="1" applyAlignment="1">
      <alignment horizontal="right"/>
    </xf>
    <xf numFmtId="44" fontId="7" fillId="0" borderId="0" xfId="2" applyFont="1" applyFill="1" applyBorder="1"/>
    <xf numFmtId="44" fontId="7" fillId="0" borderId="0" xfId="0" applyNumberFormat="1" applyFont="1" applyFill="1"/>
    <xf numFmtId="44" fontId="0" fillId="9" borderId="9" xfId="0" applyNumberFormat="1" applyFill="1" applyBorder="1"/>
    <xf numFmtId="44" fontId="2" fillId="3" borderId="42" xfId="2" applyFont="1" applyFill="1" applyBorder="1"/>
    <xf numFmtId="164" fontId="0" fillId="23" borderId="1" xfId="1" applyNumberFormat="1" applyFont="1" applyFill="1" applyBorder="1"/>
    <xf numFmtId="44" fontId="2" fillId="25" borderId="26" xfId="2" applyFont="1" applyFill="1" applyBorder="1"/>
    <xf numFmtId="44" fontId="7" fillId="25" borderId="30" xfId="2" applyFont="1" applyFill="1" applyBorder="1"/>
    <xf numFmtId="44" fontId="29" fillId="25" borderId="30" xfId="2" applyFont="1" applyFill="1" applyBorder="1"/>
    <xf numFmtId="44" fontId="5" fillId="9" borderId="87" xfId="0" applyNumberFormat="1" applyFont="1" applyFill="1" applyBorder="1"/>
    <xf numFmtId="44" fontId="5" fillId="9" borderId="63" xfId="0" applyNumberFormat="1" applyFont="1" applyFill="1" applyBorder="1"/>
    <xf numFmtId="44" fontId="5" fillId="9" borderId="72" xfId="0" applyNumberFormat="1" applyFont="1" applyFill="1" applyBorder="1"/>
    <xf numFmtId="44" fontId="2" fillId="0" borderId="41" xfId="2" applyFont="1" applyBorder="1"/>
    <xf numFmtId="44" fontId="5" fillId="9" borderId="88" xfId="0" applyNumberFormat="1" applyFont="1" applyFill="1" applyBorder="1"/>
    <xf numFmtId="44" fontId="5" fillId="9" borderId="89" xfId="0" applyNumberFormat="1" applyFont="1" applyFill="1" applyBorder="1"/>
    <xf numFmtId="44" fontId="5" fillId="9" borderId="90" xfId="0" applyNumberFormat="1" applyFont="1" applyFill="1" applyBorder="1"/>
    <xf numFmtId="44" fontId="5" fillId="9" borderId="91" xfId="0" applyNumberFormat="1" applyFont="1" applyFill="1" applyBorder="1"/>
    <xf numFmtId="44" fontId="5" fillId="9" borderId="92" xfId="0" applyNumberFormat="1" applyFont="1" applyFill="1" applyBorder="1"/>
    <xf numFmtId="44" fontId="2" fillId="0" borderId="93" xfId="2" applyFont="1" applyBorder="1"/>
    <xf numFmtId="44" fontId="2" fillId="0" borderId="94" xfId="2" applyFont="1" applyBorder="1"/>
    <xf numFmtId="0" fontId="2" fillId="11" borderId="70" xfId="0" applyFont="1" applyFill="1" applyBorder="1" applyAlignment="1">
      <alignment horizontal="center"/>
    </xf>
    <xf numFmtId="0" fontId="24" fillId="14" borderId="65" xfId="0" applyFont="1" applyFill="1" applyBorder="1" applyAlignment="1">
      <alignment horizontal="center"/>
    </xf>
    <xf numFmtId="0" fontId="2" fillId="5" borderId="73" xfId="0" applyFont="1" applyFill="1" applyBorder="1" applyAlignment="1">
      <alignment horizontal="center"/>
    </xf>
    <xf numFmtId="0" fontId="2" fillId="5" borderId="64" xfId="0" applyFont="1" applyFill="1" applyBorder="1" applyAlignment="1">
      <alignment horizontal="center"/>
    </xf>
    <xf numFmtId="0" fontId="24" fillId="14" borderId="67" xfId="0" applyFont="1" applyFill="1" applyBorder="1" applyAlignment="1">
      <alignment horizontal="center"/>
    </xf>
    <xf numFmtId="0" fontId="2" fillId="11" borderId="38" xfId="0" applyFont="1" applyFill="1" applyBorder="1" applyAlignment="1">
      <alignment horizontal="center"/>
    </xf>
    <xf numFmtId="0" fontId="24" fillId="14" borderId="73" xfId="0" applyFont="1" applyFill="1" applyBorder="1" applyAlignment="1">
      <alignment horizontal="center"/>
    </xf>
    <xf numFmtId="0" fontId="2" fillId="5" borderId="70" xfId="0" applyFont="1" applyFill="1" applyBorder="1" applyAlignment="1">
      <alignment horizontal="center"/>
    </xf>
    <xf numFmtId="0" fontId="2" fillId="5" borderId="76" xfId="0" applyFont="1" applyFill="1" applyBorder="1" applyAlignment="1">
      <alignment horizontal="center"/>
    </xf>
    <xf numFmtId="0" fontId="2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17" borderId="39" xfId="0" applyFont="1" applyFill="1" applyBorder="1" applyAlignment="1">
      <alignment horizontal="center" vertical="center"/>
    </xf>
    <xf numFmtId="0" fontId="13" fillId="17" borderId="40" xfId="0" applyFont="1" applyFill="1" applyBorder="1" applyAlignment="1">
      <alignment horizontal="center" vertical="center"/>
    </xf>
    <xf numFmtId="0" fontId="13" fillId="17" borderId="3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textRotation="90" wrapText="1"/>
    </xf>
    <xf numFmtId="0" fontId="13" fillId="3" borderId="7" xfId="0" applyFont="1" applyFill="1" applyBorder="1" applyAlignment="1">
      <alignment horizontal="center" vertical="center" textRotation="90" wrapText="1"/>
    </xf>
    <xf numFmtId="0" fontId="13" fillId="3" borderId="8" xfId="0" applyFont="1" applyFill="1" applyBorder="1" applyAlignment="1">
      <alignment horizontal="center" vertical="center" textRotation="90" wrapText="1"/>
    </xf>
    <xf numFmtId="0" fontId="13" fillId="6" borderId="6" xfId="0" applyFont="1" applyFill="1" applyBorder="1" applyAlignment="1">
      <alignment horizontal="center" vertical="center" textRotation="90" wrapText="1"/>
    </xf>
    <xf numFmtId="0" fontId="13" fillId="6" borderId="7" xfId="0" applyFont="1" applyFill="1" applyBorder="1" applyAlignment="1">
      <alignment horizontal="center" vertical="center" textRotation="90" wrapText="1"/>
    </xf>
    <xf numFmtId="0" fontId="13" fillId="6" borderId="8" xfId="0" applyFont="1" applyFill="1" applyBorder="1" applyAlignment="1">
      <alignment horizontal="center" vertical="center" textRotation="90" wrapText="1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vertical="center" textRotation="90" wrapText="1"/>
    </xf>
    <xf numFmtId="0" fontId="13" fillId="5" borderId="7" xfId="0" applyFont="1" applyFill="1" applyBorder="1" applyAlignment="1">
      <alignment horizontal="center" vertical="center" textRotation="90" wrapText="1"/>
    </xf>
    <xf numFmtId="0" fontId="13" fillId="5" borderId="8" xfId="0" applyFont="1" applyFill="1" applyBorder="1" applyAlignment="1">
      <alignment horizontal="center" vertical="center" textRotation="90" wrapText="1"/>
    </xf>
    <xf numFmtId="0" fontId="17" fillId="15" borderId="6" xfId="0" applyFont="1" applyFill="1" applyBorder="1" applyAlignment="1">
      <alignment horizontal="center" vertical="center"/>
    </xf>
    <xf numFmtId="0" fontId="17" fillId="15" borderId="61" xfId="0" applyFont="1" applyFill="1" applyBorder="1" applyAlignment="1">
      <alignment horizontal="center" vertical="center"/>
    </xf>
    <xf numFmtId="0" fontId="17" fillId="15" borderId="6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textRotation="90" wrapText="1"/>
    </xf>
    <xf numFmtId="0" fontId="13" fillId="3" borderId="4" xfId="0" applyFont="1" applyFill="1" applyBorder="1" applyAlignment="1">
      <alignment horizontal="center" vertical="center" textRotation="90" wrapText="1"/>
    </xf>
    <xf numFmtId="0" fontId="13" fillId="3" borderId="5" xfId="0" applyFont="1" applyFill="1" applyBorder="1" applyAlignment="1">
      <alignment horizontal="center" vertical="center" textRotation="90" wrapText="1"/>
    </xf>
    <xf numFmtId="0" fontId="13" fillId="6" borderId="2" xfId="0" applyFont="1" applyFill="1" applyBorder="1" applyAlignment="1">
      <alignment horizontal="center" vertical="center" textRotation="90" wrapText="1"/>
    </xf>
    <xf numFmtId="0" fontId="13" fillId="6" borderId="4" xfId="0" applyFont="1" applyFill="1" applyBorder="1" applyAlignment="1">
      <alignment horizontal="center" vertical="center" textRotation="90" wrapText="1"/>
    </xf>
    <xf numFmtId="0" fontId="13" fillId="6" borderId="5" xfId="0" applyFont="1" applyFill="1" applyBorder="1" applyAlignment="1">
      <alignment horizontal="center" vertical="center" textRotation="90" wrapText="1"/>
    </xf>
    <xf numFmtId="0" fontId="22" fillId="3" borderId="2" xfId="0" applyFont="1" applyFill="1" applyBorder="1" applyAlignment="1">
      <alignment horizontal="center" vertical="center" textRotation="90" wrapText="1"/>
    </xf>
    <xf numFmtId="0" fontId="22" fillId="3" borderId="4" xfId="0" applyFont="1" applyFill="1" applyBorder="1" applyAlignment="1">
      <alignment horizontal="center" vertical="center" textRotation="90" wrapText="1"/>
    </xf>
    <xf numFmtId="0" fontId="22" fillId="3" borderId="5" xfId="0" applyFont="1" applyFill="1" applyBorder="1" applyAlignment="1">
      <alignment horizontal="center" vertical="center" textRotation="90" wrapText="1"/>
    </xf>
    <xf numFmtId="0" fontId="13" fillId="5" borderId="2" xfId="0" applyFont="1" applyFill="1" applyBorder="1" applyAlignment="1">
      <alignment horizontal="center" vertical="center" textRotation="90" wrapText="1"/>
    </xf>
    <xf numFmtId="0" fontId="13" fillId="5" borderId="4" xfId="0" applyFont="1" applyFill="1" applyBorder="1" applyAlignment="1">
      <alignment horizontal="center" vertical="center" textRotation="90" wrapText="1"/>
    </xf>
    <xf numFmtId="0" fontId="13" fillId="5" borderId="5" xfId="0" applyFont="1" applyFill="1" applyBorder="1" applyAlignment="1">
      <alignment horizontal="center" vertical="center" textRotation="90" wrapText="1"/>
    </xf>
    <xf numFmtId="0" fontId="16" fillId="15" borderId="6" xfId="0" applyFont="1" applyFill="1" applyBorder="1" applyAlignment="1">
      <alignment horizontal="center" vertical="center"/>
    </xf>
    <xf numFmtId="0" fontId="16" fillId="15" borderId="61" xfId="0" applyFont="1" applyFill="1" applyBorder="1" applyAlignment="1">
      <alignment horizontal="center" vertical="center"/>
    </xf>
    <xf numFmtId="0" fontId="16" fillId="15" borderId="60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textRotation="90" wrapText="1" readingOrder="1"/>
    </xf>
    <xf numFmtId="0" fontId="9" fillId="4" borderId="4" xfId="0" applyFont="1" applyFill="1" applyBorder="1" applyAlignment="1">
      <alignment horizontal="center" vertical="center" textRotation="90" wrapText="1" readingOrder="1"/>
    </xf>
    <xf numFmtId="0" fontId="9" fillId="4" borderId="5" xfId="0" applyFont="1" applyFill="1" applyBorder="1" applyAlignment="1">
      <alignment horizontal="center" vertical="center" textRotation="90" wrapText="1" readingOrder="1"/>
    </xf>
    <xf numFmtId="0" fontId="9" fillId="5" borderId="2" xfId="0" applyFont="1" applyFill="1" applyBorder="1" applyAlignment="1">
      <alignment horizontal="center" vertical="center" textRotation="90" wrapText="1" readingOrder="1"/>
    </xf>
    <xf numFmtId="0" fontId="9" fillId="5" borderId="4" xfId="0" applyFont="1" applyFill="1" applyBorder="1" applyAlignment="1">
      <alignment horizontal="center" vertical="center" textRotation="90" wrapText="1" readingOrder="1"/>
    </xf>
    <xf numFmtId="0" fontId="9" fillId="5" borderId="5" xfId="0" applyFont="1" applyFill="1" applyBorder="1" applyAlignment="1">
      <alignment horizontal="center" vertical="center" textRotation="90" wrapText="1" readingOrder="1"/>
    </xf>
    <xf numFmtId="0" fontId="9" fillId="6" borderId="2" xfId="0" applyFont="1" applyFill="1" applyBorder="1" applyAlignment="1">
      <alignment horizontal="center" vertical="center" textRotation="90" wrapText="1" readingOrder="1"/>
    </xf>
    <xf numFmtId="0" fontId="9" fillId="6" borderId="4" xfId="0" applyFont="1" applyFill="1" applyBorder="1" applyAlignment="1">
      <alignment horizontal="center" vertical="center" textRotation="90" wrapText="1" readingOrder="1"/>
    </xf>
    <xf numFmtId="0" fontId="9" fillId="6" borderId="5" xfId="0" applyFont="1" applyFill="1" applyBorder="1" applyAlignment="1">
      <alignment horizontal="center" vertical="center" textRotation="90" wrapText="1" readingOrder="1"/>
    </xf>
    <xf numFmtId="0" fontId="9" fillId="7" borderId="2" xfId="0" applyFont="1" applyFill="1" applyBorder="1" applyAlignment="1">
      <alignment horizontal="center" vertical="center" textRotation="90" wrapText="1" readingOrder="1"/>
    </xf>
    <xf numFmtId="0" fontId="9" fillId="7" borderId="4" xfId="0" applyFont="1" applyFill="1" applyBorder="1" applyAlignment="1">
      <alignment horizontal="center" vertical="center" textRotation="90" wrapText="1" readingOrder="1"/>
    </xf>
    <xf numFmtId="0" fontId="9" fillId="7" borderId="5" xfId="0" applyFont="1" applyFill="1" applyBorder="1" applyAlignment="1">
      <alignment horizontal="center" vertical="center" textRotation="90" wrapText="1" readingOrder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28" xfId="0" applyFont="1" applyFill="1" applyBorder="1" applyAlignment="1">
      <alignment horizontal="center" vertical="center" textRotation="90" wrapText="1"/>
    </xf>
    <xf numFmtId="0" fontId="9" fillId="3" borderId="29" xfId="0" applyFont="1" applyFill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textRotation="90" wrapText="1" readingOrder="1"/>
    </xf>
    <xf numFmtId="0" fontId="9" fillId="4" borderId="7" xfId="0" applyFont="1" applyFill="1" applyBorder="1" applyAlignment="1">
      <alignment horizontal="center" vertical="center" textRotation="90" wrapText="1" readingOrder="1"/>
    </xf>
    <xf numFmtId="0" fontId="9" fillId="4" borderId="8" xfId="0" applyFont="1" applyFill="1" applyBorder="1" applyAlignment="1">
      <alignment horizontal="center" vertical="center" textRotation="90" wrapText="1" readingOrder="1"/>
    </xf>
    <xf numFmtId="0" fontId="9" fillId="5" borderId="6" xfId="0" applyFont="1" applyFill="1" applyBorder="1" applyAlignment="1">
      <alignment horizontal="center" vertical="center" textRotation="90" wrapText="1" readingOrder="1"/>
    </xf>
    <xf numFmtId="0" fontId="9" fillId="5" borderId="7" xfId="0" applyFont="1" applyFill="1" applyBorder="1" applyAlignment="1">
      <alignment horizontal="center" vertical="center" textRotation="90" wrapText="1" readingOrder="1"/>
    </xf>
    <xf numFmtId="0" fontId="9" fillId="5" borderId="8" xfId="0" applyFont="1" applyFill="1" applyBorder="1" applyAlignment="1">
      <alignment horizontal="center" vertical="center" textRotation="90" wrapText="1" readingOrder="1"/>
    </xf>
    <xf numFmtId="0" fontId="9" fillId="6" borderId="6" xfId="0" applyFont="1" applyFill="1" applyBorder="1" applyAlignment="1">
      <alignment horizontal="center" vertical="center" textRotation="90" wrapText="1" readingOrder="1"/>
    </xf>
    <xf numFmtId="0" fontId="9" fillId="6" borderId="7" xfId="0" applyFont="1" applyFill="1" applyBorder="1" applyAlignment="1">
      <alignment horizontal="center" vertical="center" textRotation="90" wrapText="1" readingOrder="1"/>
    </xf>
    <xf numFmtId="0" fontId="9" fillId="6" borderId="8" xfId="0" applyFont="1" applyFill="1" applyBorder="1" applyAlignment="1">
      <alignment horizontal="center" vertical="center" textRotation="90" wrapText="1" readingOrder="1"/>
    </xf>
    <xf numFmtId="0" fontId="9" fillId="7" borderId="6" xfId="0" applyFont="1" applyFill="1" applyBorder="1" applyAlignment="1">
      <alignment horizontal="center" vertical="center" textRotation="90" wrapText="1" readingOrder="1"/>
    </xf>
    <xf numFmtId="0" fontId="9" fillId="7" borderId="7" xfId="0" applyFont="1" applyFill="1" applyBorder="1" applyAlignment="1">
      <alignment horizontal="center" vertical="center" textRotation="90" wrapText="1" readingOrder="1"/>
    </xf>
    <xf numFmtId="0" fontId="9" fillId="7" borderId="8" xfId="0" applyFont="1" applyFill="1" applyBorder="1" applyAlignment="1">
      <alignment horizontal="center" vertical="center" textRotation="90" wrapText="1" readingOrder="1"/>
    </xf>
    <xf numFmtId="0" fontId="9" fillId="3" borderId="2" xfId="0" applyFont="1" applyFill="1" applyBorder="1" applyAlignment="1">
      <alignment horizontal="center" vertical="center" textRotation="90" wrapText="1"/>
    </xf>
    <xf numFmtId="0" fontId="9" fillId="3" borderId="4" xfId="0" applyFont="1" applyFill="1" applyBorder="1" applyAlignment="1">
      <alignment horizontal="center" vertical="center" textRotation="90" wrapText="1"/>
    </xf>
    <xf numFmtId="0" fontId="9" fillId="3" borderId="5" xfId="0" applyFont="1" applyFill="1" applyBorder="1" applyAlignment="1">
      <alignment horizontal="center" vertical="center" textRotation="90" wrapText="1"/>
    </xf>
    <xf numFmtId="0" fontId="9" fillId="13" borderId="6" xfId="0" applyFont="1" applyFill="1" applyBorder="1" applyAlignment="1">
      <alignment horizontal="center" vertical="center" textRotation="90" wrapText="1"/>
    </xf>
    <xf numFmtId="0" fontId="9" fillId="13" borderId="7" xfId="0" applyFont="1" applyFill="1" applyBorder="1" applyAlignment="1">
      <alignment horizontal="center" vertical="center" textRotation="90" wrapText="1"/>
    </xf>
    <xf numFmtId="0" fontId="9" fillId="13" borderId="8" xfId="0" applyFont="1" applyFill="1" applyBorder="1" applyAlignment="1">
      <alignment horizontal="center" vertical="center" textRotation="90" wrapText="1"/>
    </xf>
    <xf numFmtId="0" fontId="2" fillId="11" borderId="6" xfId="0" applyFont="1" applyFill="1" applyBorder="1" applyAlignment="1">
      <alignment horizontal="center"/>
    </xf>
    <xf numFmtId="0" fontId="2" fillId="11" borderId="61" xfId="0" applyFont="1" applyFill="1" applyBorder="1" applyAlignment="1">
      <alignment horizontal="center"/>
    </xf>
    <xf numFmtId="0" fontId="2" fillId="11" borderId="49" xfId="0" applyFont="1" applyFill="1" applyBorder="1" applyAlignment="1">
      <alignment horizontal="center"/>
    </xf>
    <xf numFmtId="0" fontId="2" fillId="11" borderId="70" xfId="0" applyFont="1" applyFill="1" applyBorder="1" applyAlignment="1">
      <alignment horizontal="center"/>
    </xf>
    <xf numFmtId="0" fontId="9" fillId="13" borderId="39" xfId="0" applyFont="1" applyFill="1" applyBorder="1" applyAlignment="1">
      <alignment horizontal="center" vertical="center" textRotation="90" wrapText="1"/>
    </xf>
    <xf numFmtId="0" fontId="9" fillId="13" borderId="40" xfId="0" applyFont="1" applyFill="1" applyBorder="1" applyAlignment="1">
      <alignment horizontal="center" vertical="center" textRotation="90" wrapText="1"/>
    </xf>
    <xf numFmtId="0" fontId="24" fillId="14" borderId="65" xfId="0" applyFont="1" applyFill="1" applyBorder="1" applyAlignment="1">
      <alignment horizontal="center"/>
    </xf>
    <xf numFmtId="0" fontId="24" fillId="14" borderId="66" xfId="0" applyFont="1" applyFill="1" applyBorder="1" applyAlignment="1">
      <alignment horizontal="center"/>
    </xf>
    <xf numFmtId="0" fontId="2" fillId="5" borderId="73" xfId="0" applyFont="1" applyFill="1" applyBorder="1" applyAlignment="1">
      <alignment horizontal="center"/>
    </xf>
    <xf numFmtId="0" fontId="2" fillId="5" borderId="69" xfId="0" applyFont="1" applyFill="1" applyBorder="1" applyAlignment="1">
      <alignment horizontal="center"/>
    </xf>
    <xf numFmtId="0" fontId="2" fillId="5" borderId="6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4" fillId="14" borderId="67" xfId="0" applyFont="1" applyFill="1" applyBorder="1" applyAlignment="1">
      <alignment horizontal="center"/>
    </xf>
    <xf numFmtId="0" fontId="24" fillId="14" borderId="61" xfId="0" applyFont="1" applyFill="1" applyBorder="1" applyAlignment="1">
      <alignment horizontal="center"/>
    </xf>
    <xf numFmtId="0" fontId="24" fillId="14" borderId="68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0" fontId="24" fillId="14" borderId="9" xfId="0" applyFont="1" applyFill="1" applyBorder="1" applyAlignment="1">
      <alignment horizontal="center"/>
    </xf>
    <xf numFmtId="0" fontId="2" fillId="5" borderId="74" xfId="0" applyFont="1" applyFill="1" applyBorder="1" applyAlignment="1">
      <alignment horizontal="center"/>
    </xf>
    <xf numFmtId="0" fontId="2" fillId="11" borderId="38" xfId="0" applyFont="1" applyFill="1" applyBorder="1" applyAlignment="1">
      <alignment horizontal="center"/>
    </xf>
    <xf numFmtId="0" fontId="24" fillId="14" borderId="73" xfId="0" applyFont="1" applyFill="1" applyBorder="1" applyAlignment="1">
      <alignment horizontal="center"/>
    </xf>
    <xf numFmtId="0" fontId="24" fillId="14" borderId="69" xfId="0" applyFont="1" applyFill="1" applyBorder="1" applyAlignment="1">
      <alignment horizontal="center"/>
    </xf>
    <xf numFmtId="0" fontId="24" fillId="14" borderId="7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textRotation="90" wrapText="1"/>
    </xf>
    <xf numFmtId="0" fontId="9" fillId="3" borderId="7" xfId="0" applyFont="1" applyFill="1" applyBorder="1" applyAlignment="1">
      <alignment horizontal="center" vertical="center" textRotation="90" wrapText="1"/>
    </xf>
    <xf numFmtId="0" fontId="9" fillId="3" borderId="8" xfId="0" applyFont="1" applyFill="1" applyBorder="1" applyAlignment="1">
      <alignment horizontal="center" vertical="center" textRotation="90" wrapText="1"/>
    </xf>
    <xf numFmtId="0" fontId="2" fillId="5" borderId="70" xfId="0" applyFont="1" applyFill="1" applyBorder="1" applyAlignment="1">
      <alignment horizontal="center"/>
    </xf>
    <xf numFmtId="0" fontId="2" fillId="5" borderId="61" xfId="0" applyFont="1" applyFill="1" applyBorder="1" applyAlignment="1">
      <alignment horizontal="center"/>
    </xf>
    <xf numFmtId="0" fontId="2" fillId="5" borderId="49" xfId="0" applyFont="1" applyFill="1" applyBorder="1" applyAlignment="1">
      <alignment horizontal="center"/>
    </xf>
    <xf numFmtId="9" fontId="3" fillId="2" borderId="30" xfId="3" applyFont="1" applyFill="1" applyBorder="1" applyAlignment="1">
      <alignment wrapText="1"/>
    </xf>
    <xf numFmtId="0" fontId="2" fillId="5" borderId="71" xfId="0" applyFont="1" applyFill="1" applyBorder="1" applyAlignment="1">
      <alignment horizontal="center"/>
    </xf>
    <xf numFmtId="0" fontId="2" fillId="5" borderId="72" xfId="0" applyFont="1" applyFill="1" applyBorder="1" applyAlignment="1">
      <alignment horizontal="center"/>
    </xf>
    <xf numFmtId="0" fontId="2" fillId="5" borderId="36" xfId="0" applyFont="1" applyFill="1" applyBorder="1" applyAlignment="1">
      <alignment horizontal="center"/>
    </xf>
    <xf numFmtId="0" fontId="2" fillId="5" borderId="76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 textRotation="90"/>
    </xf>
    <xf numFmtId="0" fontId="2" fillId="11" borderId="57" xfId="0" applyFont="1" applyFill="1" applyBorder="1" applyAlignment="1">
      <alignment horizontal="center"/>
    </xf>
    <xf numFmtId="0" fontId="2" fillId="11" borderId="53" xfId="0" applyFont="1" applyFill="1" applyBorder="1" applyAlignment="1">
      <alignment horizontal="center"/>
    </xf>
    <xf numFmtId="0" fontId="2" fillId="11" borderId="42" xfId="0" applyFont="1" applyFill="1" applyBorder="1" applyAlignment="1">
      <alignment horizontal="center"/>
    </xf>
    <xf numFmtId="0" fontId="2" fillId="11" borderId="41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9" fillId="10" borderId="6" xfId="0" applyFont="1" applyFill="1" applyBorder="1" applyAlignment="1">
      <alignment horizontal="center" vertical="center" textRotation="90" wrapText="1" readingOrder="1"/>
    </xf>
    <xf numFmtId="0" fontId="9" fillId="10" borderId="7" xfId="0" applyFont="1" applyFill="1" applyBorder="1" applyAlignment="1">
      <alignment horizontal="center" vertical="center" textRotation="90" wrapText="1" readingOrder="1"/>
    </xf>
    <xf numFmtId="0" fontId="9" fillId="10" borderId="8" xfId="0" applyFont="1" applyFill="1" applyBorder="1" applyAlignment="1">
      <alignment horizontal="center" vertical="center" textRotation="90" wrapText="1" readingOrder="1"/>
    </xf>
  </cellXfs>
  <cellStyles count="5"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4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CFF"/>
      <color rgb="FFFFFF99"/>
      <color rgb="FFCAF7C5"/>
      <color rgb="FFE4D2F2"/>
      <color rgb="FFFFFF66"/>
      <color rgb="FF0000FF"/>
      <color rgb="FFB0E098"/>
      <color rgb="FF827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J15" sqref="J15"/>
    </sheetView>
  </sheetViews>
  <sheetFormatPr defaultRowHeight="14.4" x14ac:dyDescent="0.3"/>
  <cols>
    <col min="1" max="1" width="22" customWidth="1"/>
    <col min="2" max="2" width="6.44140625" customWidth="1"/>
    <col min="3" max="3" width="15.5546875" customWidth="1"/>
    <col min="5" max="5" width="12" bestFit="1" customWidth="1"/>
  </cols>
  <sheetData>
    <row r="1" spans="1:15" x14ac:dyDescent="0.3">
      <c r="A1" s="1" t="s">
        <v>0</v>
      </c>
    </row>
    <row r="3" spans="1:15" x14ac:dyDescent="0.3">
      <c r="A3" s="383" t="s">
        <v>1</v>
      </c>
    </row>
    <row r="4" spans="1:15" x14ac:dyDescent="0.3">
      <c r="D4" s="380">
        <v>43831</v>
      </c>
      <c r="E4" s="380">
        <v>43862</v>
      </c>
      <c r="F4" s="380">
        <v>43891</v>
      </c>
      <c r="G4" s="380">
        <v>43922</v>
      </c>
      <c r="H4" s="380">
        <v>43952</v>
      </c>
      <c r="I4" s="380">
        <v>43983</v>
      </c>
      <c r="J4" s="380">
        <v>44013</v>
      </c>
      <c r="K4" s="380">
        <v>44044</v>
      </c>
      <c r="L4" s="380">
        <v>44075</v>
      </c>
      <c r="M4" s="380">
        <v>44105</v>
      </c>
      <c r="N4" s="380">
        <v>44136</v>
      </c>
      <c r="O4" s="380">
        <v>44166</v>
      </c>
    </row>
    <row r="5" spans="1:15" x14ac:dyDescent="0.3">
      <c r="A5" t="s">
        <v>2</v>
      </c>
      <c r="B5" t="s">
        <v>3</v>
      </c>
      <c r="C5" t="s">
        <v>4</v>
      </c>
      <c r="D5" t="b">
        <f>'YTD PROGRAM SUMMARY'!C11='YTD PROGRAM SUMMARY'!C12</f>
        <v>1</v>
      </c>
      <c r="E5" t="b">
        <f>'YTD PROGRAM SUMMARY'!D11='YTD PROGRAM SUMMARY'!D12</f>
        <v>1</v>
      </c>
      <c r="F5" t="b">
        <f>'YTD PROGRAM SUMMARY'!E11='YTD PROGRAM SUMMARY'!E12</f>
        <v>1</v>
      </c>
      <c r="G5" t="b">
        <f>'YTD PROGRAM SUMMARY'!F11='YTD PROGRAM SUMMARY'!F12</f>
        <v>1</v>
      </c>
      <c r="H5" t="b">
        <f>'YTD PROGRAM SUMMARY'!G11='YTD PROGRAM SUMMARY'!G12</f>
        <v>1</v>
      </c>
      <c r="I5" t="b">
        <f>'YTD PROGRAM SUMMARY'!H11='YTD PROGRAM SUMMARY'!H12</f>
        <v>1</v>
      </c>
      <c r="J5" s="431">
        <f>'YTD PROGRAM SUMMARY'!I11-'YTD PROGRAM SUMMARY'!I12</f>
        <v>0</v>
      </c>
      <c r="K5" t="b">
        <f>'YTD PROGRAM SUMMARY'!J11='YTD PROGRAM SUMMARY'!J12</f>
        <v>1</v>
      </c>
      <c r="L5" s="430">
        <f>'YTD PROGRAM SUMMARY'!K11-'YTD PROGRAM SUMMARY'!K12</f>
        <v>0</v>
      </c>
      <c r="M5" s="430">
        <f>'YTD PROGRAM SUMMARY'!L11-'YTD PROGRAM SUMMARY'!L12</f>
        <v>0</v>
      </c>
      <c r="N5" t="b">
        <f>'YTD PROGRAM SUMMARY'!M11='YTD PROGRAM SUMMARY'!M12</f>
        <v>1</v>
      </c>
      <c r="O5" t="b">
        <f>'YTD PROGRAM SUMMARY'!N11='YTD PROGRAM SUMMARY'!N12</f>
        <v>1</v>
      </c>
    </row>
    <row r="8" spans="1:15" x14ac:dyDescent="0.3">
      <c r="A8" s="383" t="s">
        <v>5</v>
      </c>
    </row>
    <row r="9" spans="1:15" x14ac:dyDescent="0.3">
      <c r="A9" t="s">
        <v>6</v>
      </c>
      <c r="B9" t="s">
        <v>7</v>
      </c>
      <c r="C9" t="s">
        <v>8</v>
      </c>
      <c r="D9" t="b">
        <f>'RES kWh ENTRY'!O183='RES kWh ENTRY'!P184</f>
        <v>1</v>
      </c>
    </row>
    <row r="10" spans="1:15" x14ac:dyDescent="0.3">
      <c r="B10" t="s">
        <v>7</v>
      </c>
      <c r="C10" t="s">
        <v>9</v>
      </c>
      <c r="D10" t="b">
        <f>'RES kWh ENTRY'!O197='RES kWh ENTRY'!P197</f>
        <v>1</v>
      </c>
    </row>
    <row r="11" spans="1:15" x14ac:dyDescent="0.3">
      <c r="B11" t="s">
        <v>7</v>
      </c>
      <c r="C11" t="s">
        <v>10</v>
      </c>
      <c r="D11" t="b">
        <f>'RES kWh ENTRY'!O198='RES kWh ENTRY'!P198</f>
        <v>1</v>
      </c>
    </row>
    <row r="12" spans="1:15" x14ac:dyDescent="0.3">
      <c r="A12" t="s">
        <v>11</v>
      </c>
      <c r="B12" t="s">
        <v>12</v>
      </c>
      <c r="C12" t="s">
        <v>8</v>
      </c>
      <c r="D12" t="b">
        <f>'BIZ kWh ENTRY'!O177='BIZ kWh ENTRY'!P177</f>
        <v>1</v>
      </c>
    </row>
    <row r="13" spans="1:15" x14ac:dyDescent="0.3">
      <c r="B13" t="s">
        <v>12</v>
      </c>
      <c r="C13" t="s">
        <v>9</v>
      </c>
      <c r="D13" t="b">
        <f>'BIZ kWh ENTRY'!O193='BIZ kWh ENTRY'!P193</f>
        <v>1</v>
      </c>
    </row>
    <row r="14" spans="1:15" x14ac:dyDescent="0.3">
      <c r="B14" t="s">
        <v>12</v>
      </c>
      <c r="C14" t="s">
        <v>13</v>
      </c>
      <c r="D14" t="b">
        <f>'BIZ kWh ENTRY'!O113='BIZ kWh ENTRY'!P113</f>
        <v>1</v>
      </c>
    </row>
    <row r="15" spans="1:15" x14ac:dyDescent="0.3">
      <c r="B15" t="s">
        <v>12</v>
      </c>
      <c r="C15" t="s">
        <v>10</v>
      </c>
      <c r="D15" s="430">
        <f>'BIZ kWh ENTRY'!O194-'BIZ kWh ENTRY'!P194</f>
        <v>0</v>
      </c>
    </row>
    <row r="16" spans="1:15" x14ac:dyDescent="0.3">
      <c r="B16" t="s">
        <v>14</v>
      </c>
      <c r="C16" t="s">
        <v>8</v>
      </c>
      <c r="D16" s="430">
        <f>'BIZ kWh ENTRY'!AE177-'BIZ kWh ENTRY'!AF177</f>
        <v>0</v>
      </c>
    </row>
    <row r="17" spans="1:4" x14ac:dyDescent="0.3">
      <c r="B17" t="s">
        <v>14</v>
      </c>
      <c r="C17" t="s">
        <v>9</v>
      </c>
      <c r="D17" t="b">
        <f>'BIZ kWh ENTRY'!AE193='BIZ kWh ENTRY'!AF193</f>
        <v>1</v>
      </c>
    </row>
    <row r="18" spans="1:4" x14ac:dyDescent="0.3">
      <c r="B18" t="s">
        <v>14</v>
      </c>
      <c r="C18" t="s">
        <v>13</v>
      </c>
      <c r="D18" t="b">
        <f>'BIZ kWh ENTRY'!AE113='BIZ kWh ENTRY'!AF113</f>
        <v>1</v>
      </c>
    </row>
    <row r="19" spans="1:4" x14ac:dyDescent="0.3">
      <c r="B19" t="s">
        <v>14</v>
      </c>
      <c r="C19" t="s">
        <v>10</v>
      </c>
      <c r="D19" s="430">
        <f>'BIZ kWh ENTRY'!AE194-'BIZ kWh ENTRY'!AF194</f>
        <v>0</v>
      </c>
    </row>
    <row r="20" spans="1:4" x14ac:dyDescent="0.3">
      <c r="B20" t="s">
        <v>15</v>
      </c>
      <c r="C20" t="s">
        <v>8</v>
      </c>
      <c r="D20" t="b">
        <f>'BIZ kWh ENTRY'!AU177='BIZ kWh ENTRY'!AV177</f>
        <v>1</v>
      </c>
    </row>
    <row r="21" spans="1:4" x14ac:dyDescent="0.3">
      <c r="B21" t="s">
        <v>15</v>
      </c>
      <c r="C21" t="s">
        <v>9</v>
      </c>
      <c r="D21" t="b">
        <f>'BIZ kWh ENTRY'!AU193='BIZ kWh ENTRY'!AV193</f>
        <v>1</v>
      </c>
    </row>
    <row r="22" spans="1:4" x14ac:dyDescent="0.3">
      <c r="B22" t="s">
        <v>15</v>
      </c>
      <c r="C22" t="s">
        <v>13</v>
      </c>
      <c r="D22" t="b">
        <f>'BIZ kWh ENTRY'!AU113='BIZ kWh ENTRY'!AV113</f>
        <v>1</v>
      </c>
    </row>
    <row r="23" spans="1:4" x14ac:dyDescent="0.3">
      <c r="B23" t="s">
        <v>15</v>
      </c>
      <c r="C23" t="s">
        <v>10</v>
      </c>
      <c r="D23" t="b">
        <f>'BIZ kWh ENTRY'!AU194='BIZ kWh ENTRY'!AV194</f>
        <v>1</v>
      </c>
    </row>
    <row r="24" spans="1:4" x14ac:dyDescent="0.3">
      <c r="B24" t="s">
        <v>16</v>
      </c>
      <c r="C24" t="s">
        <v>8</v>
      </c>
      <c r="D24" t="b">
        <f>'BIZ kWh ENTRY'!BK177='BIZ kWh ENTRY'!BL177</f>
        <v>1</v>
      </c>
    </row>
    <row r="25" spans="1:4" x14ac:dyDescent="0.3">
      <c r="B25" t="s">
        <v>16</v>
      </c>
      <c r="C25" t="s">
        <v>9</v>
      </c>
      <c r="D25" t="b">
        <f>'BIZ kWh ENTRY'!BK193='BIZ kWh ENTRY'!BL193</f>
        <v>1</v>
      </c>
    </row>
    <row r="26" spans="1:4" x14ac:dyDescent="0.3">
      <c r="B26" t="s">
        <v>16</v>
      </c>
      <c r="C26" t="s">
        <v>13</v>
      </c>
      <c r="D26" t="b">
        <f>'BIZ kWh ENTRY'!BK113='BIZ kWh ENTRY'!BL113</f>
        <v>1</v>
      </c>
    </row>
    <row r="27" spans="1:4" x14ac:dyDescent="0.3">
      <c r="B27" t="s">
        <v>16</v>
      </c>
      <c r="C27" t="s">
        <v>10</v>
      </c>
      <c r="D27" t="b">
        <f>'BIZ kWh ENTRY'!BK194='BIZ kWh ENTRY'!BL194</f>
        <v>1</v>
      </c>
    </row>
    <row r="28" spans="1:4" x14ac:dyDescent="0.3">
      <c r="A28" t="s">
        <v>17</v>
      </c>
      <c r="C28" t="s">
        <v>8</v>
      </c>
      <c r="D28" t="b">
        <f>'BIZ SUM'!O177='BIZ SUM'!P177</f>
        <v>1</v>
      </c>
    </row>
    <row r="29" spans="1:4" x14ac:dyDescent="0.3">
      <c r="C29" t="s">
        <v>9</v>
      </c>
      <c r="D29" s="430">
        <f>'BIZ SUM'!O193-'BIZ SUM'!P193</f>
        <v>0</v>
      </c>
    </row>
    <row r="30" spans="1:4" x14ac:dyDescent="0.3">
      <c r="C30" t="s">
        <v>13</v>
      </c>
      <c r="D30" t="b">
        <f>'BIZ SUM'!O113='BIZ SUM'!P113</f>
        <v>1</v>
      </c>
    </row>
    <row r="31" spans="1:4" x14ac:dyDescent="0.3">
      <c r="C31" t="s">
        <v>10</v>
      </c>
      <c r="D31" t="b">
        <f>'BIZ SUM'!O194='BIZ SUM'!P194</f>
        <v>1</v>
      </c>
    </row>
    <row r="32" spans="1:4" x14ac:dyDescent="0.3">
      <c r="A32" t="s">
        <v>18</v>
      </c>
      <c r="C32" t="s">
        <v>19</v>
      </c>
      <c r="D32" t="b">
        <f>' 1M - RES'!O31=' 1M - RES'!O32</f>
        <v>1</v>
      </c>
    </row>
    <row r="33" spans="1:4" x14ac:dyDescent="0.3">
      <c r="A33" t="s">
        <v>20</v>
      </c>
      <c r="C33" t="s">
        <v>19</v>
      </c>
      <c r="D33" t="b">
        <f>'2M - SGS'!O37='2M - SGS'!O38</f>
        <v>1</v>
      </c>
    </row>
    <row r="34" spans="1:4" x14ac:dyDescent="0.3">
      <c r="A34" t="s">
        <v>21</v>
      </c>
      <c r="C34" t="s">
        <v>19</v>
      </c>
      <c r="D34" t="b">
        <f>'3M - LGS'!O37='3M - LGS'!O38</f>
        <v>1</v>
      </c>
    </row>
    <row r="35" spans="1:4" x14ac:dyDescent="0.3">
      <c r="A35" t="s">
        <v>22</v>
      </c>
      <c r="C35" t="s">
        <v>19</v>
      </c>
      <c r="D35" t="b">
        <f>'4M - SPS'!O37='4M - SPS'!O38</f>
        <v>1</v>
      </c>
    </row>
    <row r="36" spans="1:4" x14ac:dyDescent="0.3">
      <c r="A36" t="s">
        <v>23</v>
      </c>
      <c r="C36" t="s">
        <v>19</v>
      </c>
      <c r="D36" t="b">
        <f>'11M - LPS'!O37='11M - LPS'!O38</f>
        <v>1</v>
      </c>
    </row>
    <row r="37" spans="1:4" x14ac:dyDescent="0.3">
      <c r="A37" t="s">
        <v>24</v>
      </c>
      <c r="C37" t="s">
        <v>19</v>
      </c>
      <c r="D37" s="430">
        <f>' LI 1M - RES'!O31-' LI 1M - RES'!O32</f>
        <v>0</v>
      </c>
    </row>
    <row r="38" spans="1:4" x14ac:dyDescent="0.3">
      <c r="A38" t="s">
        <v>25</v>
      </c>
      <c r="C38" t="s">
        <v>19</v>
      </c>
      <c r="D38" t="b">
        <f>'LI 2M - SGS'!O37='LI 2M - SGS'!O38</f>
        <v>1</v>
      </c>
    </row>
    <row r="39" spans="1:4" x14ac:dyDescent="0.3">
      <c r="A39" t="s">
        <v>26</v>
      </c>
      <c r="C39" t="s">
        <v>19</v>
      </c>
      <c r="D39" t="b">
        <f>'LI 3M - LGS'!O37='LI 3M - LGS'!O38</f>
        <v>1</v>
      </c>
    </row>
    <row r="40" spans="1:4" x14ac:dyDescent="0.3">
      <c r="A40" t="s">
        <v>27</v>
      </c>
      <c r="C40" t="s">
        <v>19</v>
      </c>
      <c r="D40" t="b">
        <f>'LI 4M - SPS'!O37='LI 4M - SPS'!O38</f>
        <v>1</v>
      </c>
    </row>
    <row r="41" spans="1:4" x14ac:dyDescent="0.3">
      <c r="A41" t="s">
        <v>28</v>
      </c>
      <c r="C41" t="s">
        <v>19</v>
      </c>
      <c r="D41" t="b">
        <f>'LI 11M - LPS'!O37='LI 11M - LPS'!O38</f>
        <v>1</v>
      </c>
    </row>
    <row r="42" spans="1:4" x14ac:dyDescent="0.3">
      <c r="A42" t="s">
        <v>29</v>
      </c>
      <c r="B42" t="s">
        <v>12</v>
      </c>
      <c r="C42" t="s">
        <v>19</v>
      </c>
      <c r="D42" s="212" t="b">
        <f>'Biz DRENE'!N20='Biz DRENE'!P20</f>
        <v>1</v>
      </c>
    </row>
    <row r="43" spans="1:4" x14ac:dyDescent="0.3">
      <c r="B43" t="s">
        <v>14</v>
      </c>
      <c r="C43" t="s">
        <v>19</v>
      </c>
      <c r="D43" s="212" t="b">
        <f>'Biz DRENE'!N38='Biz DRENE'!P38</f>
        <v>1</v>
      </c>
    </row>
    <row r="44" spans="1:4" x14ac:dyDescent="0.3">
      <c r="B44" t="s">
        <v>15</v>
      </c>
      <c r="C44" t="s">
        <v>19</v>
      </c>
      <c r="D44" s="212" t="b">
        <f>'Biz DRENE'!N56='Biz DRENE'!P56</f>
        <v>1</v>
      </c>
    </row>
    <row r="45" spans="1:4" x14ac:dyDescent="0.3">
      <c r="B45" t="s">
        <v>16</v>
      </c>
      <c r="C45" t="s">
        <v>19</v>
      </c>
      <c r="D45" s="212" t="b">
        <f>'Biz DRENE'!N74='Biz DRENE'!P74</f>
        <v>1</v>
      </c>
    </row>
  </sheetData>
  <conditionalFormatting sqref="D9:D45">
    <cfRule type="cellIs" dxfId="3" priority="2" operator="equal">
      <formula>FALSE</formula>
    </cfRule>
  </conditionalFormatting>
  <conditionalFormatting sqref="D5:O5">
    <cfRule type="cellIs" dxfId="2" priority="1" operator="equal">
      <formula>FALSE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O212"/>
  <sheetViews>
    <sheetView zoomScale="80" zoomScaleNormal="80" workbookViewId="0">
      <pane xSplit="2" topLeftCell="C1" activePane="topRight" state="frozen"/>
      <selection activeCell="O48" sqref="O48"/>
      <selection pane="topRight" activeCell="J39" sqref="J39"/>
    </sheetView>
  </sheetViews>
  <sheetFormatPr defaultRowHeight="14.4" x14ac:dyDescent="0.3"/>
  <cols>
    <col min="1" max="1" width="11.5546875" customWidth="1"/>
    <col min="2" max="2" width="24.77734375" customWidth="1"/>
    <col min="3" max="3" width="15.77734375" bestFit="1" customWidth="1"/>
    <col min="4" max="10" width="13.77734375" customWidth="1"/>
    <col min="11" max="11" width="15.21875" customWidth="1"/>
    <col min="12" max="24" width="13.77734375" customWidth="1"/>
    <col min="25" max="30" width="14.21875" customWidth="1"/>
    <col min="31" max="39" width="13.77734375" customWidth="1"/>
    <col min="40" max="41" width="10.5546875" bestFit="1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5">
        <f>' 1M - RES'!C2</f>
        <v>0.79015470747957905</v>
      </c>
      <c r="D2" s="427">
        <f>C2</f>
        <v>0.79015470747957905</v>
      </c>
      <c r="E2" s="427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123</v>
      </c>
      <c r="B4" s="17" t="s">
        <v>124</v>
      </c>
      <c r="C4" s="271">
        <v>43831</v>
      </c>
      <c r="D4" s="271">
        <v>43862</v>
      </c>
      <c r="E4" s="271">
        <v>43891</v>
      </c>
      <c r="F4" s="271">
        <v>43922</v>
      </c>
      <c r="G4" s="271">
        <v>43952</v>
      </c>
      <c r="H4" s="271">
        <v>43983</v>
      </c>
      <c r="I4" s="271">
        <v>44013</v>
      </c>
      <c r="J4" s="271">
        <v>44044</v>
      </c>
      <c r="K4" s="271">
        <v>44075</v>
      </c>
      <c r="L4" s="271">
        <v>44105</v>
      </c>
      <c r="M4" s="271">
        <v>44136</v>
      </c>
      <c r="N4" s="271">
        <v>44166</v>
      </c>
      <c r="O4" s="271">
        <v>44197</v>
      </c>
      <c r="P4" s="271">
        <v>44228</v>
      </c>
      <c r="Q4" s="271">
        <v>44256</v>
      </c>
      <c r="R4" s="271">
        <v>44287</v>
      </c>
      <c r="S4" s="271">
        <v>44317</v>
      </c>
      <c r="T4" s="271">
        <v>44348</v>
      </c>
      <c r="U4" s="271">
        <v>44378</v>
      </c>
      <c r="V4" s="271">
        <v>44409</v>
      </c>
      <c r="W4" s="271">
        <v>44440</v>
      </c>
      <c r="X4" s="271">
        <v>44470</v>
      </c>
      <c r="Y4" s="271">
        <v>44501</v>
      </c>
      <c r="Z4" s="271">
        <v>44531</v>
      </c>
      <c r="AA4" s="271">
        <v>44562</v>
      </c>
      <c r="AB4" s="271">
        <v>44593</v>
      </c>
      <c r="AC4" s="271">
        <v>44621</v>
      </c>
      <c r="AD4" s="271">
        <v>44652</v>
      </c>
      <c r="AE4" s="271">
        <v>44682</v>
      </c>
      <c r="AF4" s="271">
        <v>44713</v>
      </c>
      <c r="AG4" s="271">
        <v>44743</v>
      </c>
      <c r="AH4" s="271">
        <v>44774</v>
      </c>
      <c r="AI4" s="271">
        <v>44805</v>
      </c>
      <c r="AJ4" s="271">
        <v>44835</v>
      </c>
      <c r="AK4" s="271">
        <v>44866</v>
      </c>
      <c r="AL4" s="271">
        <v>44896</v>
      </c>
      <c r="AM4" s="271">
        <v>44927</v>
      </c>
    </row>
    <row r="5" spans="1:41" ht="15" customHeight="1" x14ac:dyDescent="0.3">
      <c r="A5" s="594"/>
      <c r="B5" s="11" t="s">
        <v>141</v>
      </c>
      <c r="C5" s="3">
        <f>'BIZ kWh ENTRY'!AI164</f>
        <v>0</v>
      </c>
      <c r="D5" s="3">
        <f>'BIZ kWh ENTRY'!AJ164</f>
        <v>0</v>
      </c>
      <c r="E5" s="3">
        <f>'BIZ kWh ENTRY'!AK164</f>
        <v>0</v>
      </c>
      <c r="F5" s="3">
        <f>'BIZ kWh ENTRY'!AL164</f>
        <v>0</v>
      </c>
      <c r="G5" s="3">
        <f>'BIZ kWh ENTRY'!AM164</f>
        <v>0</v>
      </c>
      <c r="H5" s="3">
        <f>'BIZ kWh ENTRY'!AN164</f>
        <v>0</v>
      </c>
      <c r="I5" s="3">
        <f>'BIZ kWh ENTRY'!AO164</f>
        <v>0</v>
      </c>
      <c r="J5" s="3">
        <f>'BIZ kWh ENTRY'!AP164</f>
        <v>653122.47</v>
      </c>
      <c r="K5" s="3">
        <f>'BIZ kWh ENTRY'!AQ164</f>
        <v>0</v>
      </c>
      <c r="L5" s="3">
        <f>'BIZ kWh ENTRY'!AR164</f>
        <v>1745293.5499999998</v>
      </c>
      <c r="M5" s="3">
        <f>'BIZ kWh ENTRY'!AS164</f>
        <v>0</v>
      </c>
      <c r="N5" s="3">
        <f>'BIZ kWh ENTRY'!AT164</f>
        <v>0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1" x14ac:dyDescent="0.3">
      <c r="A6" s="594"/>
      <c r="B6" s="12" t="s">
        <v>59</v>
      </c>
      <c r="C6" s="3">
        <f>'BIZ kWh ENTRY'!AI165</f>
        <v>0</v>
      </c>
      <c r="D6" s="3">
        <f>'BIZ kWh ENTRY'!AJ165</f>
        <v>0</v>
      </c>
      <c r="E6" s="3">
        <f>'BIZ kWh ENTRY'!AK165</f>
        <v>0</v>
      </c>
      <c r="F6" s="3">
        <f>'BIZ kWh ENTRY'!AL165</f>
        <v>0</v>
      </c>
      <c r="G6" s="3">
        <f>'BIZ kWh ENTRY'!AM165</f>
        <v>0</v>
      </c>
      <c r="H6" s="3">
        <f>'BIZ kWh ENTRY'!AN165</f>
        <v>0</v>
      </c>
      <c r="I6" s="3">
        <f>'BIZ kWh ENTRY'!AO165</f>
        <v>0</v>
      </c>
      <c r="J6" s="3">
        <f>'BIZ kWh ENTRY'!AP165</f>
        <v>0</v>
      </c>
      <c r="K6" s="3">
        <f>'BIZ kWh ENTRY'!AQ165</f>
        <v>8969.0453397970905</v>
      </c>
      <c r="L6" s="3">
        <f>'BIZ kWh ENTRY'!AR165</f>
        <v>0</v>
      </c>
      <c r="M6" s="3">
        <f>'BIZ kWh ENTRY'!AS165</f>
        <v>0</v>
      </c>
      <c r="N6" s="3">
        <f>'BIZ kWh ENTRY'!AT165</f>
        <v>0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41" x14ac:dyDescent="0.3">
      <c r="A7" s="594"/>
      <c r="B7" s="11" t="s">
        <v>142</v>
      </c>
      <c r="C7" s="3">
        <f>'BIZ kWh ENTRY'!AI166</f>
        <v>0</v>
      </c>
      <c r="D7" s="3">
        <f>'BIZ kWh ENTRY'!AJ166</f>
        <v>0</v>
      </c>
      <c r="E7" s="3">
        <f>'BIZ kWh ENTRY'!AK166</f>
        <v>0</v>
      </c>
      <c r="F7" s="3">
        <f>'BIZ kWh ENTRY'!AL166</f>
        <v>0</v>
      </c>
      <c r="G7" s="3">
        <f>'BIZ kWh ENTRY'!AM166</f>
        <v>0</v>
      </c>
      <c r="H7" s="3">
        <f>'BIZ kWh ENTRY'!AN166</f>
        <v>0</v>
      </c>
      <c r="I7" s="3">
        <f>'BIZ kWh ENTRY'!AO166</f>
        <v>0</v>
      </c>
      <c r="J7" s="3">
        <f>'BIZ kWh ENTRY'!AP166</f>
        <v>0</v>
      </c>
      <c r="K7" s="3">
        <f>'BIZ kWh ENTRY'!AQ166</f>
        <v>0</v>
      </c>
      <c r="L7" s="3">
        <f>'BIZ kWh ENTRY'!AR166</f>
        <v>0</v>
      </c>
      <c r="M7" s="3">
        <f>'BIZ kWh ENTRY'!AS166</f>
        <v>0</v>
      </c>
      <c r="N7" s="3">
        <f>'BIZ kWh ENTRY'!AT166</f>
        <v>0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41" x14ac:dyDescent="0.3">
      <c r="A8" s="594"/>
      <c r="B8" s="11" t="s">
        <v>60</v>
      </c>
      <c r="C8" s="3">
        <f>'BIZ kWh ENTRY'!AI167</f>
        <v>683656.48042268842</v>
      </c>
      <c r="D8" s="3">
        <f>'BIZ kWh ENTRY'!AJ167</f>
        <v>0</v>
      </c>
      <c r="E8" s="3">
        <f>'BIZ kWh ENTRY'!AK167</f>
        <v>0</v>
      </c>
      <c r="F8" s="3">
        <f>'BIZ kWh ENTRY'!AL167</f>
        <v>0</v>
      </c>
      <c r="G8" s="3">
        <f>'BIZ kWh ENTRY'!AM167</f>
        <v>69258.900184080936</v>
      </c>
      <c r="H8" s="3">
        <f>'BIZ kWh ENTRY'!AN167</f>
        <v>357786.70942791342</v>
      </c>
      <c r="I8" s="3">
        <f>'BIZ kWh ENTRY'!AO167</f>
        <v>517249.17601595563</v>
      </c>
      <c r="J8" s="3">
        <f>'BIZ kWh ENTRY'!AP167</f>
        <v>324408.23048632644</v>
      </c>
      <c r="K8" s="3">
        <f>'BIZ kWh ENTRY'!AQ167</f>
        <v>425199.21348017181</v>
      </c>
      <c r="L8" s="3">
        <f>'BIZ kWh ENTRY'!AR167</f>
        <v>259506.05348664493</v>
      </c>
      <c r="M8" s="3">
        <f>'BIZ kWh ENTRY'!AS167</f>
        <v>32272.512000000002</v>
      </c>
      <c r="N8" s="3">
        <f>'BIZ kWh ENTRY'!AT167</f>
        <v>322767.56373917934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41" x14ac:dyDescent="0.3">
      <c r="A9" s="594"/>
      <c r="B9" s="12" t="s">
        <v>143</v>
      </c>
      <c r="C9" s="3">
        <f>'BIZ kWh ENTRY'!AI168</f>
        <v>0</v>
      </c>
      <c r="D9" s="3">
        <f>'BIZ kWh ENTRY'!AJ168</f>
        <v>0</v>
      </c>
      <c r="E9" s="3">
        <f>'BIZ kWh ENTRY'!AK168</f>
        <v>0</v>
      </c>
      <c r="F9" s="3">
        <f>'BIZ kWh ENTRY'!AL168</f>
        <v>0</v>
      </c>
      <c r="G9" s="3">
        <f>'BIZ kWh ENTRY'!AM168</f>
        <v>0</v>
      </c>
      <c r="H9" s="3">
        <f>'BIZ kWh ENTRY'!AN168</f>
        <v>0</v>
      </c>
      <c r="I9" s="3">
        <f>'BIZ kWh ENTRY'!AO168</f>
        <v>0</v>
      </c>
      <c r="J9" s="3">
        <f>'BIZ kWh ENTRY'!AP168</f>
        <v>0</v>
      </c>
      <c r="K9" s="3">
        <f>'BIZ kWh ENTRY'!AQ168</f>
        <v>0</v>
      </c>
      <c r="L9" s="3">
        <f>'BIZ kWh ENTRY'!AR168</f>
        <v>0</v>
      </c>
      <c r="M9" s="3">
        <f>'BIZ kWh ENTRY'!AS168</f>
        <v>0</v>
      </c>
      <c r="N9" s="3">
        <f>'BIZ kWh ENTRY'!AT168</f>
        <v>0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41" x14ac:dyDescent="0.3">
      <c r="A10" s="594"/>
      <c r="B10" s="11" t="s">
        <v>62</v>
      </c>
      <c r="C10" s="3">
        <f>'BIZ kWh ENTRY'!AI169</f>
        <v>0</v>
      </c>
      <c r="D10" s="3">
        <f>'BIZ kWh ENTRY'!AJ169</f>
        <v>0</v>
      </c>
      <c r="E10" s="3">
        <f>'BIZ kWh ENTRY'!AK169</f>
        <v>0</v>
      </c>
      <c r="F10" s="3">
        <f>'BIZ kWh ENTRY'!AL169</f>
        <v>0</v>
      </c>
      <c r="G10" s="3">
        <f>'BIZ kWh ENTRY'!AM169</f>
        <v>0</v>
      </c>
      <c r="H10" s="3">
        <f>'BIZ kWh ENTRY'!AN169</f>
        <v>0</v>
      </c>
      <c r="I10" s="3">
        <f>'BIZ kWh ENTRY'!AO169</f>
        <v>0</v>
      </c>
      <c r="J10" s="3">
        <f>'BIZ kWh ENTRY'!AP169</f>
        <v>0</v>
      </c>
      <c r="K10" s="3">
        <f>'BIZ kWh ENTRY'!AQ169</f>
        <v>0</v>
      </c>
      <c r="L10" s="3">
        <f>'BIZ kWh ENTRY'!AR169</f>
        <v>0</v>
      </c>
      <c r="M10" s="3">
        <f>'BIZ kWh ENTRY'!AS169</f>
        <v>0</v>
      </c>
      <c r="N10" s="3">
        <f>'BIZ kWh ENTRY'!AT169</f>
        <v>44326.094357732356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41" x14ac:dyDescent="0.3">
      <c r="A11" s="594"/>
      <c r="B11" s="11" t="s">
        <v>63</v>
      </c>
      <c r="C11" s="3">
        <f>'BIZ kWh ENTRY'!AI170</f>
        <v>805458.16012541926</v>
      </c>
      <c r="D11" s="3">
        <f>'BIZ kWh ENTRY'!AJ170</f>
        <v>0</v>
      </c>
      <c r="E11" s="3">
        <f>'BIZ kWh ENTRY'!AK170</f>
        <v>0</v>
      </c>
      <c r="F11" s="3">
        <f>'BIZ kWh ENTRY'!AL170</f>
        <v>0</v>
      </c>
      <c r="G11" s="3">
        <f>'BIZ kWh ENTRY'!AM170</f>
        <v>0</v>
      </c>
      <c r="H11" s="3">
        <f>'BIZ kWh ENTRY'!AN170</f>
        <v>308272.54450510885</v>
      </c>
      <c r="I11" s="3">
        <f>'BIZ kWh ENTRY'!AO170</f>
        <v>441228.68519448466</v>
      </c>
      <c r="J11" s="3">
        <f>'BIZ kWh ENTRY'!AP170</f>
        <v>0</v>
      </c>
      <c r="K11" s="3">
        <f>'BIZ kWh ENTRY'!AQ170</f>
        <v>25953.295622779009</v>
      </c>
      <c r="L11" s="3">
        <f>'BIZ kWh ENTRY'!AR170</f>
        <v>8177.1319999999996</v>
      </c>
      <c r="M11" s="3">
        <f>'BIZ kWh ENTRY'!AS170</f>
        <v>77704.28</v>
      </c>
      <c r="N11" s="3">
        <f>'BIZ kWh ENTRY'!AT170</f>
        <v>3667305.5470308722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41" x14ac:dyDescent="0.3">
      <c r="A12" s="594"/>
      <c r="B12" s="11" t="s">
        <v>64</v>
      </c>
      <c r="C12" s="3">
        <f>'BIZ kWh ENTRY'!AI171</f>
        <v>754408.92015125195</v>
      </c>
      <c r="D12" s="3">
        <f>'BIZ kWh ENTRY'!AJ171</f>
        <v>103365.5</v>
      </c>
      <c r="E12" s="3">
        <f>'BIZ kWh ENTRY'!AK171</f>
        <v>114580.8</v>
      </c>
      <c r="F12" s="3">
        <f>'BIZ kWh ENTRY'!AL171</f>
        <v>895062.97946000029</v>
      </c>
      <c r="G12" s="3">
        <f>'BIZ kWh ENTRY'!AM171</f>
        <v>660934.95240000007</v>
      </c>
      <c r="H12" s="3">
        <f>'BIZ kWh ENTRY'!AN171</f>
        <v>1114416.4562360211</v>
      </c>
      <c r="I12" s="3">
        <f>'BIZ kWh ENTRY'!AO171</f>
        <v>542322.98140000005</v>
      </c>
      <c r="J12" s="3">
        <f>'BIZ kWh ENTRY'!AP171</f>
        <v>656965.09944960021</v>
      </c>
      <c r="K12" s="3">
        <f>'BIZ kWh ENTRY'!AQ171</f>
        <v>332018.63401999994</v>
      </c>
      <c r="L12" s="3">
        <f>'BIZ kWh ENTRY'!AR171</f>
        <v>1328482.7792665593</v>
      </c>
      <c r="M12" s="3">
        <f>'BIZ kWh ENTRY'!AS171</f>
        <v>1263587.2570200001</v>
      </c>
      <c r="N12" s="3">
        <f>'BIZ kWh ENTRY'!AT171</f>
        <v>1563056.27162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41" x14ac:dyDescent="0.3">
      <c r="A13" s="594"/>
      <c r="B13" s="11" t="s">
        <v>65</v>
      </c>
      <c r="C13" s="3">
        <f>'BIZ kWh ENTRY'!AI172</f>
        <v>0</v>
      </c>
      <c r="D13" s="3">
        <f>'BIZ kWh ENTRY'!AJ172</f>
        <v>0</v>
      </c>
      <c r="E13" s="3">
        <f>'BIZ kWh ENTRY'!AK172</f>
        <v>0</v>
      </c>
      <c r="F13" s="3">
        <f>'BIZ kWh ENTRY'!AL172</f>
        <v>0</v>
      </c>
      <c r="G13" s="3">
        <f>'BIZ kWh ENTRY'!AM172</f>
        <v>0</v>
      </c>
      <c r="H13" s="3">
        <f>'BIZ kWh ENTRY'!AN172</f>
        <v>0</v>
      </c>
      <c r="I13" s="3">
        <f>'BIZ kWh ENTRY'!AO172</f>
        <v>0</v>
      </c>
      <c r="J13" s="3">
        <f>'BIZ kWh ENTRY'!AP172</f>
        <v>0</v>
      </c>
      <c r="K13" s="3">
        <f>'BIZ kWh ENTRY'!AQ172</f>
        <v>0</v>
      </c>
      <c r="L13" s="3">
        <f>'BIZ kWh ENTRY'!AR172</f>
        <v>0</v>
      </c>
      <c r="M13" s="3">
        <f>'BIZ kWh ENTRY'!AS172</f>
        <v>0</v>
      </c>
      <c r="N13" s="3">
        <f>'BIZ kWh ENTRY'!AT172</f>
        <v>0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1" x14ac:dyDescent="0.3">
      <c r="A14" s="594"/>
      <c r="B14" s="11" t="s">
        <v>144</v>
      </c>
      <c r="C14" s="3">
        <f>'BIZ kWh ENTRY'!AI173</f>
        <v>349071.7172751422</v>
      </c>
      <c r="D14" s="3">
        <f>'BIZ kWh ENTRY'!AJ173</f>
        <v>0</v>
      </c>
      <c r="E14" s="3">
        <f>'BIZ kWh ENTRY'!AK173</f>
        <v>0</v>
      </c>
      <c r="F14" s="3">
        <f>'BIZ kWh ENTRY'!AL173</f>
        <v>0</v>
      </c>
      <c r="G14" s="3">
        <f>'BIZ kWh ENTRY'!AM173</f>
        <v>274733.27408327733</v>
      </c>
      <c r="H14" s="3">
        <f>'BIZ kWh ENTRY'!AN173</f>
        <v>0</v>
      </c>
      <c r="I14" s="3">
        <f>'BIZ kWh ENTRY'!AO173</f>
        <v>323609.13340516627</v>
      </c>
      <c r="J14" s="3">
        <f>'BIZ kWh ENTRY'!AP173</f>
        <v>0</v>
      </c>
      <c r="K14" s="3">
        <f>'BIZ kWh ENTRY'!AQ173</f>
        <v>340472.23726261349</v>
      </c>
      <c r="L14" s="3">
        <f>'BIZ kWh ENTRY'!AR173</f>
        <v>0</v>
      </c>
      <c r="M14" s="3">
        <f>'BIZ kWh ENTRY'!AS173</f>
        <v>0</v>
      </c>
      <c r="N14" s="3">
        <f>'BIZ kWh ENTRY'!AT173</f>
        <v>0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41" x14ac:dyDescent="0.3">
      <c r="A15" s="594"/>
      <c r="B15" s="11" t="s">
        <v>145</v>
      </c>
      <c r="C15" s="3">
        <f>'BIZ kWh ENTRY'!AI174</f>
        <v>0</v>
      </c>
      <c r="D15" s="3">
        <f>'BIZ kWh ENTRY'!AJ174</f>
        <v>0</v>
      </c>
      <c r="E15" s="3">
        <f>'BIZ kWh ENTRY'!AK174</f>
        <v>0</v>
      </c>
      <c r="F15" s="3">
        <f>'BIZ kWh ENTRY'!AL174</f>
        <v>0</v>
      </c>
      <c r="G15" s="3">
        <f>'BIZ kWh ENTRY'!AM174</f>
        <v>0</v>
      </c>
      <c r="H15" s="3">
        <f>'BIZ kWh ENTRY'!AN174</f>
        <v>0</v>
      </c>
      <c r="I15" s="3">
        <f>'BIZ kWh ENTRY'!AO174</f>
        <v>0</v>
      </c>
      <c r="J15" s="3">
        <f>'BIZ kWh ENTRY'!AP174</f>
        <v>0</v>
      </c>
      <c r="K15" s="3">
        <f>'BIZ kWh ENTRY'!AQ174</f>
        <v>141994.74900758473</v>
      </c>
      <c r="L15" s="3">
        <f>'BIZ kWh ENTRY'!AR174</f>
        <v>0</v>
      </c>
      <c r="M15" s="3">
        <f>'BIZ kWh ENTRY'!AS174</f>
        <v>0</v>
      </c>
      <c r="N15" s="3">
        <f>'BIZ kWh ENTRY'!AT174</f>
        <v>1697481.818216949</v>
      </c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</row>
    <row r="16" spans="1:41" x14ac:dyDescent="0.3">
      <c r="A16" s="594"/>
      <c r="B16" s="11" t="s">
        <v>67</v>
      </c>
      <c r="C16" s="3">
        <f>'BIZ kWh ENTRY'!AI175</f>
        <v>0</v>
      </c>
      <c r="D16" s="3">
        <f>'BIZ kWh ENTRY'!AJ175</f>
        <v>0</v>
      </c>
      <c r="E16" s="3">
        <f>'BIZ kWh ENTRY'!AK175</f>
        <v>0</v>
      </c>
      <c r="F16" s="3">
        <f>'BIZ kWh ENTRY'!AL175</f>
        <v>0</v>
      </c>
      <c r="G16" s="3">
        <f>'BIZ kWh ENTRY'!AM175</f>
        <v>0</v>
      </c>
      <c r="H16" s="3">
        <f>'BIZ kWh ENTRY'!AN175</f>
        <v>0</v>
      </c>
      <c r="I16" s="3">
        <f>'BIZ kWh ENTRY'!AO175</f>
        <v>0</v>
      </c>
      <c r="J16" s="3">
        <f>'BIZ kWh ENTRY'!AP175</f>
        <v>0</v>
      </c>
      <c r="K16" s="3">
        <f>'BIZ kWh ENTRY'!AQ175</f>
        <v>0</v>
      </c>
      <c r="L16" s="3">
        <f>'BIZ kWh ENTRY'!AR175</f>
        <v>0</v>
      </c>
      <c r="M16" s="3">
        <f>'BIZ kWh ENTRY'!AS175</f>
        <v>0</v>
      </c>
      <c r="N16" s="3">
        <f>'BIZ kWh ENTRY'!AT175</f>
        <v>0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</row>
    <row r="17" spans="1:39" x14ac:dyDescent="0.3">
      <c r="A17" s="594"/>
      <c r="B17" s="11" t="s">
        <v>68</v>
      </c>
      <c r="C17" s="3">
        <f>'BIZ kWh ENTRY'!AI176</f>
        <v>0</v>
      </c>
      <c r="D17" s="3">
        <f>'BIZ kWh ENTRY'!AJ176</f>
        <v>0</v>
      </c>
      <c r="E17" s="3">
        <f>'BIZ kWh ENTRY'!AK176</f>
        <v>0</v>
      </c>
      <c r="F17" s="3">
        <f>'BIZ kWh ENTRY'!AL176</f>
        <v>0</v>
      </c>
      <c r="G17" s="3">
        <f>'BIZ kWh ENTRY'!AM176</f>
        <v>0</v>
      </c>
      <c r="H17" s="3">
        <f>'BIZ kWh ENTRY'!AN176</f>
        <v>0</v>
      </c>
      <c r="I17" s="3">
        <f>'BIZ kWh ENTRY'!AO176</f>
        <v>0</v>
      </c>
      <c r="J17" s="3">
        <f>'BIZ kWh ENTRY'!AP176</f>
        <v>0</v>
      </c>
      <c r="K17" s="3">
        <f>'BIZ kWh ENTRY'!AQ176</f>
        <v>0</v>
      </c>
      <c r="L17" s="3">
        <f>'BIZ kWh ENTRY'!AR176</f>
        <v>0</v>
      </c>
      <c r="M17" s="3">
        <f>'BIZ kWh ENTRY'!AS176</f>
        <v>0</v>
      </c>
      <c r="N17" s="3">
        <f>'BIZ kWh ENTRY'!AT176</f>
        <v>0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</row>
    <row r="18" spans="1:39" x14ac:dyDescent="0.3">
      <c r="A18" s="594"/>
      <c r="B18" s="11" t="s">
        <v>146</v>
      </c>
      <c r="C18" s="3"/>
      <c r="D18" s="3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</row>
    <row r="19" spans="1:39" ht="15" thickBot="1" x14ac:dyDescent="0.35">
      <c r="A19" s="595"/>
      <c r="B19" s="273" t="str">
        <f>' 1M - RES'!B16</f>
        <v>Monthly kWh</v>
      </c>
      <c r="C19" s="274">
        <f>SUM(C5:C18)</f>
        <v>2592595.2779745017</v>
      </c>
      <c r="D19" s="274">
        <f t="shared" ref="D19:AM19" si="1">SUM(D5:D18)</f>
        <v>103365.5</v>
      </c>
      <c r="E19" s="274">
        <f t="shared" si="1"/>
        <v>114580.8</v>
      </c>
      <c r="F19" s="274">
        <f t="shared" si="1"/>
        <v>895062.97946000029</v>
      </c>
      <c r="G19" s="274">
        <f t="shared" si="1"/>
        <v>1004927.1266673583</v>
      </c>
      <c r="H19" s="274">
        <f t="shared" si="1"/>
        <v>1780475.7101690434</v>
      </c>
      <c r="I19" s="274">
        <f t="shared" si="1"/>
        <v>1824409.9760156064</v>
      </c>
      <c r="J19" s="274">
        <f t="shared" si="1"/>
        <v>1634495.7999359267</v>
      </c>
      <c r="K19" s="274">
        <f t="shared" si="1"/>
        <v>1274607.1747329461</v>
      </c>
      <c r="L19" s="274">
        <f t="shared" si="1"/>
        <v>3341459.5147532038</v>
      </c>
      <c r="M19" s="274">
        <f t="shared" si="1"/>
        <v>1373564.04902</v>
      </c>
      <c r="N19" s="274">
        <f t="shared" si="1"/>
        <v>7294937.2949647326</v>
      </c>
      <c r="O19" s="275">
        <f t="shared" si="1"/>
        <v>0</v>
      </c>
      <c r="P19" s="275">
        <f t="shared" si="1"/>
        <v>0</v>
      </c>
      <c r="Q19" s="275">
        <f t="shared" si="1"/>
        <v>0</v>
      </c>
      <c r="R19" s="275">
        <f t="shared" si="1"/>
        <v>0</v>
      </c>
      <c r="S19" s="275">
        <f t="shared" si="1"/>
        <v>0</v>
      </c>
      <c r="T19" s="275">
        <f t="shared" si="1"/>
        <v>0</v>
      </c>
      <c r="U19" s="275">
        <f t="shared" si="1"/>
        <v>0</v>
      </c>
      <c r="V19" s="275">
        <f t="shared" si="1"/>
        <v>0</v>
      </c>
      <c r="W19" s="275">
        <f t="shared" si="1"/>
        <v>0</v>
      </c>
      <c r="X19" s="275">
        <f t="shared" si="1"/>
        <v>0</v>
      </c>
      <c r="Y19" s="275">
        <f t="shared" si="1"/>
        <v>0</v>
      </c>
      <c r="Z19" s="275">
        <f t="shared" si="1"/>
        <v>0</v>
      </c>
      <c r="AA19" s="275">
        <f t="shared" si="1"/>
        <v>0</v>
      </c>
      <c r="AB19" s="275">
        <f t="shared" si="1"/>
        <v>0</v>
      </c>
      <c r="AC19" s="275">
        <f t="shared" si="1"/>
        <v>0</v>
      </c>
      <c r="AD19" s="275">
        <f t="shared" si="1"/>
        <v>0</v>
      </c>
      <c r="AE19" s="275">
        <f t="shared" si="1"/>
        <v>0</v>
      </c>
      <c r="AF19" s="275">
        <f t="shared" si="1"/>
        <v>0</v>
      </c>
      <c r="AG19" s="275">
        <f t="shared" si="1"/>
        <v>0</v>
      </c>
      <c r="AH19" s="275">
        <f t="shared" si="1"/>
        <v>0</v>
      </c>
      <c r="AI19" s="275">
        <f t="shared" si="1"/>
        <v>0</v>
      </c>
      <c r="AJ19" s="275">
        <f t="shared" si="1"/>
        <v>0</v>
      </c>
      <c r="AK19" s="275">
        <f t="shared" si="1"/>
        <v>0</v>
      </c>
      <c r="AL19" s="275">
        <f t="shared" si="1"/>
        <v>0</v>
      </c>
      <c r="AM19" s="275">
        <f t="shared" si="1"/>
        <v>0</v>
      </c>
    </row>
    <row r="20" spans="1:39" x14ac:dyDescent="0.3">
      <c r="A20" s="297"/>
      <c r="B20" s="145"/>
      <c r="C20" s="9"/>
      <c r="D20" s="33"/>
      <c r="E20" s="9"/>
      <c r="F20" s="33"/>
      <c r="G20" s="33"/>
      <c r="H20" s="9"/>
      <c r="I20" s="33"/>
      <c r="J20" s="33"/>
      <c r="K20" s="9"/>
      <c r="L20" s="33"/>
      <c r="M20" s="33"/>
      <c r="N20" s="9"/>
      <c r="O20" s="33"/>
      <c r="P20" s="33"/>
      <c r="Q20" s="9"/>
      <c r="R20" s="33"/>
      <c r="S20" s="33"/>
      <c r="T20" s="9"/>
      <c r="U20" s="33"/>
      <c r="V20" s="33"/>
      <c r="W20" s="9"/>
      <c r="X20" s="33"/>
      <c r="Y20" s="33"/>
      <c r="Z20" s="9"/>
      <c r="AA20" s="33"/>
      <c r="AB20" s="33"/>
      <c r="AC20" s="9"/>
      <c r="AD20" s="33"/>
      <c r="AE20" s="33"/>
      <c r="AF20" s="9"/>
      <c r="AG20" s="33"/>
      <c r="AH20" s="33"/>
      <c r="AI20" s="9"/>
      <c r="AJ20" s="33"/>
      <c r="AK20" s="33"/>
      <c r="AL20" s="9"/>
      <c r="AM20" s="33"/>
    </row>
    <row r="21" spans="1:39" s="44" customFormat="1" ht="15" thickBot="1" x14ac:dyDescent="0.35">
      <c r="A21" s="146"/>
      <c r="B21" s="146"/>
      <c r="C21" s="303"/>
      <c r="D21" s="146"/>
      <c r="E21" s="303"/>
      <c r="F21" s="146"/>
      <c r="G21" s="146"/>
      <c r="H21" s="303"/>
      <c r="I21" s="146"/>
      <c r="J21" s="146"/>
      <c r="K21" s="303"/>
      <c r="L21" s="146"/>
      <c r="M21" s="146"/>
      <c r="N21" s="303"/>
      <c r="O21" s="146"/>
      <c r="P21" s="146"/>
      <c r="Q21" s="303"/>
      <c r="R21" s="146"/>
      <c r="S21" s="146"/>
      <c r="T21" s="303"/>
      <c r="U21" s="146"/>
      <c r="V21" s="146"/>
      <c r="W21" s="303"/>
      <c r="X21" s="146"/>
      <c r="Y21" s="146"/>
      <c r="Z21" s="303"/>
      <c r="AA21" s="146"/>
      <c r="AB21" s="146"/>
      <c r="AC21" s="303"/>
      <c r="AD21" s="146"/>
      <c r="AE21" s="146"/>
      <c r="AF21" s="303"/>
      <c r="AG21" s="146"/>
      <c r="AH21" s="146"/>
      <c r="AI21" s="303"/>
      <c r="AJ21" s="146"/>
      <c r="AK21" s="146"/>
      <c r="AL21" s="303"/>
      <c r="AM21" s="146"/>
    </row>
    <row r="22" spans="1:39" ht="15.6" x14ac:dyDescent="0.3">
      <c r="A22" s="596" t="s">
        <v>126</v>
      </c>
      <c r="B22" s="17" t="s">
        <v>124</v>
      </c>
      <c r="C22" s="271">
        <v>43831</v>
      </c>
      <c r="D22" s="271">
        <v>43862</v>
      </c>
      <c r="E22" s="271">
        <v>43891</v>
      </c>
      <c r="F22" s="271">
        <v>43922</v>
      </c>
      <c r="G22" s="271">
        <v>43952</v>
      </c>
      <c r="H22" s="271">
        <v>43983</v>
      </c>
      <c r="I22" s="271">
        <v>44013</v>
      </c>
      <c r="J22" s="271">
        <v>44044</v>
      </c>
      <c r="K22" s="271">
        <v>44075</v>
      </c>
      <c r="L22" s="271">
        <v>44105</v>
      </c>
      <c r="M22" s="271">
        <v>44136</v>
      </c>
      <c r="N22" s="271">
        <v>44166</v>
      </c>
      <c r="O22" s="271">
        <v>44197</v>
      </c>
      <c r="P22" s="271">
        <v>44228</v>
      </c>
      <c r="Q22" s="271">
        <v>44256</v>
      </c>
      <c r="R22" s="271">
        <v>44287</v>
      </c>
      <c r="S22" s="271">
        <v>44317</v>
      </c>
      <c r="T22" s="271">
        <v>44348</v>
      </c>
      <c r="U22" s="271">
        <v>44378</v>
      </c>
      <c r="V22" s="271">
        <v>44409</v>
      </c>
      <c r="W22" s="271">
        <v>44440</v>
      </c>
      <c r="X22" s="271">
        <v>44470</v>
      </c>
      <c r="Y22" s="271">
        <v>44501</v>
      </c>
      <c r="Z22" s="271">
        <v>44531</v>
      </c>
      <c r="AA22" s="271">
        <v>44562</v>
      </c>
      <c r="AB22" s="271">
        <v>44593</v>
      </c>
      <c r="AC22" s="271">
        <v>44621</v>
      </c>
      <c r="AD22" s="271">
        <v>44652</v>
      </c>
      <c r="AE22" s="271">
        <v>44682</v>
      </c>
      <c r="AF22" s="271">
        <v>44713</v>
      </c>
      <c r="AG22" s="271">
        <v>44743</v>
      </c>
      <c r="AH22" s="271">
        <v>44774</v>
      </c>
      <c r="AI22" s="271">
        <v>44805</v>
      </c>
      <c r="AJ22" s="271">
        <v>44835</v>
      </c>
      <c r="AK22" s="271">
        <v>44866</v>
      </c>
      <c r="AL22" s="271">
        <v>44896</v>
      </c>
      <c r="AM22" s="271">
        <v>44927</v>
      </c>
    </row>
    <row r="23" spans="1:39" ht="15" customHeight="1" x14ac:dyDescent="0.3">
      <c r="A23" s="597"/>
      <c r="B23" s="11" t="str">
        <f t="shared" ref="B23:C37" si="2">B5</f>
        <v>Air Comp</v>
      </c>
      <c r="C23" s="3">
        <f>C5</f>
        <v>0</v>
      </c>
      <c r="D23" s="3">
        <f>IF(SUM($C$19:$N$19)=0,0,C23+D5)</f>
        <v>0</v>
      </c>
      <c r="E23" s="3">
        <f t="shared" ref="E23:AM23" si="3">IF(SUM($C$19:$N$19)=0,0,D23+E5)</f>
        <v>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653122.47</v>
      </c>
      <c r="K23" s="3">
        <f t="shared" si="3"/>
        <v>653122.47</v>
      </c>
      <c r="L23" s="3">
        <f t="shared" si="3"/>
        <v>2398416.0199999996</v>
      </c>
      <c r="M23" s="3">
        <f t="shared" si="3"/>
        <v>2398416.0199999996</v>
      </c>
      <c r="N23" s="3">
        <f t="shared" si="3"/>
        <v>2398416.0199999996</v>
      </c>
      <c r="O23" s="3">
        <f t="shared" si="3"/>
        <v>2398416.0199999996</v>
      </c>
      <c r="P23" s="3">
        <f t="shared" si="3"/>
        <v>2398416.0199999996</v>
      </c>
      <c r="Q23" s="3">
        <f t="shared" si="3"/>
        <v>2398416.0199999996</v>
      </c>
      <c r="R23" s="3">
        <f t="shared" si="3"/>
        <v>2398416.0199999996</v>
      </c>
      <c r="S23" s="3">
        <f t="shared" si="3"/>
        <v>2398416.0199999996</v>
      </c>
      <c r="T23" s="3">
        <f t="shared" si="3"/>
        <v>2398416.0199999996</v>
      </c>
      <c r="U23" s="3">
        <f t="shared" si="3"/>
        <v>2398416.0199999996</v>
      </c>
      <c r="V23" s="3">
        <f t="shared" si="3"/>
        <v>2398416.0199999996</v>
      </c>
      <c r="W23" s="508">
        <f t="shared" si="3"/>
        <v>2398416.0199999996</v>
      </c>
      <c r="X23" s="3">
        <f t="shared" si="3"/>
        <v>2398416.0199999996</v>
      </c>
      <c r="Y23" s="3">
        <f t="shared" si="3"/>
        <v>2398416.0199999996</v>
      </c>
      <c r="Z23" s="3">
        <f t="shared" si="3"/>
        <v>2398416.0199999996</v>
      </c>
      <c r="AA23" s="3">
        <f t="shared" si="3"/>
        <v>2398416.0199999996</v>
      </c>
      <c r="AB23" s="3">
        <f t="shared" si="3"/>
        <v>2398416.0199999996</v>
      </c>
      <c r="AC23" s="3">
        <f t="shared" si="3"/>
        <v>2398416.0199999996</v>
      </c>
      <c r="AD23" s="3">
        <f t="shared" si="3"/>
        <v>2398416.0199999996</v>
      </c>
      <c r="AE23" s="3">
        <f t="shared" si="3"/>
        <v>2398416.0199999996</v>
      </c>
      <c r="AF23" s="3">
        <f t="shared" si="3"/>
        <v>2398416.0199999996</v>
      </c>
      <c r="AG23" s="3">
        <f t="shared" si="3"/>
        <v>2398416.0199999996</v>
      </c>
      <c r="AH23" s="3">
        <f t="shared" si="3"/>
        <v>2398416.0199999996</v>
      </c>
      <c r="AI23" s="3">
        <f t="shared" si="3"/>
        <v>2398416.0199999996</v>
      </c>
      <c r="AJ23" s="3">
        <f t="shared" si="3"/>
        <v>2398416.0199999996</v>
      </c>
      <c r="AK23" s="3">
        <f t="shared" si="3"/>
        <v>2398416.0199999996</v>
      </c>
      <c r="AL23" s="3">
        <f t="shared" si="3"/>
        <v>2398416.0199999996</v>
      </c>
      <c r="AM23" s="3">
        <f t="shared" si="3"/>
        <v>2398416.0199999996</v>
      </c>
    </row>
    <row r="24" spans="1:39" x14ac:dyDescent="0.3">
      <c r="A24" s="597"/>
      <c r="B24" s="12" t="str">
        <f t="shared" si="2"/>
        <v>Building Shell</v>
      </c>
      <c r="C24" s="3">
        <f t="shared" si="2"/>
        <v>0</v>
      </c>
      <c r="D24" s="3">
        <f t="shared" ref="D24:AM24" si="4">IF(SUM($C$19:$N$19)=0,0,C24+D6)</f>
        <v>0</v>
      </c>
      <c r="E24" s="3">
        <f t="shared" si="4"/>
        <v>0</v>
      </c>
      <c r="F24" s="3">
        <f t="shared" si="4"/>
        <v>0</v>
      </c>
      <c r="G24" s="3">
        <f t="shared" si="4"/>
        <v>0</v>
      </c>
      <c r="H24" s="3">
        <f t="shared" si="4"/>
        <v>0</v>
      </c>
      <c r="I24" s="3">
        <f t="shared" si="4"/>
        <v>0</v>
      </c>
      <c r="J24" s="3">
        <f t="shared" si="4"/>
        <v>0</v>
      </c>
      <c r="K24" s="3">
        <f t="shared" si="4"/>
        <v>8969.0453397970905</v>
      </c>
      <c r="L24" s="3">
        <f t="shared" si="4"/>
        <v>8969.0453397970905</v>
      </c>
      <c r="M24" s="3">
        <f t="shared" si="4"/>
        <v>8969.0453397970905</v>
      </c>
      <c r="N24" s="3">
        <f t="shared" si="4"/>
        <v>8969.0453397970905</v>
      </c>
      <c r="O24" s="3">
        <f t="shared" si="4"/>
        <v>8969.0453397970905</v>
      </c>
      <c r="P24" s="3">
        <f t="shared" si="4"/>
        <v>8969.0453397970905</v>
      </c>
      <c r="Q24" s="3">
        <f t="shared" si="4"/>
        <v>8969.0453397970905</v>
      </c>
      <c r="R24" s="3">
        <f t="shared" si="4"/>
        <v>8969.0453397970905</v>
      </c>
      <c r="S24" s="3">
        <f t="shared" si="4"/>
        <v>8969.0453397970905</v>
      </c>
      <c r="T24" s="3">
        <f t="shared" si="4"/>
        <v>8969.0453397970905</v>
      </c>
      <c r="U24" s="3">
        <f t="shared" si="4"/>
        <v>8969.0453397970905</v>
      </c>
      <c r="V24" s="3">
        <f t="shared" si="4"/>
        <v>8969.0453397970905</v>
      </c>
      <c r="W24" s="508">
        <f t="shared" si="4"/>
        <v>8969.0453397970905</v>
      </c>
      <c r="X24" s="3">
        <f t="shared" si="4"/>
        <v>8969.0453397970905</v>
      </c>
      <c r="Y24" s="3">
        <f t="shared" si="4"/>
        <v>8969.0453397970905</v>
      </c>
      <c r="Z24" s="3">
        <f t="shared" si="4"/>
        <v>8969.0453397970905</v>
      </c>
      <c r="AA24" s="3">
        <f t="shared" si="4"/>
        <v>8969.0453397970905</v>
      </c>
      <c r="AB24" s="3">
        <f t="shared" si="4"/>
        <v>8969.0453397970905</v>
      </c>
      <c r="AC24" s="3">
        <f t="shared" si="4"/>
        <v>8969.0453397970905</v>
      </c>
      <c r="AD24" s="3">
        <f t="shared" si="4"/>
        <v>8969.0453397970905</v>
      </c>
      <c r="AE24" s="3">
        <f t="shared" si="4"/>
        <v>8969.0453397970905</v>
      </c>
      <c r="AF24" s="3">
        <f t="shared" si="4"/>
        <v>8969.0453397970905</v>
      </c>
      <c r="AG24" s="3">
        <f t="shared" si="4"/>
        <v>8969.0453397970905</v>
      </c>
      <c r="AH24" s="3">
        <f t="shared" si="4"/>
        <v>8969.0453397970905</v>
      </c>
      <c r="AI24" s="3">
        <f t="shared" si="4"/>
        <v>8969.0453397970905</v>
      </c>
      <c r="AJ24" s="3">
        <f t="shared" si="4"/>
        <v>8969.0453397970905</v>
      </c>
      <c r="AK24" s="3">
        <f t="shared" si="4"/>
        <v>8969.0453397970905</v>
      </c>
      <c r="AL24" s="3">
        <f t="shared" si="4"/>
        <v>8969.0453397970905</v>
      </c>
      <c r="AM24" s="3">
        <f t="shared" si="4"/>
        <v>8969.0453397970905</v>
      </c>
    </row>
    <row r="25" spans="1:39" x14ac:dyDescent="0.3">
      <c r="A25" s="597"/>
      <c r="B25" s="11" t="str">
        <f t="shared" si="2"/>
        <v>Cooking</v>
      </c>
      <c r="C25" s="3">
        <f t="shared" si="2"/>
        <v>0</v>
      </c>
      <c r="D25" s="3">
        <f t="shared" ref="D25:AM25" si="5">IF(SUM($C$19:$N$19)=0,0,C25+D7)</f>
        <v>0</v>
      </c>
      <c r="E25" s="3">
        <f t="shared" si="5"/>
        <v>0</v>
      </c>
      <c r="F25" s="3">
        <f t="shared" si="5"/>
        <v>0</v>
      </c>
      <c r="G25" s="3">
        <f t="shared" si="5"/>
        <v>0</v>
      </c>
      <c r="H25" s="3">
        <f t="shared" si="5"/>
        <v>0</v>
      </c>
      <c r="I25" s="3">
        <f t="shared" si="5"/>
        <v>0</v>
      </c>
      <c r="J25" s="3">
        <f t="shared" si="5"/>
        <v>0</v>
      </c>
      <c r="K25" s="3">
        <f t="shared" si="5"/>
        <v>0</v>
      </c>
      <c r="L25" s="3">
        <f t="shared" si="5"/>
        <v>0</v>
      </c>
      <c r="M25" s="3">
        <f t="shared" si="5"/>
        <v>0</v>
      </c>
      <c r="N25" s="3">
        <f t="shared" si="5"/>
        <v>0</v>
      </c>
      <c r="O25" s="3">
        <f t="shared" si="5"/>
        <v>0</v>
      </c>
      <c r="P25" s="3">
        <f t="shared" si="5"/>
        <v>0</v>
      </c>
      <c r="Q25" s="3">
        <f t="shared" si="5"/>
        <v>0</v>
      </c>
      <c r="R25" s="3">
        <f t="shared" si="5"/>
        <v>0</v>
      </c>
      <c r="S25" s="3">
        <f t="shared" si="5"/>
        <v>0</v>
      </c>
      <c r="T25" s="3">
        <f t="shared" si="5"/>
        <v>0</v>
      </c>
      <c r="U25" s="3">
        <f t="shared" si="5"/>
        <v>0</v>
      </c>
      <c r="V25" s="3">
        <f t="shared" si="5"/>
        <v>0</v>
      </c>
      <c r="W25" s="508">
        <f t="shared" si="5"/>
        <v>0</v>
      </c>
      <c r="X25" s="3">
        <f t="shared" si="5"/>
        <v>0</v>
      </c>
      <c r="Y25" s="3">
        <f t="shared" si="5"/>
        <v>0</v>
      </c>
      <c r="Z25" s="3">
        <f t="shared" si="5"/>
        <v>0</v>
      </c>
      <c r="AA25" s="3">
        <f t="shared" si="5"/>
        <v>0</v>
      </c>
      <c r="AB25" s="3">
        <f t="shared" si="5"/>
        <v>0</v>
      </c>
      <c r="AC25" s="3">
        <f t="shared" si="5"/>
        <v>0</v>
      </c>
      <c r="AD25" s="3">
        <f t="shared" si="5"/>
        <v>0</v>
      </c>
      <c r="AE25" s="3">
        <f t="shared" si="5"/>
        <v>0</v>
      </c>
      <c r="AF25" s="3">
        <f t="shared" si="5"/>
        <v>0</v>
      </c>
      <c r="AG25" s="3">
        <f t="shared" si="5"/>
        <v>0</v>
      </c>
      <c r="AH25" s="3">
        <f t="shared" si="5"/>
        <v>0</v>
      </c>
      <c r="AI25" s="3">
        <f t="shared" si="5"/>
        <v>0</v>
      </c>
      <c r="AJ25" s="3">
        <f t="shared" si="5"/>
        <v>0</v>
      </c>
      <c r="AK25" s="3">
        <f t="shared" si="5"/>
        <v>0</v>
      </c>
      <c r="AL25" s="3">
        <f t="shared" si="5"/>
        <v>0</v>
      </c>
      <c r="AM25" s="3">
        <f t="shared" si="5"/>
        <v>0</v>
      </c>
    </row>
    <row r="26" spans="1:39" x14ac:dyDescent="0.3">
      <c r="A26" s="597"/>
      <c r="B26" s="11" t="str">
        <f t="shared" si="2"/>
        <v>Cooling</v>
      </c>
      <c r="C26" s="3">
        <f t="shared" si="2"/>
        <v>683656.48042268842</v>
      </c>
      <c r="D26" s="3">
        <f t="shared" ref="D26:AM26" si="6">IF(SUM($C$19:$N$19)=0,0,C26+D8)</f>
        <v>683656.48042268842</v>
      </c>
      <c r="E26" s="3">
        <f t="shared" si="6"/>
        <v>683656.48042268842</v>
      </c>
      <c r="F26" s="3">
        <f t="shared" si="6"/>
        <v>683656.48042268842</v>
      </c>
      <c r="G26" s="3">
        <f t="shared" si="6"/>
        <v>752915.38060676935</v>
      </c>
      <c r="H26" s="3">
        <f t="shared" si="6"/>
        <v>1110702.0900346828</v>
      </c>
      <c r="I26" s="3">
        <f t="shared" si="6"/>
        <v>1627951.2660506384</v>
      </c>
      <c r="J26" s="3">
        <f t="shared" si="6"/>
        <v>1952359.4965369648</v>
      </c>
      <c r="K26" s="3">
        <f t="shared" si="6"/>
        <v>2377558.7100171368</v>
      </c>
      <c r="L26" s="3">
        <f t="shared" si="6"/>
        <v>2637064.7635037815</v>
      </c>
      <c r="M26" s="3">
        <f t="shared" si="6"/>
        <v>2669337.2755037816</v>
      </c>
      <c r="N26" s="3">
        <f t="shared" si="6"/>
        <v>2992104.8392429608</v>
      </c>
      <c r="O26" s="3">
        <f t="shared" si="6"/>
        <v>2992104.8392429608</v>
      </c>
      <c r="P26" s="3">
        <f t="shared" si="6"/>
        <v>2992104.8392429608</v>
      </c>
      <c r="Q26" s="3">
        <f t="shared" si="6"/>
        <v>2992104.8392429608</v>
      </c>
      <c r="R26" s="3">
        <f t="shared" si="6"/>
        <v>2992104.8392429608</v>
      </c>
      <c r="S26" s="3">
        <f t="shared" si="6"/>
        <v>2992104.8392429608</v>
      </c>
      <c r="T26" s="3">
        <f t="shared" si="6"/>
        <v>2992104.8392429608</v>
      </c>
      <c r="U26" s="3">
        <f t="shared" si="6"/>
        <v>2992104.8392429608</v>
      </c>
      <c r="V26" s="3">
        <f t="shared" si="6"/>
        <v>2992104.8392429608</v>
      </c>
      <c r="W26" s="508">
        <f t="shared" si="6"/>
        <v>2992104.8392429608</v>
      </c>
      <c r="X26" s="3">
        <f t="shared" si="6"/>
        <v>2992104.8392429608</v>
      </c>
      <c r="Y26" s="3">
        <f t="shared" si="6"/>
        <v>2992104.8392429608</v>
      </c>
      <c r="Z26" s="3">
        <f t="shared" si="6"/>
        <v>2992104.8392429608</v>
      </c>
      <c r="AA26" s="3">
        <f t="shared" si="6"/>
        <v>2992104.8392429608</v>
      </c>
      <c r="AB26" s="3">
        <f t="shared" si="6"/>
        <v>2992104.8392429608</v>
      </c>
      <c r="AC26" s="3">
        <f t="shared" si="6"/>
        <v>2992104.8392429608</v>
      </c>
      <c r="AD26" s="3">
        <f t="shared" si="6"/>
        <v>2992104.8392429608</v>
      </c>
      <c r="AE26" s="3">
        <f t="shared" si="6"/>
        <v>2992104.8392429608</v>
      </c>
      <c r="AF26" s="3">
        <f t="shared" si="6"/>
        <v>2992104.8392429608</v>
      </c>
      <c r="AG26" s="3">
        <f t="shared" si="6"/>
        <v>2992104.8392429608</v>
      </c>
      <c r="AH26" s="3">
        <f t="shared" si="6"/>
        <v>2992104.8392429608</v>
      </c>
      <c r="AI26" s="3">
        <f t="shared" si="6"/>
        <v>2992104.8392429608</v>
      </c>
      <c r="AJ26" s="3">
        <f t="shared" si="6"/>
        <v>2992104.8392429608</v>
      </c>
      <c r="AK26" s="3">
        <f t="shared" si="6"/>
        <v>2992104.8392429608</v>
      </c>
      <c r="AL26" s="3">
        <f t="shared" si="6"/>
        <v>2992104.8392429608</v>
      </c>
      <c r="AM26" s="3">
        <f t="shared" si="6"/>
        <v>2992104.8392429608</v>
      </c>
    </row>
    <row r="27" spans="1:39" x14ac:dyDescent="0.3">
      <c r="A27" s="597"/>
      <c r="B27" s="12" t="str">
        <f t="shared" si="2"/>
        <v>Ext Lighting</v>
      </c>
      <c r="C27" s="3">
        <f t="shared" si="2"/>
        <v>0</v>
      </c>
      <c r="D27" s="3">
        <f t="shared" ref="D27:AM27" si="7">IF(SUM($C$19:$N$19)=0,0,C27+D9)</f>
        <v>0</v>
      </c>
      <c r="E27" s="3">
        <f t="shared" si="7"/>
        <v>0</v>
      </c>
      <c r="F27" s="3">
        <f t="shared" si="7"/>
        <v>0</v>
      </c>
      <c r="G27" s="3">
        <f t="shared" si="7"/>
        <v>0</v>
      </c>
      <c r="H27" s="3">
        <f t="shared" si="7"/>
        <v>0</v>
      </c>
      <c r="I27" s="3">
        <f t="shared" si="7"/>
        <v>0</v>
      </c>
      <c r="J27" s="3">
        <f t="shared" si="7"/>
        <v>0</v>
      </c>
      <c r="K27" s="3">
        <f t="shared" si="7"/>
        <v>0</v>
      </c>
      <c r="L27" s="3">
        <f t="shared" si="7"/>
        <v>0</v>
      </c>
      <c r="M27" s="3">
        <f t="shared" si="7"/>
        <v>0</v>
      </c>
      <c r="N27" s="3">
        <f t="shared" si="7"/>
        <v>0</v>
      </c>
      <c r="O27" s="3">
        <f t="shared" si="7"/>
        <v>0</v>
      </c>
      <c r="P27" s="3">
        <f t="shared" si="7"/>
        <v>0</v>
      </c>
      <c r="Q27" s="3">
        <f t="shared" si="7"/>
        <v>0</v>
      </c>
      <c r="R27" s="3">
        <f t="shared" si="7"/>
        <v>0</v>
      </c>
      <c r="S27" s="3">
        <f t="shared" si="7"/>
        <v>0</v>
      </c>
      <c r="T27" s="3">
        <f t="shared" si="7"/>
        <v>0</v>
      </c>
      <c r="U27" s="3">
        <f t="shared" si="7"/>
        <v>0</v>
      </c>
      <c r="V27" s="3">
        <f t="shared" si="7"/>
        <v>0</v>
      </c>
      <c r="W27" s="508">
        <f t="shared" si="7"/>
        <v>0</v>
      </c>
      <c r="X27" s="3">
        <f t="shared" si="7"/>
        <v>0</v>
      </c>
      <c r="Y27" s="3">
        <f t="shared" si="7"/>
        <v>0</v>
      </c>
      <c r="Z27" s="3">
        <f t="shared" si="7"/>
        <v>0</v>
      </c>
      <c r="AA27" s="3">
        <f t="shared" si="7"/>
        <v>0</v>
      </c>
      <c r="AB27" s="3">
        <f t="shared" si="7"/>
        <v>0</v>
      </c>
      <c r="AC27" s="3">
        <f t="shared" si="7"/>
        <v>0</v>
      </c>
      <c r="AD27" s="3">
        <f t="shared" si="7"/>
        <v>0</v>
      </c>
      <c r="AE27" s="3">
        <f t="shared" si="7"/>
        <v>0</v>
      </c>
      <c r="AF27" s="3">
        <f t="shared" si="7"/>
        <v>0</v>
      </c>
      <c r="AG27" s="3">
        <f t="shared" si="7"/>
        <v>0</v>
      </c>
      <c r="AH27" s="3">
        <f t="shared" si="7"/>
        <v>0</v>
      </c>
      <c r="AI27" s="3">
        <f t="shared" si="7"/>
        <v>0</v>
      </c>
      <c r="AJ27" s="3">
        <f t="shared" si="7"/>
        <v>0</v>
      </c>
      <c r="AK27" s="3">
        <f t="shared" si="7"/>
        <v>0</v>
      </c>
      <c r="AL27" s="3">
        <f t="shared" si="7"/>
        <v>0</v>
      </c>
      <c r="AM27" s="3">
        <f t="shared" si="7"/>
        <v>0</v>
      </c>
    </row>
    <row r="28" spans="1:39" x14ac:dyDescent="0.3">
      <c r="A28" s="597"/>
      <c r="B28" s="11" t="str">
        <f t="shared" si="2"/>
        <v>Heating</v>
      </c>
      <c r="C28" s="3">
        <f t="shared" si="2"/>
        <v>0</v>
      </c>
      <c r="D28" s="3">
        <f t="shared" ref="D28:AM28" si="8">IF(SUM($C$19:$N$19)=0,0,C28+D10)</f>
        <v>0</v>
      </c>
      <c r="E28" s="3">
        <f t="shared" si="8"/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3">
        <f t="shared" si="8"/>
        <v>0</v>
      </c>
      <c r="K28" s="3">
        <f t="shared" si="8"/>
        <v>0</v>
      </c>
      <c r="L28" s="3">
        <f t="shared" si="8"/>
        <v>0</v>
      </c>
      <c r="M28" s="3">
        <f t="shared" si="8"/>
        <v>0</v>
      </c>
      <c r="N28" s="3">
        <f t="shared" si="8"/>
        <v>44326.094357732356</v>
      </c>
      <c r="O28" s="3">
        <f t="shared" si="8"/>
        <v>44326.094357732356</v>
      </c>
      <c r="P28" s="3">
        <f t="shared" si="8"/>
        <v>44326.094357732356</v>
      </c>
      <c r="Q28" s="3">
        <f t="shared" si="8"/>
        <v>44326.094357732356</v>
      </c>
      <c r="R28" s="3">
        <f t="shared" si="8"/>
        <v>44326.094357732356</v>
      </c>
      <c r="S28" s="3">
        <f t="shared" si="8"/>
        <v>44326.094357732356</v>
      </c>
      <c r="T28" s="3">
        <f t="shared" si="8"/>
        <v>44326.094357732356</v>
      </c>
      <c r="U28" s="3">
        <f t="shared" si="8"/>
        <v>44326.094357732356</v>
      </c>
      <c r="V28" s="3">
        <f t="shared" si="8"/>
        <v>44326.094357732356</v>
      </c>
      <c r="W28" s="508">
        <f t="shared" si="8"/>
        <v>44326.094357732356</v>
      </c>
      <c r="X28" s="3">
        <f t="shared" si="8"/>
        <v>44326.094357732356</v>
      </c>
      <c r="Y28" s="3">
        <f t="shared" si="8"/>
        <v>44326.094357732356</v>
      </c>
      <c r="Z28" s="3">
        <f t="shared" si="8"/>
        <v>44326.094357732356</v>
      </c>
      <c r="AA28" s="3">
        <f t="shared" si="8"/>
        <v>44326.094357732356</v>
      </c>
      <c r="AB28" s="3">
        <f t="shared" si="8"/>
        <v>44326.094357732356</v>
      </c>
      <c r="AC28" s="3">
        <f t="shared" si="8"/>
        <v>44326.094357732356</v>
      </c>
      <c r="AD28" s="3">
        <f t="shared" si="8"/>
        <v>44326.094357732356</v>
      </c>
      <c r="AE28" s="3">
        <f t="shared" si="8"/>
        <v>44326.094357732356</v>
      </c>
      <c r="AF28" s="3">
        <f t="shared" si="8"/>
        <v>44326.094357732356</v>
      </c>
      <c r="AG28" s="3">
        <f t="shared" si="8"/>
        <v>44326.094357732356</v>
      </c>
      <c r="AH28" s="3">
        <f t="shared" si="8"/>
        <v>44326.094357732356</v>
      </c>
      <c r="AI28" s="3">
        <f t="shared" si="8"/>
        <v>44326.094357732356</v>
      </c>
      <c r="AJ28" s="3">
        <f t="shared" si="8"/>
        <v>44326.094357732356</v>
      </c>
      <c r="AK28" s="3">
        <f t="shared" si="8"/>
        <v>44326.094357732356</v>
      </c>
      <c r="AL28" s="3">
        <f t="shared" si="8"/>
        <v>44326.094357732356</v>
      </c>
      <c r="AM28" s="3">
        <f t="shared" si="8"/>
        <v>44326.094357732356</v>
      </c>
    </row>
    <row r="29" spans="1:39" x14ac:dyDescent="0.3">
      <c r="A29" s="597"/>
      <c r="B29" s="11" t="str">
        <f t="shared" si="2"/>
        <v>HVAC</v>
      </c>
      <c r="C29" s="3">
        <f t="shared" si="2"/>
        <v>805458.16012541926</v>
      </c>
      <c r="D29" s="3">
        <f t="shared" ref="D29:AM29" si="9">IF(SUM($C$19:$N$19)=0,0,C29+D11)</f>
        <v>805458.16012541926</v>
      </c>
      <c r="E29" s="3">
        <f t="shared" si="9"/>
        <v>805458.16012541926</v>
      </c>
      <c r="F29" s="3">
        <f t="shared" si="9"/>
        <v>805458.16012541926</v>
      </c>
      <c r="G29" s="3">
        <f t="shared" si="9"/>
        <v>805458.16012541926</v>
      </c>
      <c r="H29" s="3">
        <f t="shared" si="9"/>
        <v>1113730.7046305281</v>
      </c>
      <c r="I29" s="3">
        <f t="shared" si="9"/>
        <v>1554959.3898250128</v>
      </c>
      <c r="J29" s="3">
        <f t="shared" si="9"/>
        <v>1554959.3898250128</v>
      </c>
      <c r="K29" s="3">
        <f t="shared" si="9"/>
        <v>1580912.6854477918</v>
      </c>
      <c r="L29" s="3">
        <f t="shared" si="9"/>
        <v>1589089.8174477918</v>
      </c>
      <c r="M29" s="3">
        <f t="shared" si="9"/>
        <v>1666794.0974477918</v>
      </c>
      <c r="N29" s="3">
        <f t="shared" si="9"/>
        <v>5334099.6444786638</v>
      </c>
      <c r="O29" s="3">
        <f t="shared" si="9"/>
        <v>5334099.6444786638</v>
      </c>
      <c r="P29" s="3">
        <f t="shared" si="9"/>
        <v>5334099.6444786638</v>
      </c>
      <c r="Q29" s="3">
        <f t="shared" si="9"/>
        <v>5334099.6444786638</v>
      </c>
      <c r="R29" s="3">
        <f t="shared" si="9"/>
        <v>5334099.6444786638</v>
      </c>
      <c r="S29" s="3">
        <f t="shared" si="9"/>
        <v>5334099.6444786638</v>
      </c>
      <c r="T29" s="3">
        <f t="shared" si="9"/>
        <v>5334099.6444786638</v>
      </c>
      <c r="U29" s="3">
        <f t="shared" si="9"/>
        <v>5334099.6444786638</v>
      </c>
      <c r="V29" s="3">
        <f t="shared" si="9"/>
        <v>5334099.6444786638</v>
      </c>
      <c r="W29" s="508">
        <f t="shared" si="9"/>
        <v>5334099.6444786638</v>
      </c>
      <c r="X29" s="3">
        <f t="shared" si="9"/>
        <v>5334099.6444786638</v>
      </c>
      <c r="Y29" s="3">
        <f t="shared" si="9"/>
        <v>5334099.6444786638</v>
      </c>
      <c r="Z29" s="3">
        <f t="shared" si="9"/>
        <v>5334099.6444786638</v>
      </c>
      <c r="AA29" s="3">
        <f t="shared" si="9"/>
        <v>5334099.6444786638</v>
      </c>
      <c r="AB29" s="3">
        <f t="shared" si="9"/>
        <v>5334099.6444786638</v>
      </c>
      <c r="AC29" s="3">
        <f t="shared" si="9"/>
        <v>5334099.6444786638</v>
      </c>
      <c r="AD29" s="3">
        <f t="shared" si="9"/>
        <v>5334099.6444786638</v>
      </c>
      <c r="AE29" s="3">
        <f t="shared" si="9"/>
        <v>5334099.6444786638</v>
      </c>
      <c r="AF29" s="3">
        <f t="shared" si="9"/>
        <v>5334099.6444786638</v>
      </c>
      <c r="AG29" s="3">
        <f t="shared" si="9"/>
        <v>5334099.6444786638</v>
      </c>
      <c r="AH29" s="3">
        <f t="shared" si="9"/>
        <v>5334099.6444786638</v>
      </c>
      <c r="AI29" s="3">
        <f t="shared" si="9"/>
        <v>5334099.6444786638</v>
      </c>
      <c r="AJ29" s="3">
        <f t="shared" si="9"/>
        <v>5334099.6444786638</v>
      </c>
      <c r="AK29" s="3">
        <f t="shared" si="9"/>
        <v>5334099.6444786638</v>
      </c>
      <c r="AL29" s="3">
        <f t="shared" si="9"/>
        <v>5334099.6444786638</v>
      </c>
      <c r="AM29" s="3">
        <f t="shared" si="9"/>
        <v>5334099.6444786638</v>
      </c>
    </row>
    <row r="30" spans="1:39" x14ac:dyDescent="0.3">
      <c r="A30" s="597"/>
      <c r="B30" s="11" t="str">
        <f t="shared" si="2"/>
        <v>Lighting</v>
      </c>
      <c r="C30" s="3">
        <f t="shared" si="2"/>
        <v>754408.92015125195</v>
      </c>
      <c r="D30" s="3">
        <f t="shared" ref="D30:AM30" si="10">IF(SUM($C$19:$N$19)=0,0,C30+D12)</f>
        <v>857774.42015125195</v>
      </c>
      <c r="E30" s="3">
        <f t="shared" si="10"/>
        <v>972355.220151252</v>
      </c>
      <c r="F30" s="3">
        <f t="shared" si="10"/>
        <v>1867418.1996112522</v>
      </c>
      <c r="G30" s="3">
        <f t="shared" si="10"/>
        <v>2528353.152011252</v>
      </c>
      <c r="H30" s="3">
        <f t="shared" si="10"/>
        <v>3642769.6082472731</v>
      </c>
      <c r="I30" s="3">
        <f t="shared" si="10"/>
        <v>4185092.5896472731</v>
      </c>
      <c r="J30" s="3">
        <f t="shared" si="10"/>
        <v>4842057.6890968736</v>
      </c>
      <c r="K30" s="3">
        <f t="shared" si="10"/>
        <v>5174076.3231168734</v>
      </c>
      <c r="L30" s="3">
        <f t="shared" si="10"/>
        <v>6502559.1023834329</v>
      </c>
      <c r="M30" s="3">
        <f t="shared" si="10"/>
        <v>7766146.3594034333</v>
      </c>
      <c r="N30" s="3">
        <f t="shared" si="10"/>
        <v>9329202.6310234331</v>
      </c>
      <c r="O30" s="3">
        <f t="shared" si="10"/>
        <v>9329202.6310234331</v>
      </c>
      <c r="P30" s="3">
        <f t="shared" si="10"/>
        <v>9329202.6310234331</v>
      </c>
      <c r="Q30" s="3">
        <f t="shared" si="10"/>
        <v>9329202.6310234331</v>
      </c>
      <c r="R30" s="3">
        <f t="shared" si="10"/>
        <v>9329202.6310234331</v>
      </c>
      <c r="S30" s="3">
        <f t="shared" si="10"/>
        <v>9329202.6310234331</v>
      </c>
      <c r="T30" s="3">
        <f t="shared" si="10"/>
        <v>9329202.6310234331</v>
      </c>
      <c r="U30" s="3">
        <f t="shared" si="10"/>
        <v>9329202.6310234331</v>
      </c>
      <c r="V30" s="3">
        <f t="shared" si="10"/>
        <v>9329202.6310234331</v>
      </c>
      <c r="W30" s="508">
        <f t="shared" si="10"/>
        <v>9329202.6310234331</v>
      </c>
      <c r="X30" s="3">
        <f t="shared" si="10"/>
        <v>9329202.6310234331</v>
      </c>
      <c r="Y30" s="3">
        <f t="shared" si="10"/>
        <v>9329202.6310234331</v>
      </c>
      <c r="Z30" s="3">
        <f t="shared" si="10"/>
        <v>9329202.6310234331</v>
      </c>
      <c r="AA30" s="3">
        <f t="shared" si="10"/>
        <v>9329202.6310234331</v>
      </c>
      <c r="AB30" s="3">
        <f t="shared" si="10"/>
        <v>9329202.6310234331</v>
      </c>
      <c r="AC30" s="3">
        <f t="shared" si="10"/>
        <v>9329202.6310234331</v>
      </c>
      <c r="AD30" s="3">
        <f t="shared" si="10"/>
        <v>9329202.6310234331</v>
      </c>
      <c r="AE30" s="3">
        <f t="shared" si="10"/>
        <v>9329202.6310234331</v>
      </c>
      <c r="AF30" s="3">
        <f t="shared" si="10"/>
        <v>9329202.6310234331</v>
      </c>
      <c r="AG30" s="3">
        <f t="shared" si="10"/>
        <v>9329202.6310234331</v>
      </c>
      <c r="AH30" s="3">
        <f t="shared" si="10"/>
        <v>9329202.6310234331</v>
      </c>
      <c r="AI30" s="3">
        <f t="shared" si="10"/>
        <v>9329202.6310234331</v>
      </c>
      <c r="AJ30" s="3">
        <f t="shared" si="10"/>
        <v>9329202.6310234331</v>
      </c>
      <c r="AK30" s="3">
        <f t="shared" si="10"/>
        <v>9329202.6310234331</v>
      </c>
      <c r="AL30" s="3">
        <f t="shared" si="10"/>
        <v>9329202.6310234331</v>
      </c>
      <c r="AM30" s="3">
        <f t="shared" si="10"/>
        <v>9329202.6310234331</v>
      </c>
    </row>
    <row r="31" spans="1:39" x14ac:dyDescent="0.3">
      <c r="A31" s="597"/>
      <c r="B31" s="11" t="str">
        <f t="shared" si="2"/>
        <v>Miscellaneous</v>
      </c>
      <c r="C31" s="3">
        <f t="shared" si="2"/>
        <v>0</v>
      </c>
      <c r="D31" s="3">
        <f t="shared" ref="D31:AM31" si="11">IF(SUM($C$19:$N$19)=0,0,C31+D13)</f>
        <v>0</v>
      </c>
      <c r="E31" s="3">
        <f t="shared" si="11"/>
        <v>0</v>
      </c>
      <c r="F31" s="3">
        <f t="shared" si="11"/>
        <v>0</v>
      </c>
      <c r="G31" s="3">
        <f t="shared" si="11"/>
        <v>0</v>
      </c>
      <c r="H31" s="3">
        <f t="shared" si="11"/>
        <v>0</v>
      </c>
      <c r="I31" s="3">
        <f t="shared" si="11"/>
        <v>0</v>
      </c>
      <c r="J31" s="3">
        <f t="shared" si="11"/>
        <v>0</v>
      </c>
      <c r="K31" s="3">
        <f t="shared" si="11"/>
        <v>0</v>
      </c>
      <c r="L31" s="3">
        <f t="shared" si="11"/>
        <v>0</v>
      </c>
      <c r="M31" s="3">
        <f t="shared" si="11"/>
        <v>0</v>
      </c>
      <c r="N31" s="3">
        <f t="shared" si="11"/>
        <v>0</v>
      </c>
      <c r="O31" s="3">
        <f t="shared" si="11"/>
        <v>0</v>
      </c>
      <c r="P31" s="3">
        <f t="shared" si="11"/>
        <v>0</v>
      </c>
      <c r="Q31" s="3">
        <f t="shared" si="11"/>
        <v>0</v>
      </c>
      <c r="R31" s="3">
        <f t="shared" si="11"/>
        <v>0</v>
      </c>
      <c r="S31" s="3">
        <f t="shared" si="11"/>
        <v>0</v>
      </c>
      <c r="T31" s="3">
        <f t="shared" si="11"/>
        <v>0</v>
      </c>
      <c r="U31" s="3">
        <f t="shared" si="11"/>
        <v>0</v>
      </c>
      <c r="V31" s="3">
        <f t="shared" si="11"/>
        <v>0</v>
      </c>
      <c r="W31" s="508">
        <f t="shared" si="11"/>
        <v>0</v>
      </c>
      <c r="X31" s="3">
        <f t="shared" si="11"/>
        <v>0</v>
      </c>
      <c r="Y31" s="3">
        <f t="shared" si="11"/>
        <v>0</v>
      </c>
      <c r="Z31" s="3">
        <f t="shared" si="11"/>
        <v>0</v>
      </c>
      <c r="AA31" s="3">
        <f t="shared" si="11"/>
        <v>0</v>
      </c>
      <c r="AB31" s="3">
        <f t="shared" si="11"/>
        <v>0</v>
      </c>
      <c r="AC31" s="3">
        <f t="shared" si="11"/>
        <v>0</v>
      </c>
      <c r="AD31" s="3">
        <f t="shared" si="11"/>
        <v>0</v>
      </c>
      <c r="AE31" s="3">
        <f t="shared" si="11"/>
        <v>0</v>
      </c>
      <c r="AF31" s="3">
        <f t="shared" si="11"/>
        <v>0</v>
      </c>
      <c r="AG31" s="3">
        <f t="shared" si="11"/>
        <v>0</v>
      </c>
      <c r="AH31" s="3">
        <f t="shared" si="11"/>
        <v>0</v>
      </c>
      <c r="AI31" s="3">
        <f t="shared" si="11"/>
        <v>0</v>
      </c>
      <c r="AJ31" s="3">
        <f t="shared" si="11"/>
        <v>0</v>
      </c>
      <c r="AK31" s="3">
        <f t="shared" si="11"/>
        <v>0</v>
      </c>
      <c r="AL31" s="3">
        <f t="shared" si="11"/>
        <v>0</v>
      </c>
      <c r="AM31" s="3">
        <f t="shared" si="11"/>
        <v>0</v>
      </c>
    </row>
    <row r="32" spans="1:39" ht="15" customHeight="1" x14ac:dyDescent="0.3">
      <c r="A32" s="597"/>
      <c r="B32" s="11" t="str">
        <f t="shared" si="2"/>
        <v>Motors</v>
      </c>
      <c r="C32" s="3">
        <f t="shared" si="2"/>
        <v>349071.7172751422</v>
      </c>
      <c r="D32" s="3">
        <f t="shared" ref="D32:AM32" si="12">IF(SUM($C$19:$N$19)=0,0,C32+D14)</f>
        <v>349071.7172751422</v>
      </c>
      <c r="E32" s="3">
        <f t="shared" si="12"/>
        <v>349071.7172751422</v>
      </c>
      <c r="F32" s="3">
        <f t="shared" si="12"/>
        <v>349071.7172751422</v>
      </c>
      <c r="G32" s="3">
        <f t="shared" si="12"/>
        <v>623804.99135841953</v>
      </c>
      <c r="H32" s="3">
        <f t="shared" si="12"/>
        <v>623804.99135841953</v>
      </c>
      <c r="I32" s="3">
        <f t="shared" si="12"/>
        <v>947414.12476358586</v>
      </c>
      <c r="J32" s="3">
        <f t="shared" si="12"/>
        <v>947414.12476358586</v>
      </c>
      <c r="K32" s="3">
        <f t="shared" si="12"/>
        <v>1287886.3620261992</v>
      </c>
      <c r="L32" s="3">
        <f t="shared" si="12"/>
        <v>1287886.3620261992</v>
      </c>
      <c r="M32" s="3">
        <f t="shared" si="12"/>
        <v>1287886.3620261992</v>
      </c>
      <c r="N32" s="3">
        <f t="shared" si="12"/>
        <v>1287886.3620261992</v>
      </c>
      <c r="O32" s="3">
        <f t="shared" si="12"/>
        <v>1287886.3620261992</v>
      </c>
      <c r="P32" s="3">
        <f t="shared" si="12"/>
        <v>1287886.3620261992</v>
      </c>
      <c r="Q32" s="3">
        <f t="shared" si="12"/>
        <v>1287886.3620261992</v>
      </c>
      <c r="R32" s="3">
        <f t="shared" si="12"/>
        <v>1287886.3620261992</v>
      </c>
      <c r="S32" s="3">
        <f t="shared" si="12"/>
        <v>1287886.3620261992</v>
      </c>
      <c r="T32" s="3">
        <f t="shared" si="12"/>
        <v>1287886.3620261992</v>
      </c>
      <c r="U32" s="3">
        <f t="shared" si="12"/>
        <v>1287886.3620261992</v>
      </c>
      <c r="V32" s="3">
        <f t="shared" si="12"/>
        <v>1287886.3620261992</v>
      </c>
      <c r="W32" s="508">
        <f t="shared" si="12"/>
        <v>1287886.3620261992</v>
      </c>
      <c r="X32" s="3">
        <f t="shared" si="12"/>
        <v>1287886.3620261992</v>
      </c>
      <c r="Y32" s="3">
        <f t="shared" si="12"/>
        <v>1287886.3620261992</v>
      </c>
      <c r="Z32" s="3">
        <f t="shared" si="12"/>
        <v>1287886.3620261992</v>
      </c>
      <c r="AA32" s="3">
        <f t="shared" si="12"/>
        <v>1287886.3620261992</v>
      </c>
      <c r="AB32" s="3">
        <f t="shared" si="12"/>
        <v>1287886.3620261992</v>
      </c>
      <c r="AC32" s="3">
        <f t="shared" si="12"/>
        <v>1287886.3620261992</v>
      </c>
      <c r="AD32" s="3">
        <f t="shared" si="12"/>
        <v>1287886.3620261992</v>
      </c>
      <c r="AE32" s="3">
        <f t="shared" si="12"/>
        <v>1287886.3620261992</v>
      </c>
      <c r="AF32" s="3">
        <f t="shared" si="12"/>
        <v>1287886.3620261992</v>
      </c>
      <c r="AG32" s="3">
        <f t="shared" si="12"/>
        <v>1287886.3620261992</v>
      </c>
      <c r="AH32" s="3">
        <f t="shared" si="12"/>
        <v>1287886.3620261992</v>
      </c>
      <c r="AI32" s="3">
        <f t="shared" si="12"/>
        <v>1287886.3620261992</v>
      </c>
      <c r="AJ32" s="3">
        <f t="shared" si="12"/>
        <v>1287886.3620261992</v>
      </c>
      <c r="AK32" s="3">
        <f t="shared" si="12"/>
        <v>1287886.3620261992</v>
      </c>
      <c r="AL32" s="3">
        <f t="shared" si="12"/>
        <v>1287886.3620261992</v>
      </c>
      <c r="AM32" s="3">
        <f t="shared" si="12"/>
        <v>1287886.3620261992</v>
      </c>
    </row>
    <row r="33" spans="1:39" x14ac:dyDescent="0.3">
      <c r="A33" s="597"/>
      <c r="B33" s="11" t="str">
        <f t="shared" si="2"/>
        <v>Process</v>
      </c>
      <c r="C33" s="3">
        <f t="shared" si="2"/>
        <v>0</v>
      </c>
      <c r="D33" s="3">
        <f t="shared" ref="D33:AM33" si="13">IF(SUM($C$19:$N$19)=0,0,C33+D15)</f>
        <v>0</v>
      </c>
      <c r="E33" s="3">
        <f t="shared" si="13"/>
        <v>0</v>
      </c>
      <c r="F33" s="3">
        <f t="shared" si="13"/>
        <v>0</v>
      </c>
      <c r="G33" s="3">
        <f t="shared" si="13"/>
        <v>0</v>
      </c>
      <c r="H33" s="3">
        <f t="shared" si="13"/>
        <v>0</v>
      </c>
      <c r="I33" s="3">
        <f t="shared" si="13"/>
        <v>0</v>
      </c>
      <c r="J33" s="3">
        <f t="shared" si="13"/>
        <v>0</v>
      </c>
      <c r="K33" s="3">
        <f t="shared" si="13"/>
        <v>141994.74900758473</v>
      </c>
      <c r="L33" s="3">
        <f t="shared" si="13"/>
        <v>141994.74900758473</v>
      </c>
      <c r="M33" s="3">
        <f t="shared" si="13"/>
        <v>141994.74900758473</v>
      </c>
      <c r="N33" s="3">
        <f t="shared" si="13"/>
        <v>1839476.5672245338</v>
      </c>
      <c r="O33" s="3">
        <f t="shared" si="13"/>
        <v>1839476.5672245338</v>
      </c>
      <c r="P33" s="3">
        <f t="shared" si="13"/>
        <v>1839476.5672245338</v>
      </c>
      <c r="Q33" s="3">
        <f t="shared" si="13"/>
        <v>1839476.5672245338</v>
      </c>
      <c r="R33" s="3">
        <f t="shared" si="13"/>
        <v>1839476.5672245338</v>
      </c>
      <c r="S33" s="3">
        <f t="shared" si="13"/>
        <v>1839476.5672245338</v>
      </c>
      <c r="T33" s="3">
        <f t="shared" si="13"/>
        <v>1839476.5672245338</v>
      </c>
      <c r="U33" s="3">
        <f t="shared" si="13"/>
        <v>1839476.5672245338</v>
      </c>
      <c r="V33" s="3">
        <f t="shared" si="13"/>
        <v>1839476.5672245338</v>
      </c>
      <c r="W33" s="508">
        <f t="shared" si="13"/>
        <v>1839476.5672245338</v>
      </c>
      <c r="X33" s="3">
        <f t="shared" si="13"/>
        <v>1839476.5672245338</v>
      </c>
      <c r="Y33" s="3">
        <f t="shared" si="13"/>
        <v>1839476.5672245338</v>
      </c>
      <c r="Z33" s="3">
        <f t="shared" si="13"/>
        <v>1839476.5672245338</v>
      </c>
      <c r="AA33" s="3">
        <f t="shared" si="13"/>
        <v>1839476.5672245338</v>
      </c>
      <c r="AB33" s="3">
        <f t="shared" si="13"/>
        <v>1839476.5672245338</v>
      </c>
      <c r="AC33" s="3">
        <f t="shared" si="13"/>
        <v>1839476.5672245338</v>
      </c>
      <c r="AD33" s="3">
        <f t="shared" si="13"/>
        <v>1839476.5672245338</v>
      </c>
      <c r="AE33" s="3">
        <f t="shared" si="13"/>
        <v>1839476.5672245338</v>
      </c>
      <c r="AF33" s="3">
        <f t="shared" si="13"/>
        <v>1839476.5672245338</v>
      </c>
      <c r="AG33" s="3">
        <f t="shared" si="13"/>
        <v>1839476.5672245338</v>
      </c>
      <c r="AH33" s="3">
        <f t="shared" si="13"/>
        <v>1839476.5672245338</v>
      </c>
      <c r="AI33" s="3">
        <f t="shared" si="13"/>
        <v>1839476.5672245338</v>
      </c>
      <c r="AJ33" s="3">
        <f t="shared" si="13"/>
        <v>1839476.5672245338</v>
      </c>
      <c r="AK33" s="3">
        <f t="shared" si="13"/>
        <v>1839476.5672245338</v>
      </c>
      <c r="AL33" s="3">
        <f t="shared" si="13"/>
        <v>1839476.5672245338</v>
      </c>
      <c r="AM33" s="3">
        <f t="shared" si="13"/>
        <v>1839476.5672245338</v>
      </c>
    </row>
    <row r="34" spans="1:39" x14ac:dyDescent="0.3">
      <c r="A34" s="597"/>
      <c r="B34" s="11" t="str">
        <f t="shared" si="2"/>
        <v>Refrigeration</v>
      </c>
      <c r="C34" s="3">
        <f t="shared" si="2"/>
        <v>0</v>
      </c>
      <c r="D34" s="3">
        <f t="shared" ref="D34:AM34" si="14">IF(SUM($C$19:$N$19)=0,0,C34+D16)</f>
        <v>0</v>
      </c>
      <c r="E34" s="3">
        <f t="shared" si="14"/>
        <v>0</v>
      </c>
      <c r="F34" s="3">
        <f t="shared" si="14"/>
        <v>0</v>
      </c>
      <c r="G34" s="3">
        <f t="shared" si="14"/>
        <v>0</v>
      </c>
      <c r="H34" s="3">
        <f t="shared" si="14"/>
        <v>0</v>
      </c>
      <c r="I34" s="3">
        <f t="shared" si="14"/>
        <v>0</v>
      </c>
      <c r="J34" s="3">
        <f t="shared" si="14"/>
        <v>0</v>
      </c>
      <c r="K34" s="3">
        <f t="shared" si="14"/>
        <v>0</v>
      </c>
      <c r="L34" s="3">
        <f t="shared" si="14"/>
        <v>0</v>
      </c>
      <c r="M34" s="3">
        <f t="shared" si="14"/>
        <v>0</v>
      </c>
      <c r="N34" s="3">
        <f t="shared" si="14"/>
        <v>0</v>
      </c>
      <c r="O34" s="3">
        <f t="shared" si="14"/>
        <v>0</v>
      </c>
      <c r="P34" s="3">
        <f t="shared" si="14"/>
        <v>0</v>
      </c>
      <c r="Q34" s="3">
        <f t="shared" si="14"/>
        <v>0</v>
      </c>
      <c r="R34" s="3">
        <f t="shared" si="14"/>
        <v>0</v>
      </c>
      <c r="S34" s="3">
        <f t="shared" si="14"/>
        <v>0</v>
      </c>
      <c r="T34" s="3">
        <f t="shared" si="14"/>
        <v>0</v>
      </c>
      <c r="U34" s="3">
        <f t="shared" si="14"/>
        <v>0</v>
      </c>
      <c r="V34" s="3">
        <f t="shared" si="14"/>
        <v>0</v>
      </c>
      <c r="W34" s="508">
        <f t="shared" si="14"/>
        <v>0</v>
      </c>
      <c r="X34" s="3">
        <f t="shared" si="14"/>
        <v>0</v>
      </c>
      <c r="Y34" s="3">
        <f t="shared" si="14"/>
        <v>0</v>
      </c>
      <c r="Z34" s="3">
        <f t="shared" si="14"/>
        <v>0</v>
      </c>
      <c r="AA34" s="3">
        <f t="shared" si="14"/>
        <v>0</v>
      </c>
      <c r="AB34" s="3">
        <f t="shared" si="14"/>
        <v>0</v>
      </c>
      <c r="AC34" s="3">
        <f t="shared" si="14"/>
        <v>0</v>
      </c>
      <c r="AD34" s="3">
        <f t="shared" si="14"/>
        <v>0</v>
      </c>
      <c r="AE34" s="3">
        <f t="shared" si="14"/>
        <v>0</v>
      </c>
      <c r="AF34" s="3">
        <f t="shared" si="14"/>
        <v>0</v>
      </c>
      <c r="AG34" s="3">
        <f t="shared" si="14"/>
        <v>0</v>
      </c>
      <c r="AH34" s="3">
        <f t="shared" si="14"/>
        <v>0</v>
      </c>
      <c r="AI34" s="3">
        <f t="shared" si="14"/>
        <v>0</v>
      </c>
      <c r="AJ34" s="3">
        <f t="shared" si="14"/>
        <v>0</v>
      </c>
      <c r="AK34" s="3">
        <f t="shared" si="14"/>
        <v>0</v>
      </c>
      <c r="AL34" s="3">
        <f t="shared" si="14"/>
        <v>0</v>
      </c>
      <c r="AM34" s="3">
        <f t="shared" si="14"/>
        <v>0</v>
      </c>
    </row>
    <row r="35" spans="1:39" x14ac:dyDescent="0.3">
      <c r="A35" s="597"/>
      <c r="B35" s="11" t="str">
        <f t="shared" si="2"/>
        <v>Water Heating</v>
      </c>
      <c r="C35" s="3">
        <f t="shared" si="2"/>
        <v>0</v>
      </c>
      <c r="D35" s="3">
        <f t="shared" ref="D35:AM35" si="15">IF(SUM($C$19:$N$19)=0,0,C35+D17)</f>
        <v>0</v>
      </c>
      <c r="E35" s="3">
        <f t="shared" si="15"/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3">
        <f t="shared" si="15"/>
        <v>0</v>
      </c>
      <c r="K35" s="3">
        <f t="shared" si="15"/>
        <v>0</v>
      </c>
      <c r="L35" s="3">
        <f t="shared" si="15"/>
        <v>0</v>
      </c>
      <c r="M35" s="3">
        <f t="shared" si="15"/>
        <v>0</v>
      </c>
      <c r="N35" s="3">
        <f t="shared" si="15"/>
        <v>0</v>
      </c>
      <c r="O35" s="3">
        <f t="shared" si="15"/>
        <v>0</v>
      </c>
      <c r="P35" s="3">
        <f t="shared" si="15"/>
        <v>0</v>
      </c>
      <c r="Q35" s="3">
        <f t="shared" si="15"/>
        <v>0</v>
      </c>
      <c r="R35" s="3">
        <f t="shared" si="15"/>
        <v>0</v>
      </c>
      <c r="S35" s="3">
        <f t="shared" si="15"/>
        <v>0</v>
      </c>
      <c r="T35" s="3">
        <f t="shared" si="15"/>
        <v>0</v>
      </c>
      <c r="U35" s="3">
        <f t="shared" si="15"/>
        <v>0</v>
      </c>
      <c r="V35" s="3">
        <f t="shared" si="15"/>
        <v>0</v>
      </c>
      <c r="W35" s="508">
        <f t="shared" si="15"/>
        <v>0</v>
      </c>
      <c r="X35" s="3">
        <f t="shared" si="15"/>
        <v>0</v>
      </c>
      <c r="Y35" s="3">
        <f t="shared" si="15"/>
        <v>0</v>
      </c>
      <c r="Z35" s="3">
        <f t="shared" si="15"/>
        <v>0</v>
      </c>
      <c r="AA35" s="3">
        <f t="shared" si="15"/>
        <v>0</v>
      </c>
      <c r="AB35" s="3">
        <f t="shared" si="15"/>
        <v>0</v>
      </c>
      <c r="AC35" s="3">
        <f t="shared" si="15"/>
        <v>0</v>
      </c>
      <c r="AD35" s="3">
        <f t="shared" si="15"/>
        <v>0</v>
      </c>
      <c r="AE35" s="3">
        <f t="shared" si="15"/>
        <v>0</v>
      </c>
      <c r="AF35" s="3">
        <f t="shared" si="15"/>
        <v>0</v>
      </c>
      <c r="AG35" s="3">
        <f t="shared" si="15"/>
        <v>0</v>
      </c>
      <c r="AH35" s="3">
        <f t="shared" si="15"/>
        <v>0</v>
      </c>
      <c r="AI35" s="3">
        <f t="shared" si="15"/>
        <v>0</v>
      </c>
      <c r="AJ35" s="3">
        <f t="shared" si="15"/>
        <v>0</v>
      </c>
      <c r="AK35" s="3">
        <f t="shared" si="15"/>
        <v>0</v>
      </c>
      <c r="AL35" s="3">
        <f t="shared" si="15"/>
        <v>0</v>
      </c>
      <c r="AM35" s="3">
        <f t="shared" si="15"/>
        <v>0</v>
      </c>
    </row>
    <row r="36" spans="1:39" ht="15" customHeight="1" x14ac:dyDescent="0.3">
      <c r="A36" s="597"/>
      <c r="B36" s="11" t="str">
        <f t="shared" si="2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35">
      <c r="A37" s="598"/>
      <c r="B37" s="273" t="str">
        <f t="shared" si="2"/>
        <v>Monthly kWh</v>
      </c>
      <c r="C37" s="274">
        <f>SUM(C23:C36)</f>
        <v>2592595.2779745017</v>
      </c>
      <c r="D37" s="274">
        <f t="shared" ref="D37:AM37" si="16">SUM(D23:D36)</f>
        <v>2695960.7779745017</v>
      </c>
      <c r="E37" s="274">
        <f t="shared" si="16"/>
        <v>2810541.577974502</v>
      </c>
      <c r="F37" s="274">
        <f t="shared" si="16"/>
        <v>3705604.5574345021</v>
      </c>
      <c r="G37" s="274">
        <f t="shared" si="16"/>
        <v>4710531.68410186</v>
      </c>
      <c r="H37" s="274">
        <f t="shared" si="16"/>
        <v>6491007.3942709044</v>
      </c>
      <c r="I37" s="274">
        <f t="shared" si="16"/>
        <v>8315417.3702865094</v>
      </c>
      <c r="J37" s="274">
        <f t="shared" si="16"/>
        <v>9949913.170222437</v>
      </c>
      <c r="K37" s="274">
        <f t="shared" si="16"/>
        <v>11224520.344955383</v>
      </c>
      <c r="L37" s="274">
        <f t="shared" si="16"/>
        <v>14565979.859708587</v>
      </c>
      <c r="M37" s="274">
        <f t="shared" si="16"/>
        <v>15939543.908728588</v>
      </c>
      <c r="N37" s="274">
        <f t="shared" si="16"/>
        <v>23234481.203693319</v>
      </c>
      <c r="O37" s="274">
        <f t="shared" si="16"/>
        <v>23234481.203693319</v>
      </c>
      <c r="P37" s="274">
        <f t="shared" si="16"/>
        <v>23234481.203693319</v>
      </c>
      <c r="Q37" s="274">
        <f t="shared" si="16"/>
        <v>23234481.203693319</v>
      </c>
      <c r="R37" s="274">
        <f t="shared" si="16"/>
        <v>23234481.203693319</v>
      </c>
      <c r="S37" s="274">
        <f t="shared" si="16"/>
        <v>23234481.203693319</v>
      </c>
      <c r="T37" s="274">
        <f t="shared" si="16"/>
        <v>23234481.203693319</v>
      </c>
      <c r="U37" s="274">
        <f t="shared" si="16"/>
        <v>23234481.203693319</v>
      </c>
      <c r="V37" s="274">
        <f t="shared" si="16"/>
        <v>23234481.203693319</v>
      </c>
      <c r="W37" s="274">
        <f t="shared" si="16"/>
        <v>23234481.203693319</v>
      </c>
      <c r="X37" s="274">
        <f t="shared" si="16"/>
        <v>23234481.203693319</v>
      </c>
      <c r="Y37" s="274">
        <f t="shared" si="16"/>
        <v>23234481.203693319</v>
      </c>
      <c r="Z37" s="274">
        <f t="shared" si="16"/>
        <v>23234481.203693319</v>
      </c>
      <c r="AA37" s="274">
        <f t="shared" si="16"/>
        <v>23234481.203693319</v>
      </c>
      <c r="AB37" s="274">
        <f t="shared" si="16"/>
        <v>23234481.203693319</v>
      </c>
      <c r="AC37" s="274">
        <f t="shared" si="16"/>
        <v>23234481.203693319</v>
      </c>
      <c r="AD37" s="274">
        <f t="shared" si="16"/>
        <v>23234481.203693319</v>
      </c>
      <c r="AE37" s="274">
        <f t="shared" si="16"/>
        <v>23234481.203693319</v>
      </c>
      <c r="AF37" s="274">
        <f t="shared" si="16"/>
        <v>23234481.203693319</v>
      </c>
      <c r="AG37" s="274">
        <f t="shared" si="16"/>
        <v>23234481.203693319</v>
      </c>
      <c r="AH37" s="274">
        <f t="shared" si="16"/>
        <v>23234481.203693319</v>
      </c>
      <c r="AI37" s="274">
        <f t="shared" si="16"/>
        <v>23234481.203693319</v>
      </c>
      <c r="AJ37" s="274">
        <f t="shared" si="16"/>
        <v>23234481.203693319</v>
      </c>
      <c r="AK37" s="274">
        <f t="shared" si="16"/>
        <v>23234481.203693319</v>
      </c>
      <c r="AL37" s="274">
        <f t="shared" si="16"/>
        <v>23234481.203693319</v>
      </c>
      <c r="AM37" s="274">
        <f t="shared" si="16"/>
        <v>23234481.203693319</v>
      </c>
    </row>
    <row r="38" spans="1:39" s="44" customFormat="1" x14ac:dyDescent="0.3">
      <c r="A38" s="8"/>
      <c r="B38" s="302"/>
      <c r="C38" s="9"/>
      <c r="D38" s="302"/>
      <c r="E38" s="9"/>
      <c r="F38" s="302"/>
      <c r="G38" s="302"/>
      <c r="H38" s="9"/>
      <c r="I38" s="302"/>
      <c r="J38" s="302"/>
      <c r="K38" s="9"/>
      <c r="L38" s="302"/>
      <c r="M38" s="302"/>
      <c r="N38" s="366" t="s">
        <v>147</v>
      </c>
      <c r="O38" s="365">
        <f>SUM(C5:N18)</f>
        <v>23234481.203693334</v>
      </c>
      <c r="P38" s="302"/>
      <c r="Q38" s="9"/>
      <c r="R38" s="302"/>
      <c r="S38" s="302"/>
      <c r="T38" s="9"/>
      <c r="U38" s="302"/>
      <c r="V38" s="302"/>
      <c r="W38" s="9"/>
      <c r="X38" s="302"/>
      <c r="Y38" s="302"/>
      <c r="Z38" s="9"/>
      <c r="AA38" s="302"/>
      <c r="AB38" s="302"/>
      <c r="AC38" s="9"/>
      <c r="AD38" s="302"/>
      <c r="AE38" s="302"/>
      <c r="AF38" s="9"/>
      <c r="AG38" s="302"/>
      <c r="AH38" s="302"/>
      <c r="AI38" s="9"/>
      <c r="AJ38" s="302"/>
      <c r="AK38" s="302"/>
      <c r="AL38" s="9"/>
      <c r="AM38" s="302"/>
    </row>
    <row r="39" spans="1:39" s="44" customFormat="1" ht="15" thickBot="1" x14ac:dyDescent="0.35"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</row>
    <row r="40" spans="1:39" ht="15.6" x14ac:dyDescent="0.3">
      <c r="A40" s="599" t="s">
        <v>129</v>
      </c>
      <c r="B40" s="17" t="s">
        <v>124</v>
      </c>
      <c r="C40" s="271">
        <v>43831</v>
      </c>
      <c r="D40" s="271">
        <v>43862</v>
      </c>
      <c r="E40" s="271">
        <v>43891</v>
      </c>
      <c r="F40" s="271">
        <v>43922</v>
      </c>
      <c r="G40" s="271">
        <v>43952</v>
      </c>
      <c r="H40" s="271">
        <v>43983</v>
      </c>
      <c r="I40" s="271">
        <v>44013</v>
      </c>
      <c r="J40" s="271">
        <v>44044</v>
      </c>
      <c r="K40" s="271">
        <v>44075</v>
      </c>
      <c r="L40" s="271">
        <v>44105</v>
      </c>
      <c r="M40" s="271">
        <v>44136</v>
      </c>
      <c r="N40" s="271">
        <v>44166</v>
      </c>
      <c r="O40" s="271">
        <v>44197</v>
      </c>
      <c r="P40" s="271">
        <v>44228</v>
      </c>
      <c r="Q40" s="271">
        <v>44256</v>
      </c>
      <c r="R40" s="271">
        <v>44287</v>
      </c>
      <c r="S40" s="271">
        <v>44317</v>
      </c>
      <c r="T40" s="271">
        <v>44348</v>
      </c>
      <c r="U40" s="271">
        <v>44378</v>
      </c>
      <c r="V40" s="271">
        <v>44409</v>
      </c>
      <c r="W40" s="271">
        <v>44440</v>
      </c>
      <c r="X40" s="271">
        <v>44470</v>
      </c>
      <c r="Y40" s="271">
        <v>44501</v>
      </c>
      <c r="Z40" s="271">
        <v>44531</v>
      </c>
      <c r="AA40" s="271">
        <v>44562</v>
      </c>
      <c r="AB40" s="271">
        <v>44593</v>
      </c>
      <c r="AC40" s="271">
        <v>44621</v>
      </c>
      <c r="AD40" s="271">
        <v>44652</v>
      </c>
      <c r="AE40" s="271">
        <v>44682</v>
      </c>
      <c r="AF40" s="271">
        <v>44713</v>
      </c>
      <c r="AG40" s="271">
        <v>44743</v>
      </c>
      <c r="AH40" s="271">
        <v>44774</v>
      </c>
      <c r="AI40" s="271">
        <v>44805</v>
      </c>
      <c r="AJ40" s="271">
        <v>44835</v>
      </c>
      <c r="AK40" s="271">
        <v>44866</v>
      </c>
      <c r="AL40" s="271">
        <v>44896</v>
      </c>
      <c r="AM40" s="271">
        <v>44927</v>
      </c>
    </row>
    <row r="41" spans="1:39" ht="15" customHeight="1" x14ac:dyDescent="0.3">
      <c r="A41" s="600"/>
      <c r="B41" s="11" t="str">
        <f t="shared" ref="B41:B55" si="17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18">G41</f>
        <v>0</v>
      </c>
      <c r="I41" s="3">
        <f t="shared" si="18"/>
        <v>0</v>
      </c>
      <c r="J41" s="3">
        <f t="shared" si="18"/>
        <v>0</v>
      </c>
      <c r="K41" s="3">
        <f t="shared" si="18"/>
        <v>0</v>
      </c>
      <c r="L41" s="3">
        <f t="shared" si="18"/>
        <v>0</v>
      </c>
      <c r="M41" s="3">
        <f t="shared" si="18"/>
        <v>0</v>
      </c>
      <c r="N41" s="3">
        <f t="shared" si="18"/>
        <v>0</v>
      </c>
      <c r="O41" s="3">
        <f t="shared" si="18"/>
        <v>0</v>
      </c>
      <c r="P41" s="3">
        <f t="shared" si="18"/>
        <v>0</v>
      </c>
      <c r="Q41" s="3">
        <f t="shared" si="18"/>
        <v>0</v>
      </c>
      <c r="R41" s="3">
        <f t="shared" si="18"/>
        <v>0</v>
      </c>
      <c r="S41" s="3">
        <f t="shared" si="18"/>
        <v>0</v>
      </c>
      <c r="T41" s="3">
        <f t="shared" si="18"/>
        <v>0</v>
      </c>
      <c r="U41" s="3">
        <f t="shared" si="18"/>
        <v>0</v>
      </c>
      <c r="V41" s="3">
        <f t="shared" si="18"/>
        <v>0</v>
      </c>
      <c r="W41" s="3">
        <f t="shared" si="18"/>
        <v>0</v>
      </c>
      <c r="X41" s="3">
        <f t="shared" si="18"/>
        <v>0</v>
      </c>
      <c r="Y41" s="3">
        <f t="shared" si="18"/>
        <v>0</v>
      </c>
      <c r="Z41" s="3">
        <f t="shared" si="18"/>
        <v>0</v>
      </c>
      <c r="AA41" s="3">
        <f t="shared" si="18"/>
        <v>0</v>
      </c>
      <c r="AB41" s="3">
        <f t="shared" si="18"/>
        <v>0</v>
      </c>
      <c r="AC41" s="508">
        <v>2398416.0199999996</v>
      </c>
      <c r="AD41" s="3">
        <f t="shared" si="18"/>
        <v>2398416.0199999996</v>
      </c>
      <c r="AE41" s="3">
        <f t="shared" si="18"/>
        <v>2398416.0199999996</v>
      </c>
      <c r="AF41" s="3">
        <f t="shared" si="18"/>
        <v>2398416.0199999996</v>
      </c>
      <c r="AG41" s="3">
        <f t="shared" si="18"/>
        <v>2398416.0199999996</v>
      </c>
      <c r="AH41" s="3">
        <f t="shared" si="18"/>
        <v>2398416.0199999996</v>
      </c>
      <c r="AI41" s="3">
        <f t="shared" si="18"/>
        <v>2398416.0199999996</v>
      </c>
      <c r="AJ41" s="3">
        <f t="shared" si="18"/>
        <v>2398416.0199999996</v>
      </c>
      <c r="AK41" s="3">
        <f t="shared" si="18"/>
        <v>2398416.0199999996</v>
      </c>
      <c r="AL41" s="3">
        <f t="shared" si="18"/>
        <v>2398416.0199999996</v>
      </c>
      <c r="AM41" s="3">
        <f t="shared" si="18"/>
        <v>2398416.0199999996</v>
      </c>
    </row>
    <row r="42" spans="1:39" x14ac:dyDescent="0.3">
      <c r="A42" s="600"/>
      <c r="B42" s="12" t="str">
        <f t="shared" si="17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19">F42</f>
        <v>0</v>
      </c>
      <c r="H42" s="3">
        <f t="shared" si="19"/>
        <v>0</v>
      </c>
      <c r="I42" s="3">
        <f t="shared" si="19"/>
        <v>0</v>
      </c>
      <c r="J42" s="3">
        <f t="shared" si="19"/>
        <v>0</v>
      </c>
      <c r="K42" s="3">
        <f t="shared" si="19"/>
        <v>0</v>
      </c>
      <c r="L42" s="3">
        <f t="shared" si="19"/>
        <v>0</v>
      </c>
      <c r="M42" s="3">
        <f t="shared" si="19"/>
        <v>0</v>
      </c>
      <c r="N42" s="3">
        <f t="shared" si="19"/>
        <v>0</v>
      </c>
      <c r="O42" s="3">
        <f t="shared" si="19"/>
        <v>0</v>
      </c>
      <c r="P42" s="3">
        <f t="shared" si="19"/>
        <v>0</v>
      </c>
      <c r="Q42" s="3">
        <f t="shared" si="19"/>
        <v>0</v>
      </c>
      <c r="R42" s="3">
        <f t="shared" si="19"/>
        <v>0</v>
      </c>
      <c r="S42" s="3">
        <f t="shared" si="19"/>
        <v>0</v>
      </c>
      <c r="T42" s="3">
        <f t="shared" si="19"/>
        <v>0</v>
      </c>
      <c r="U42" s="3">
        <f t="shared" si="19"/>
        <v>0</v>
      </c>
      <c r="V42" s="3">
        <f t="shared" si="19"/>
        <v>0</v>
      </c>
      <c r="W42" s="3">
        <f t="shared" si="19"/>
        <v>0</v>
      </c>
      <c r="X42" s="3">
        <f t="shared" si="19"/>
        <v>0</v>
      </c>
      <c r="Y42" s="3">
        <f t="shared" si="19"/>
        <v>0</v>
      </c>
      <c r="Z42" s="3">
        <f t="shared" si="19"/>
        <v>0</v>
      </c>
      <c r="AA42" s="3">
        <f t="shared" si="19"/>
        <v>0</v>
      </c>
      <c r="AB42" s="3">
        <f t="shared" si="19"/>
        <v>0</v>
      </c>
      <c r="AC42" s="508">
        <v>8969.0453397970905</v>
      </c>
      <c r="AD42" s="3">
        <f t="shared" si="19"/>
        <v>8969.0453397970905</v>
      </c>
      <c r="AE42" s="3">
        <f t="shared" si="19"/>
        <v>8969.0453397970905</v>
      </c>
      <c r="AF42" s="3">
        <f t="shared" si="19"/>
        <v>8969.0453397970905</v>
      </c>
      <c r="AG42" s="3">
        <f t="shared" si="19"/>
        <v>8969.0453397970905</v>
      </c>
      <c r="AH42" s="3">
        <f t="shared" si="19"/>
        <v>8969.0453397970905</v>
      </c>
      <c r="AI42" s="3">
        <f t="shared" si="19"/>
        <v>8969.0453397970905</v>
      </c>
      <c r="AJ42" s="3">
        <f t="shared" si="19"/>
        <v>8969.0453397970905</v>
      </c>
      <c r="AK42" s="3">
        <f t="shared" si="19"/>
        <v>8969.0453397970905</v>
      </c>
      <c r="AL42" s="3">
        <f t="shared" si="19"/>
        <v>8969.0453397970905</v>
      </c>
      <c r="AM42" s="3">
        <f t="shared" si="19"/>
        <v>8969.0453397970905</v>
      </c>
    </row>
    <row r="43" spans="1:39" x14ac:dyDescent="0.3">
      <c r="A43" s="600"/>
      <c r="B43" s="11" t="str">
        <f t="shared" si="17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0">F43</f>
        <v>0</v>
      </c>
      <c r="H43" s="3">
        <f t="shared" si="20"/>
        <v>0</v>
      </c>
      <c r="I43" s="3">
        <f t="shared" si="20"/>
        <v>0</v>
      </c>
      <c r="J43" s="3">
        <f t="shared" si="20"/>
        <v>0</v>
      </c>
      <c r="K43" s="3">
        <f t="shared" si="20"/>
        <v>0</v>
      </c>
      <c r="L43" s="3">
        <f t="shared" si="20"/>
        <v>0</v>
      </c>
      <c r="M43" s="3">
        <f t="shared" si="20"/>
        <v>0</v>
      </c>
      <c r="N43" s="3">
        <f t="shared" si="20"/>
        <v>0</v>
      </c>
      <c r="O43" s="3">
        <f t="shared" si="20"/>
        <v>0</v>
      </c>
      <c r="P43" s="3">
        <f t="shared" si="20"/>
        <v>0</v>
      </c>
      <c r="Q43" s="3">
        <f t="shared" si="20"/>
        <v>0</v>
      </c>
      <c r="R43" s="3">
        <f t="shared" si="20"/>
        <v>0</v>
      </c>
      <c r="S43" s="3">
        <f t="shared" si="20"/>
        <v>0</v>
      </c>
      <c r="T43" s="3">
        <f t="shared" si="20"/>
        <v>0</v>
      </c>
      <c r="U43" s="3">
        <f t="shared" si="20"/>
        <v>0</v>
      </c>
      <c r="V43" s="3">
        <f t="shared" si="20"/>
        <v>0</v>
      </c>
      <c r="W43" s="3">
        <f t="shared" si="20"/>
        <v>0</v>
      </c>
      <c r="X43" s="3">
        <f t="shared" si="20"/>
        <v>0</v>
      </c>
      <c r="Y43" s="3">
        <f t="shared" si="20"/>
        <v>0</v>
      </c>
      <c r="Z43" s="3">
        <f t="shared" si="20"/>
        <v>0</v>
      </c>
      <c r="AA43" s="3">
        <f t="shared" si="20"/>
        <v>0</v>
      </c>
      <c r="AB43" s="3">
        <f t="shared" si="20"/>
        <v>0</v>
      </c>
      <c r="AC43" s="508">
        <v>0</v>
      </c>
      <c r="AD43" s="3">
        <f t="shared" si="20"/>
        <v>0</v>
      </c>
      <c r="AE43" s="3">
        <f t="shared" si="20"/>
        <v>0</v>
      </c>
      <c r="AF43" s="3">
        <f t="shared" si="20"/>
        <v>0</v>
      </c>
      <c r="AG43" s="3">
        <f t="shared" si="20"/>
        <v>0</v>
      </c>
      <c r="AH43" s="3">
        <f t="shared" si="20"/>
        <v>0</v>
      </c>
      <c r="AI43" s="3">
        <f t="shared" si="20"/>
        <v>0</v>
      </c>
      <c r="AJ43" s="3">
        <f t="shared" si="20"/>
        <v>0</v>
      </c>
      <c r="AK43" s="3">
        <f t="shared" si="20"/>
        <v>0</v>
      </c>
      <c r="AL43" s="3">
        <f t="shared" si="20"/>
        <v>0</v>
      </c>
      <c r="AM43" s="3">
        <f t="shared" si="20"/>
        <v>0</v>
      </c>
    </row>
    <row r="44" spans="1:39" x14ac:dyDescent="0.3">
      <c r="A44" s="600"/>
      <c r="B44" s="11" t="str">
        <f t="shared" si="17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1">F44</f>
        <v>0</v>
      </c>
      <c r="H44" s="3">
        <f t="shared" si="21"/>
        <v>0</v>
      </c>
      <c r="I44" s="3">
        <f t="shared" si="21"/>
        <v>0</v>
      </c>
      <c r="J44" s="3">
        <f t="shared" si="21"/>
        <v>0</v>
      </c>
      <c r="K44" s="3">
        <f t="shared" si="21"/>
        <v>0</v>
      </c>
      <c r="L44" s="3">
        <f t="shared" si="21"/>
        <v>0</v>
      </c>
      <c r="M44" s="3">
        <f t="shared" si="21"/>
        <v>0</v>
      </c>
      <c r="N44" s="3">
        <f t="shared" si="21"/>
        <v>0</v>
      </c>
      <c r="O44" s="3">
        <f t="shared" si="21"/>
        <v>0</v>
      </c>
      <c r="P44" s="3">
        <f t="shared" si="21"/>
        <v>0</v>
      </c>
      <c r="Q44" s="3">
        <f t="shared" si="21"/>
        <v>0</v>
      </c>
      <c r="R44" s="3">
        <f t="shared" si="21"/>
        <v>0</v>
      </c>
      <c r="S44" s="3">
        <f t="shared" si="21"/>
        <v>0</v>
      </c>
      <c r="T44" s="3">
        <f t="shared" si="21"/>
        <v>0</v>
      </c>
      <c r="U44" s="3">
        <f t="shared" si="21"/>
        <v>0</v>
      </c>
      <c r="V44" s="3">
        <f t="shared" si="21"/>
        <v>0</v>
      </c>
      <c r="W44" s="3">
        <f t="shared" si="21"/>
        <v>0</v>
      </c>
      <c r="X44" s="3">
        <f t="shared" si="21"/>
        <v>0</v>
      </c>
      <c r="Y44" s="3">
        <f t="shared" si="21"/>
        <v>0</v>
      </c>
      <c r="Z44" s="3">
        <f t="shared" si="21"/>
        <v>0</v>
      </c>
      <c r="AA44" s="3">
        <f t="shared" si="21"/>
        <v>0</v>
      </c>
      <c r="AB44" s="3">
        <f t="shared" si="21"/>
        <v>0</v>
      </c>
      <c r="AC44" s="508">
        <v>2992104.8392429608</v>
      </c>
      <c r="AD44" s="3">
        <f t="shared" si="21"/>
        <v>2992104.8392429608</v>
      </c>
      <c r="AE44" s="3">
        <f t="shared" si="21"/>
        <v>2992104.8392429608</v>
      </c>
      <c r="AF44" s="3">
        <f t="shared" si="21"/>
        <v>2992104.8392429608</v>
      </c>
      <c r="AG44" s="3">
        <f t="shared" si="21"/>
        <v>2992104.8392429608</v>
      </c>
      <c r="AH44" s="3">
        <f t="shared" si="21"/>
        <v>2992104.8392429608</v>
      </c>
      <c r="AI44" s="3">
        <f t="shared" si="21"/>
        <v>2992104.8392429608</v>
      </c>
      <c r="AJ44" s="3">
        <f t="shared" si="21"/>
        <v>2992104.8392429608</v>
      </c>
      <c r="AK44" s="3">
        <f t="shared" si="21"/>
        <v>2992104.8392429608</v>
      </c>
      <c r="AL44" s="3">
        <f t="shared" si="21"/>
        <v>2992104.8392429608</v>
      </c>
      <c r="AM44" s="3">
        <f t="shared" si="21"/>
        <v>2992104.8392429608</v>
      </c>
    </row>
    <row r="45" spans="1:39" x14ac:dyDescent="0.3">
      <c r="A45" s="600"/>
      <c r="B45" s="12" t="str">
        <f t="shared" si="17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2">F45</f>
        <v>0</v>
      </c>
      <c r="H45" s="3">
        <f t="shared" si="22"/>
        <v>0</v>
      </c>
      <c r="I45" s="3">
        <f t="shared" si="22"/>
        <v>0</v>
      </c>
      <c r="J45" s="3">
        <f t="shared" si="22"/>
        <v>0</v>
      </c>
      <c r="K45" s="3">
        <f t="shared" si="22"/>
        <v>0</v>
      </c>
      <c r="L45" s="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2"/>
        <v>0</v>
      </c>
      <c r="S45" s="3">
        <f t="shared" si="22"/>
        <v>0</v>
      </c>
      <c r="T45" s="3">
        <f t="shared" si="22"/>
        <v>0</v>
      </c>
      <c r="U45" s="3">
        <f t="shared" si="22"/>
        <v>0</v>
      </c>
      <c r="V45" s="3">
        <f t="shared" si="22"/>
        <v>0</v>
      </c>
      <c r="W45" s="3">
        <f t="shared" si="22"/>
        <v>0</v>
      </c>
      <c r="X45" s="3">
        <f t="shared" si="22"/>
        <v>0</v>
      </c>
      <c r="Y45" s="3">
        <f t="shared" si="22"/>
        <v>0</v>
      </c>
      <c r="Z45" s="3">
        <f t="shared" si="22"/>
        <v>0</v>
      </c>
      <c r="AA45" s="3">
        <f t="shared" si="22"/>
        <v>0</v>
      </c>
      <c r="AB45" s="3">
        <f t="shared" si="22"/>
        <v>0</v>
      </c>
      <c r="AC45" s="508">
        <v>0</v>
      </c>
      <c r="AD45" s="3">
        <f t="shared" si="22"/>
        <v>0</v>
      </c>
      <c r="AE45" s="3">
        <f t="shared" si="22"/>
        <v>0</v>
      </c>
      <c r="AF45" s="3">
        <f t="shared" si="22"/>
        <v>0</v>
      </c>
      <c r="AG45" s="3">
        <f t="shared" si="22"/>
        <v>0</v>
      </c>
      <c r="AH45" s="3">
        <f t="shared" si="22"/>
        <v>0</v>
      </c>
      <c r="AI45" s="3">
        <f t="shared" si="22"/>
        <v>0</v>
      </c>
      <c r="AJ45" s="3">
        <f t="shared" si="22"/>
        <v>0</v>
      </c>
      <c r="AK45" s="3">
        <f t="shared" si="22"/>
        <v>0</v>
      </c>
      <c r="AL45" s="3">
        <f t="shared" si="22"/>
        <v>0</v>
      </c>
      <c r="AM45" s="3">
        <f t="shared" si="22"/>
        <v>0</v>
      </c>
    </row>
    <row r="46" spans="1:39" x14ac:dyDescent="0.3">
      <c r="A46" s="600"/>
      <c r="B46" s="11" t="str">
        <f t="shared" si="17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3">F46</f>
        <v>0</v>
      </c>
      <c r="H46" s="3">
        <f t="shared" si="23"/>
        <v>0</v>
      </c>
      <c r="I46" s="3">
        <f t="shared" si="23"/>
        <v>0</v>
      </c>
      <c r="J46" s="3">
        <f t="shared" si="23"/>
        <v>0</v>
      </c>
      <c r="K46" s="3">
        <f t="shared" si="23"/>
        <v>0</v>
      </c>
      <c r="L46" s="3">
        <f t="shared" si="23"/>
        <v>0</v>
      </c>
      <c r="M46" s="3">
        <f t="shared" si="23"/>
        <v>0</v>
      </c>
      <c r="N46" s="3">
        <f t="shared" si="23"/>
        <v>0</v>
      </c>
      <c r="O46" s="3">
        <f t="shared" si="23"/>
        <v>0</v>
      </c>
      <c r="P46" s="3">
        <f t="shared" si="23"/>
        <v>0</v>
      </c>
      <c r="Q46" s="3">
        <f t="shared" si="23"/>
        <v>0</v>
      </c>
      <c r="R46" s="3">
        <f t="shared" si="23"/>
        <v>0</v>
      </c>
      <c r="S46" s="3">
        <f t="shared" si="23"/>
        <v>0</v>
      </c>
      <c r="T46" s="3">
        <f t="shared" si="23"/>
        <v>0</v>
      </c>
      <c r="U46" s="3">
        <f t="shared" si="23"/>
        <v>0</v>
      </c>
      <c r="V46" s="3">
        <f t="shared" si="23"/>
        <v>0</v>
      </c>
      <c r="W46" s="3">
        <f t="shared" si="23"/>
        <v>0</v>
      </c>
      <c r="X46" s="3">
        <f t="shared" si="23"/>
        <v>0</v>
      </c>
      <c r="Y46" s="3">
        <f t="shared" si="23"/>
        <v>0</v>
      </c>
      <c r="Z46" s="3">
        <f t="shared" si="23"/>
        <v>0</v>
      </c>
      <c r="AA46" s="3">
        <f t="shared" si="23"/>
        <v>0</v>
      </c>
      <c r="AB46" s="3">
        <f t="shared" si="23"/>
        <v>0</v>
      </c>
      <c r="AC46" s="508">
        <v>44326.094357732356</v>
      </c>
      <c r="AD46" s="3">
        <f t="shared" si="23"/>
        <v>44326.094357732356</v>
      </c>
      <c r="AE46" s="3">
        <f t="shared" si="23"/>
        <v>44326.094357732356</v>
      </c>
      <c r="AF46" s="3">
        <f t="shared" si="23"/>
        <v>44326.094357732356</v>
      </c>
      <c r="AG46" s="3">
        <f t="shared" si="23"/>
        <v>44326.094357732356</v>
      </c>
      <c r="AH46" s="3">
        <f t="shared" si="23"/>
        <v>44326.094357732356</v>
      </c>
      <c r="AI46" s="3">
        <f t="shared" si="23"/>
        <v>44326.094357732356</v>
      </c>
      <c r="AJ46" s="3">
        <f t="shared" si="23"/>
        <v>44326.094357732356</v>
      </c>
      <c r="AK46" s="3">
        <f t="shared" si="23"/>
        <v>44326.094357732356</v>
      </c>
      <c r="AL46" s="3">
        <f t="shared" si="23"/>
        <v>44326.094357732356</v>
      </c>
      <c r="AM46" s="3">
        <f t="shared" si="23"/>
        <v>44326.094357732356</v>
      </c>
    </row>
    <row r="47" spans="1:39" x14ac:dyDescent="0.3">
      <c r="A47" s="600"/>
      <c r="B47" s="11" t="str">
        <f t="shared" si="17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4">F47</f>
        <v>0</v>
      </c>
      <c r="H47" s="3">
        <f t="shared" si="24"/>
        <v>0</v>
      </c>
      <c r="I47" s="3">
        <f t="shared" si="24"/>
        <v>0</v>
      </c>
      <c r="J47" s="3">
        <f t="shared" si="24"/>
        <v>0</v>
      </c>
      <c r="K47" s="3">
        <f t="shared" si="24"/>
        <v>0</v>
      </c>
      <c r="L47" s="3">
        <f t="shared" si="24"/>
        <v>0</v>
      </c>
      <c r="M47" s="3">
        <f t="shared" si="24"/>
        <v>0</v>
      </c>
      <c r="N47" s="3">
        <f t="shared" si="24"/>
        <v>0</v>
      </c>
      <c r="O47" s="3">
        <f t="shared" si="24"/>
        <v>0</v>
      </c>
      <c r="P47" s="3">
        <f t="shared" si="24"/>
        <v>0</v>
      </c>
      <c r="Q47" s="3">
        <f t="shared" si="24"/>
        <v>0</v>
      </c>
      <c r="R47" s="3">
        <f t="shared" si="24"/>
        <v>0</v>
      </c>
      <c r="S47" s="3">
        <f t="shared" si="24"/>
        <v>0</v>
      </c>
      <c r="T47" s="3">
        <f t="shared" si="24"/>
        <v>0</v>
      </c>
      <c r="U47" s="3">
        <f t="shared" si="24"/>
        <v>0</v>
      </c>
      <c r="V47" s="3">
        <f t="shared" si="24"/>
        <v>0</v>
      </c>
      <c r="W47" s="3">
        <f t="shared" si="24"/>
        <v>0</v>
      </c>
      <c r="X47" s="3">
        <f t="shared" si="24"/>
        <v>0</v>
      </c>
      <c r="Y47" s="3">
        <f t="shared" si="24"/>
        <v>0</v>
      </c>
      <c r="Z47" s="3">
        <f t="shared" si="24"/>
        <v>0</v>
      </c>
      <c r="AA47" s="3">
        <f t="shared" si="24"/>
        <v>0</v>
      </c>
      <c r="AB47" s="3">
        <f t="shared" si="24"/>
        <v>0</v>
      </c>
      <c r="AC47" s="508">
        <v>5334099.6444786638</v>
      </c>
      <c r="AD47" s="3">
        <f t="shared" si="24"/>
        <v>5334099.6444786638</v>
      </c>
      <c r="AE47" s="3">
        <f t="shared" si="24"/>
        <v>5334099.6444786638</v>
      </c>
      <c r="AF47" s="3">
        <f t="shared" si="24"/>
        <v>5334099.6444786638</v>
      </c>
      <c r="AG47" s="3">
        <f t="shared" si="24"/>
        <v>5334099.6444786638</v>
      </c>
      <c r="AH47" s="3">
        <f t="shared" si="24"/>
        <v>5334099.6444786638</v>
      </c>
      <c r="AI47" s="3">
        <f t="shared" si="24"/>
        <v>5334099.6444786638</v>
      </c>
      <c r="AJ47" s="3">
        <f t="shared" si="24"/>
        <v>5334099.6444786638</v>
      </c>
      <c r="AK47" s="3">
        <f t="shared" si="24"/>
        <v>5334099.6444786638</v>
      </c>
      <c r="AL47" s="3">
        <f t="shared" si="24"/>
        <v>5334099.6444786638</v>
      </c>
      <c r="AM47" s="3">
        <f t="shared" si="24"/>
        <v>5334099.6444786638</v>
      </c>
    </row>
    <row r="48" spans="1:39" x14ac:dyDescent="0.3">
      <c r="A48" s="600"/>
      <c r="B48" s="11" t="str">
        <f t="shared" si="17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5">F48</f>
        <v>0</v>
      </c>
      <c r="H48" s="3">
        <f t="shared" si="25"/>
        <v>0</v>
      </c>
      <c r="I48" s="3">
        <f t="shared" si="25"/>
        <v>0</v>
      </c>
      <c r="J48" s="3">
        <f t="shared" si="25"/>
        <v>0</v>
      </c>
      <c r="K48" s="3">
        <f t="shared" si="25"/>
        <v>0</v>
      </c>
      <c r="L48" s="3">
        <f t="shared" si="25"/>
        <v>0</v>
      </c>
      <c r="M48" s="3">
        <f t="shared" si="25"/>
        <v>0</v>
      </c>
      <c r="N48" s="3">
        <f t="shared" si="25"/>
        <v>0</v>
      </c>
      <c r="O48" s="3">
        <f t="shared" si="25"/>
        <v>0</v>
      </c>
      <c r="P48" s="3">
        <f t="shared" si="25"/>
        <v>0</v>
      </c>
      <c r="Q48" s="3">
        <f t="shared" si="25"/>
        <v>0</v>
      </c>
      <c r="R48" s="3">
        <f t="shared" si="25"/>
        <v>0</v>
      </c>
      <c r="S48" s="3">
        <f t="shared" si="25"/>
        <v>0</v>
      </c>
      <c r="T48" s="3">
        <f t="shared" si="25"/>
        <v>0</v>
      </c>
      <c r="U48" s="3">
        <f t="shared" si="25"/>
        <v>0</v>
      </c>
      <c r="V48" s="3">
        <f t="shared" si="25"/>
        <v>0</v>
      </c>
      <c r="W48" s="3">
        <f t="shared" si="25"/>
        <v>0</v>
      </c>
      <c r="X48" s="3">
        <f t="shared" si="25"/>
        <v>0</v>
      </c>
      <c r="Y48" s="3">
        <f t="shared" si="25"/>
        <v>0</v>
      </c>
      <c r="Z48" s="3">
        <f t="shared" si="25"/>
        <v>0</v>
      </c>
      <c r="AA48" s="3">
        <f t="shared" si="25"/>
        <v>0</v>
      </c>
      <c r="AB48" s="3">
        <f t="shared" si="25"/>
        <v>0</v>
      </c>
      <c r="AC48" s="508">
        <v>9329202.6310234331</v>
      </c>
      <c r="AD48" s="3">
        <f t="shared" si="25"/>
        <v>9329202.6310234331</v>
      </c>
      <c r="AE48" s="3">
        <f t="shared" si="25"/>
        <v>9329202.6310234331</v>
      </c>
      <c r="AF48" s="3">
        <f t="shared" si="25"/>
        <v>9329202.6310234331</v>
      </c>
      <c r="AG48" s="3">
        <f t="shared" si="25"/>
        <v>9329202.6310234331</v>
      </c>
      <c r="AH48" s="3">
        <f t="shared" si="25"/>
        <v>9329202.6310234331</v>
      </c>
      <c r="AI48" s="3">
        <f t="shared" si="25"/>
        <v>9329202.6310234331</v>
      </c>
      <c r="AJ48" s="3">
        <f t="shared" si="25"/>
        <v>9329202.6310234331</v>
      </c>
      <c r="AK48" s="3">
        <f t="shared" si="25"/>
        <v>9329202.6310234331</v>
      </c>
      <c r="AL48" s="3">
        <f t="shared" si="25"/>
        <v>9329202.6310234331</v>
      </c>
      <c r="AM48" s="3">
        <f t="shared" si="25"/>
        <v>9329202.6310234331</v>
      </c>
    </row>
    <row r="49" spans="1:39" x14ac:dyDescent="0.3">
      <c r="A49" s="600"/>
      <c r="B49" s="11" t="str">
        <f t="shared" si="17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6">F49</f>
        <v>0</v>
      </c>
      <c r="H49" s="3">
        <f t="shared" si="26"/>
        <v>0</v>
      </c>
      <c r="I49" s="3">
        <f t="shared" si="26"/>
        <v>0</v>
      </c>
      <c r="J49" s="3">
        <f t="shared" si="26"/>
        <v>0</v>
      </c>
      <c r="K49" s="3">
        <f t="shared" si="26"/>
        <v>0</v>
      </c>
      <c r="L49" s="3">
        <f t="shared" si="26"/>
        <v>0</v>
      </c>
      <c r="M49" s="3">
        <f t="shared" si="26"/>
        <v>0</v>
      </c>
      <c r="N49" s="3">
        <f t="shared" si="26"/>
        <v>0</v>
      </c>
      <c r="O49" s="3">
        <f t="shared" si="26"/>
        <v>0</v>
      </c>
      <c r="P49" s="3">
        <f t="shared" si="26"/>
        <v>0</v>
      </c>
      <c r="Q49" s="3">
        <f t="shared" si="26"/>
        <v>0</v>
      </c>
      <c r="R49" s="3">
        <f t="shared" si="26"/>
        <v>0</v>
      </c>
      <c r="S49" s="3">
        <f t="shared" si="26"/>
        <v>0</v>
      </c>
      <c r="T49" s="3">
        <f t="shared" si="26"/>
        <v>0</v>
      </c>
      <c r="U49" s="3">
        <f t="shared" si="26"/>
        <v>0</v>
      </c>
      <c r="V49" s="3">
        <f t="shared" si="26"/>
        <v>0</v>
      </c>
      <c r="W49" s="3">
        <f t="shared" si="26"/>
        <v>0</v>
      </c>
      <c r="X49" s="3">
        <f t="shared" si="26"/>
        <v>0</v>
      </c>
      <c r="Y49" s="3">
        <f t="shared" si="26"/>
        <v>0</v>
      </c>
      <c r="Z49" s="3">
        <f t="shared" si="26"/>
        <v>0</v>
      </c>
      <c r="AA49" s="3">
        <f t="shared" si="26"/>
        <v>0</v>
      </c>
      <c r="AB49" s="3">
        <f t="shared" si="26"/>
        <v>0</v>
      </c>
      <c r="AC49" s="508">
        <v>0</v>
      </c>
      <c r="AD49" s="3">
        <f t="shared" si="26"/>
        <v>0</v>
      </c>
      <c r="AE49" s="3">
        <f t="shared" si="26"/>
        <v>0</v>
      </c>
      <c r="AF49" s="3">
        <f t="shared" si="26"/>
        <v>0</v>
      </c>
      <c r="AG49" s="3">
        <f t="shared" si="26"/>
        <v>0</v>
      </c>
      <c r="AH49" s="3">
        <f t="shared" si="26"/>
        <v>0</v>
      </c>
      <c r="AI49" s="3">
        <f t="shared" si="26"/>
        <v>0</v>
      </c>
      <c r="AJ49" s="3">
        <f t="shared" si="26"/>
        <v>0</v>
      </c>
      <c r="AK49" s="3">
        <f t="shared" si="26"/>
        <v>0</v>
      </c>
      <c r="AL49" s="3">
        <f t="shared" si="26"/>
        <v>0</v>
      </c>
      <c r="AM49" s="3">
        <f t="shared" si="26"/>
        <v>0</v>
      </c>
    </row>
    <row r="50" spans="1:39" ht="15" customHeight="1" x14ac:dyDescent="0.3">
      <c r="A50" s="600"/>
      <c r="B50" s="11" t="str">
        <f t="shared" si="17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7">F50</f>
        <v>0</v>
      </c>
      <c r="H50" s="3">
        <f t="shared" si="27"/>
        <v>0</v>
      </c>
      <c r="I50" s="3">
        <f t="shared" si="27"/>
        <v>0</v>
      </c>
      <c r="J50" s="3">
        <f t="shared" si="27"/>
        <v>0</v>
      </c>
      <c r="K50" s="3">
        <f t="shared" si="27"/>
        <v>0</v>
      </c>
      <c r="L50" s="3">
        <f t="shared" si="27"/>
        <v>0</v>
      </c>
      <c r="M50" s="3">
        <f t="shared" si="27"/>
        <v>0</v>
      </c>
      <c r="N50" s="3">
        <f t="shared" si="27"/>
        <v>0</v>
      </c>
      <c r="O50" s="3">
        <f t="shared" si="27"/>
        <v>0</v>
      </c>
      <c r="P50" s="3">
        <f t="shared" si="27"/>
        <v>0</v>
      </c>
      <c r="Q50" s="3">
        <f t="shared" si="27"/>
        <v>0</v>
      </c>
      <c r="R50" s="3">
        <f t="shared" si="27"/>
        <v>0</v>
      </c>
      <c r="S50" s="3">
        <f t="shared" si="27"/>
        <v>0</v>
      </c>
      <c r="T50" s="3">
        <f t="shared" si="27"/>
        <v>0</v>
      </c>
      <c r="U50" s="3">
        <f t="shared" si="27"/>
        <v>0</v>
      </c>
      <c r="V50" s="3">
        <f t="shared" si="27"/>
        <v>0</v>
      </c>
      <c r="W50" s="3">
        <f t="shared" si="27"/>
        <v>0</v>
      </c>
      <c r="X50" s="3">
        <f t="shared" si="27"/>
        <v>0</v>
      </c>
      <c r="Y50" s="3">
        <f t="shared" si="27"/>
        <v>0</v>
      </c>
      <c r="Z50" s="3">
        <f t="shared" si="27"/>
        <v>0</v>
      </c>
      <c r="AA50" s="3">
        <f t="shared" si="27"/>
        <v>0</v>
      </c>
      <c r="AB50" s="3">
        <f t="shared" si="27"/>
        <v>0</v>
      </c>
      <c r="AC50" s="508">
        <v>1287886.3620261992</v>
      </c>
      <c r="AD50" s="3">
        <f t="shared" si="27"/>
        <v>1287886.3620261992</v>
      </c>
      <c r="AE50" s="3">
        <f t="shared" si="27"/>
        <v>1287886.3620261992</v>
      </c>
      <c r="AF50" s="3">
        <f t="shared" si="27"/>
        <v>1287886.3620261992</v>
      </c>
      <c r="AG50" s="3">
        <f t="shared" si="27"/>
        <v>1287886.3620261992</v>
      </c>
      <c r="AH50" s="3">
        <f t="shared" si="27"/>
        <v>1287886.3620261992</v>
      </c>
      <c r="AI50" s="3">
        <f t="shared" si="27"/>
        <v>1287886.3620261992</v>
      </c>
      <c r="AJ50" s="3">
        <f t="shared" si="27"/>
        <v>1287886.3620261992</v>
      </c>
      <c r="AK50" s="3">
        <f t="shared" si="27"/>
        <v>1287886.3620261992</v>
      </c>
      <c r="AL50" s="3">
        <f t="shared" si="27"/>
        <v>1287886.3620261992</v>
      </c>
      <c r="AM50" s="3">
        <f t="shared" si="27"/>
        <v>1287886.3620261992</v>
      </c>
    </row>
    <row r="51" spans="1:39" x14ac:dyDescent="0.3">
      <c r="A51" s="600"/>
      <c r="B51" s="11" t="str">
        <f t="shared" si="17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28">F51</f>
        <v>0</v>
      </c>
      <c r="H51" s="3">
        <f t="shared" si="28"/>
        <v>0</v>
      </c>
      <c r="I51" s="3">
        <f t="shared" si="28"/>
        <v>0</v>
      </c>
      <c r="J51" s="3">
        <f t="shared" si="28"/>
        <v>0</v>
      </c>
      <c r="K51" s="3">
        <f t="shared" si="28"/>
        <v>0</v>
      </c>
      <c r="L51" s="3">
        <f t="shared" si="28"/>
        <v>0</v>
      </c>
      <c r="M51" s="3">
        <f t="shared" si="28"/>
        <v>0</v>
      </c>
      <c r="N51" s="3">
        <f t="shared" si="28"/>
        <v>0</v>
      </c>
      <c r="O51" s="3">
        <f t="shared" si="28"/>
        <v>0</v>
      </c>
      <c r="P51" s="3">
        <f t="shared" si="28"/>
        <v>0</v>
      </c>
      <c r="Q51" s="3">
        <f t="shared" si="28"/>
        <v>0</v>
      </c>
      <c r="R51" s="3">
        <f t="shared" si="28"/>
        <v>0</v>
      </c>
      <c r="S51" s="3">
        <f t="shared" si="28"/>
        <v>0</v>
      </c>
      <c r="T51" s="3">
        <f t="shared" si="28"/>
        <v>0</v>
      </c>
      <c r="U51" s="3">
        <f t="shared" si="28"/>
        <v>0</v>
      </c>
      <c r="V51" s="3">
        <f t="shared" si="28"/>
        <v>0</v>
      </c>
      <c r="W51" s="3">
        <f t="shared" si="28"/>
        <v>0</v>
      </c>
      <c r="X51" s="3">
        <f t="shared" si="28"/>
        <v>0</v>
      </c>
      <c r="Y51" s="3">
        <f t="shared" si="28"/>
        <v>0</v>
      </c>
      <c r="Z51" s="3">
        <f t="shared" si="28"/>
        <v>0</v>
      </c>
      <c r="AA51" s="3">
        <f t="shared" si="28"/>
        <v>0</v>
      </c>
      <c r="AB51" s="3">
        <f t="shared" si="28"/>
        <v>0</v>
      </c>
      <c r="AC51" s="508">
        <v>1839476.5672245338</v>
      </c>
      <c r="AD51" s="3">
        <f t="shared" si="28"/>
        <v>1839476.5672245338</v>
      </c>
      <c r="AE51" s="3">
        <f t="shared" si="28"/>
        <v>1839476.5672245338</v>
      </c>
      <c r="AF51" s="3">
        <f t="shared" si="28"/>
        <v>1839476.5672245338</v>
      </c>
      <c r="AG51" s="3">
        <f t="shared" si="28"/>
        <v>1839476.5672245338</v>
      </c>
      <c r="AH51" s="3">
        <f t="shared" si="28"/>
        <v>1839476.5672245338</v>
      </c>
      <c r="AI51" s="3">
        <f t="shared" si="28"/>
        <v>1839476.5672245338</v>
      </c>
      <c r="AJ51" s="3">
        <f t="shared" si="28"/>
        <v>1839476.5672245338</v>
      </c>
      <c r="AK51" s="3">
        <f t="shared" si="28"/>
        <v>1839476.5672245338</v>
      </c>
      <c r="AL51" s="3">
        <f t="shared" si="28"/>
        <v>1839476.5672245338</v>
      </c>
      <c r="AM51" s="3">
        <f t="shared" si="28"/>
        <v>1839476.5672245338</v>
      </c>
    </row>
    <row r="52" spans="1:39" x14ac:dyDescent="0.3">
      <c r="A52" s="600"/>
      <c r="B52" s="11" t="str">
        <f t="shared" si="17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29">F52</f>
        <v>0</v>
      </c>
      <c r="H52" s="3">
        <f t="shared" si="29"/>
        <v>0</v>
      </c>
      <c r="I52" s="3">
        <f t="shared" si="29"/>
        <v>0</v>
      </c>
      <c r="J52" s="3">
        <f t="shared" si="29"/>
        <v>0</v>
      </c>
      <c r="K52" s="3">
        <f t="shared" si="29"/>
        <v>0</v>
      </c>
      <c r="L52" s="3">
        <f t="shared" si="29"/>
        <v>0</v>
      </c>
      <c r="M52" s="3">
        <f t="shared" si="29"/>
        <v>0</v>
      </c>
      <c r="N52" s="3">
        <f t="shared" si="29"/>
        <v>0</v>
      </c>
      <c r="O52" s="3">
        <f t="shared" si="29"/>
        <v>0</v>
      </c>
      <c r="P52" s="3">
        <f t="shared" si="29"/>
        <v>0</v>
      </c>
      <c r="Q52" s="3">
        <f t="shared" si="29"/>
        <v>0</v>
      </c>
      <c r="R52" s="3">
        <f t="shared" si="29"/>
        <v>0</v>
      </c>
      <c r="S52" s="3">
        <f t="shared" si="29"/>
        <v>0</v>
      </c>
      <c r="T52" s="3">
        <f t="shared" si="29"/>
        <v>0</v>
      </c>
      <c r="U52" s="3">
        <f t="shared" si="29"/>
        <v>0</v>
      </c>
      <c r="V52" s="3">
        <f t="shared" si="29"/>
        <v>0</v>
      </c>
      <c r="W52" s="3">
        <f t="shared" si="29"/>
        <v>0</v>
      </c>
      <c r="X52" s="3">
        <f t="shared" si="29"/>
        <v>0</v>
      </c>
      <c r="Y52" s="3">
        <f t="shared" si="29"/>
        <v>0</v>
      </c>
      <c r="Z52" s="3">
        <f t="shared" si="29"/>
        <v>0</v>
      </c>
      <c r="AA52" s="3">
        <f t="shared" si="29"/>
        <v>0</v>
      </c>
      <c r="AB52" s="3">
        <f t="shared" si="29"/>
        <v>0</v>
      </c>
      <c r="AC52" s="508">
        <v>0</v>
      </c>
      <c r="AD52" s="3">
        <f t="shared" si="29"/>
        <v>0</v>
      </c>
      <c r="AE52" s="3">
        <f t="shared" si="29"/>
        <v>0</v>
      </c>
      <c r="AF52" s="3">
        <f t="shared" si="29"/>
        <v>0</v>
      </c>
      <c r="AG52" s="3">
        <f t="shared" si="29"/>
        <v>0</v>
      </c>
      <c r="AH52" s="3">
        <f t="shared" si="29"/>
        <v>0</v>
      </c>
      <c r="AI52" s="3">
        <f t="shared" si="29"/>
        <v>0</v>
      </c>
      <c r="AJ52" s="3">
        <f t="shared" si="29"/>
        <v>0</v>
      </c>
      <c r="AK52" s="3">
        <f t="shared" si="29"/>
        <v>0</v>
      </c>
      <c r="AL52" s="3">
        <f t="shared" si="29"/>
        <v>0</v>
      </c>
      <c r="AM52" s="3">
        <f t="shared" si="29"/>
        <v>0</v>
      </c>
    </row>
    <row r="53" spans="1:39" x14ac:dyDescent="0.3">
      <c r="A53" s="600"/>
      <c r="B53" s="11" t="str">
        <f t="shared" si="17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0">F53</f>
        <v>0</v>
      </c>
      <c r="H53" s="3">
        <f t="shared" si="30"/>
        <v>0</v>
      </c>
      <c r="I53" s="3">
        <f t="shared" si="30"/>
        <v>0</v>
      </c>
      <c r="J53" s="3">
        <f t="shared" si="30"/>
        <v>0</v>
      </c>
      <c r="K53" s="3">
        <f t="shared" si="30"/>
        <v>0</v>
      </c>
      <c r="L53" s="3">
        <f t="shared" si="30"/>
        <v>0</v>
      </c>
      <c r="M53" s="3">
        <f t="shared" si="30"/>
        <v>0</v>
      </c>
      <c r="N53" s="3">
        <f t="shared" si="30"/>
        <v>0</v>
      </c>
      <c r="O53" s="3">
        <f t="shared" si="30"/>
        <v>0</v>
      </c>
      <c r="P53" s="3">
        <f t="shared" si="30"/>
        <v>0</v>
      </c>
      <c r="Q53" s="3">
        <f t="shared" si="30"/>
        <v>0</v>
      </c>
      <c r="R53" s="3">
        <f t="shared" si="30"/>
        <v>0</v>
      </c>
      <c r="S53" s="3">
        <f t="shared" si="30"/>
        <v>0</v>
      </c>
      <c r="T53" s="3">
        <f t="shared" si="30"/>
        <v>0</v>
      </c>
      <c r="U53" s="3">
        <f t="shared" si="30"/>
        <v>0</v>
      </c>
      <c r="V53" s="3">
        <f t="shared" si="30"/>
        <v>0</v>
      </c>
      <c r="W53" s="3">
        <f t="shared" si="30"/>
        <v>0</v>
      </c>
      <c r="X53" s="3">
        <f t="shared" si="30"/>
        <v>0</v>
      </c>
      <c r="Y53" s="3">
        <f t="shared" si="30"/>
        <v>0</v>
      </c>
      <c r="Z53" s="3">
        <f t="shared" si="30"/>
        <v>0</v>
      </c>
      <c r="AA53" s="3">
        <f t="shared" si="30"/>
        <v>0</v>
      </c>
      <c r="AB53" s="3">
        <f t="shared" si="30"/>
        <v>0</v>
      </c>
      <c r="AC53" s="508">
        <v>0</v>
      </c>
      <c r="AD53" s="3">
        <f t="shared" si="30"/>
        <v>0</v>
      </c>
      <c r="AE53" s="3">
        <f t="shared" si="30"/>
        <v>0</v>
      </c>
      <c r="AF53" s="3">
        <f t="shared" si="30"/>
        <v>0</v>
      </c>
      <c r="AG53" s="3">
        <f t="shared" si="30"/>
        <v>0</v>
      </c>
      <c r="AH53" s="3">
        <f t="shared" si="30"/>
        <v>0</v>
      </c>
      <c r="AI53" s="3">
        <f t="shared" si="30"/>
        <v>0</v>
      </c>
      <c r="AJ53" s="3">
        <f t="shared" si="30"/>
        <v>0</v>
      </c>
      <c r="AK53" s="3">
        <f t="shared" si="30"/>
        <v>0</v>
      </c>
      <c r="AL53" s="3">
        <f t="shared" si="30"/>
        <v>0</v>
      </c>
      <c r="AM53" s="3">
        <f t="shared" si="30"/>
        <v>0</v>
      </c>
    </row>
    <row r="54" spans="1:39" ht="15" customHeight="1" x14ac:dyDescent="0.3">
      <c r="A54" s="600"/>
      <c r="B54" s="11" t="str">
        <f t="shared" si="17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35">
      <c r="A55" s="601"/>
      <c r="B55" s="273" t="str">
        <f t="shared" si="17"/>
        <v>Monthly kWh</v>
      </c>
      <c r="C55" s="274">
        <f>SUM(C41:C54)</f>
        <v>0</v>
      </c>
      <c r="D55" s="274">
        <f t="shared" ref="D55:AM55" si="31">SUM(D41:D54)</f>
        <v>0</v>
      </c>
      <c r="E55" s="274">
        <f t="shared" si="31"/>
        <v>0</v>
      </c>
      <c r="F55" s="274">
        <f t="shared" si="31"/>
        <v>0</v>
      </c>
      <c r="G55" s="274">
        <f t="shared" si="31"/>
        <v>0</v>
      </c>
      <c r="H55" s="274">
        <f t="shared" si="31"/>
        <v>0</v>
      </c>
      <c r="I55" s="274">
        <f t="shared" si="31"/>
        <v>0</v>
      </c>
      <c r="J55" s="274">
        <f t="shared" si="31"/>
        <v>0</v>
      </c>
      <c r="K55" s="274">
        <f t="shared" si="31"/>
        <v>0</v>
      </c>
      <c r="L55" s="274">
        <f t="shared" si="31"/>
        <v>0</v>
      </c>
      <c r="M55" s="274">
        <f t="shared" si="31"/>
        <v>0</v>
      </c>
      <c r="N55" s="274">
        <f t="shared" si="31"/>
        <v>0</v>
      </c>
      <c r="O55" s="274">
        <f t="shared" si="31"/>
        <v>0</v>
      </c>
      <c r="P55" s="274">
        <f t="shared" si="31"/>
        <v>0</v>
      </c>
      <c r="Q55" s="274">
        <f t="shared" si="31"/>
        <v>0</v>
      </c>
      <c r="R55" s="274">
        <f t="shared" si="31"/>
        <v>0</v>
      </c>
      <c r="S55" s="274">
        <f t="shared" si="31"/>
        <v>0</v>
      </c>
      <c r="T55" s="274">
        <f t="shared" si="31"/>
        <v>0</v>
      </c>
      <c r="U55" s="274">
        <f t="shared" si="31"/>
        <v>0</v>
      </c>
      <c r="V55" s="274">
        <f t="shared" si="31"/>
        <v>0</v>
      </c>
      <c r="W55" s="274">
        <f t="shared" si="31"/>
        <v>0</v>
      </c>
      <c r="X55" s="274">
        <f t="shared" si="31"/>
        <v>0</v>
      </c>
      <c r="Y55" s="274">
        <f t="shared" si="31"/>
        <v>0</v>
      </c>
      <c r="Z55" s="274">
        <f t="shared" si="31"/>
        <v>0</v>
      </c>
      <c r="AA55" s="274">
        <f t="shared" si="31"/>
        <v>0</v>
      </c>
      <c r="AB55" s="274">
        <f t="shared" si="31"/>
        <v>0</v>
      </c>
      <c r="AC55" s="274">
        <f t="shared" si="31"/>
        <v>23234481.203693319</v>
      </c>
      <c r="AD55" s="274">
        <f t="shared" si="31"/>
        <v>23234481.203693319</v>
      </c>
      <c r="AE55" s="274">
        <f t="shared" si="31"/>
        <v>23234481.203693319</v>
      </c>
      <c r="AF55" s="274">
        <f t="shared" si="31"/>
        <v>23234481.203693319</v>
      </c>
      <c r="AG55" s="274">
        <f t="shared" si="31"/>
        <v>23234481.203693319</v>
      </c>
      <c r="AH55" s="274">
        <f t="shared" si="31"/>
        <v>23234481.203693319</v>
      </c>
      <c r="AI55" s="274">
        <f t="shared" si="31"/>
        <v>23234481.203693319</v>
      </c>
      <c r="AJ55" s="274">
        <f t="shared" si="31"/>
        <v>23234481.203693319</v>
      </c>
      <c r="AK55" s="274">
        <f t="shared" si="31"/>
        <v>23234481.203693319</v>
      </c>
      <c r="AL55" s="274">
        <f t="shared" si="31"/>
        <v>23234481.203693319</v>
      </c>
      <c r="AM55" s="274">
        <f t="shared" si="31"/>
        <v>23234481.203693319</v>
      </c>
    </row>
    <row r="56" spans="1:39" s="44" customFormat="1" x14ac:dyDescent="0.3">
      <c r="A56" s="8"/>
      <c r="B56" s="302"/>
      <c r="C56" s="9"/>
      <c r="D56" s="302"/>
      <c r="E56" s="9"/>
      <c r="F56" s="302"/>
      <c r="G56" s="302"/>
      <c r="H56" s="9"/>
      <c r="I56" s="302"/>
      <c r="J56" s="302"/>
      <c r="K56" s="9"/>
      <c r="L56" s="302"/>
      <c r="M56" s="302"/>
      <c r="N56" s="9"/>
      <c r="O56" s="302"/>
      <c r="P56" s="302"/>
      <c r="Q56" s="9"/>
      <c r="R56" s="302"/>
      <c r="S56" s="302"/>
      <c r="T56" s="9"/>
      <c r="U56" s="302"/>
      <c r="V56" s="302"/>
      <c r="W56" s="9"/>
      <c r="X56" s="302"/>
      <c r="Y56" s="302"/>
      <c r="Z56" s="9"/>
      <c r="AA56" s="302"/>
      <c r="AB56" s="302"/>
      <c r="AC56" s="9"/>
      <c r="AD56" s="302"/>
      <c r="AE56" s="302"/>
      <c r="AF56" s="9"/>
      <c r="AG56" s="302"/>
      <c r="AH56" s="302"/>
      <c r="AI56" s="9"/>
      <c r="AJ56" s="302"/>
      <c r="AK56" s="302"/>
      <c r="AL56" s="9"/>
      <c r="AM56" s="302"/>
    </row>
    <row r="57" spans="1:39" s="44" customFormat="1" ht="15" thickBot="1" x14ac:dyDescent="0.35">
      <c r="A57" s="239" t="s">
        <v>130</v>
      </c>
      <c r="B57" s="239"/>
      <c r="C57" s="239"/>
      <c r="D57" s="239"/>
      <c r="E57" s="239"/>
      <c r="F57" s="239"/>
      <c r="G57" s="239"/>
      <c r="H57" s="239"/>
      <c r="I57" s="239"/>
      <c r="J57" s="23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</row>
    <row r="58" spans="1:39" ht="15.6" x14ac:dyDescent="0.3">
      <c r="A58" s="602" t="s">
        <v>30</v>
      </c>
      <c r="B58" s="17" t="s">
        <v>124</v>
      </c>
      <c r="C58" s="271">
        <v>43831</v>
      </c>
      <c r="D58" s="271">
        <v>43862</v>
      </c>
      <c r="E58" s="271">
        <v>43891</v>
      </c>
      <c r="F58" s="271">
        <v>43922</v>
      </c>
      <c r="G58" s="271">
        <v>43952</v>
      </c>
      <c r="H58" s="271">
        <v>43983</v>
      </c>
      <c r="I58" s="271">
        <v>44013</v>
      </c>
      <c r="J58" s="271">
        <v>44044</v>
      </c>
      <c r="K58" s="271">
        <v>44075</v>
      </c>
      <c r="L58" s="271">
        <v>44105</v>
      </c>
      <c r="M58" s="271">
        <v>44136</v>
      </c>
      <c r="N58" s="271">
        <v>44166</v>
      </c>
      <c r="O58" s="271">
        <v>44197</v>
      </c>
      <c r="P58" s="271">
        <v>44228</v>
      </c>
      <c r="Q58" s="271">
        <v>44256</v>
      </c>
      <c r="R58" s="271">
        <v>44287</v>
      </c>
      <c r="S58" s="271">
        <v>44317</v>
      </c>
      <c r="T58" s="271">
        <v>44348</v>
      </c>
      <c r="U58" s="271">
        <v>44378</v>
      </c>
      <c r="V58" s="271">
        <v>44409</v>
      </c>
      <c r="W58" s="271">
        <v>44440</v>
      </c>
      <c r="X58" s="271">
        <v>44470</v>
      </c>
      <c r="Y58" s="271">
        <v>44501</v>
      </c>
      <c r="Z58" s="271">
        <v>44531</v>
      </c>
      <c r="AA58" s="271">
        <v>44562</v>
      </c>
      <c r="AB58" s="271">
        <v>44593</v>
      </c>
      <c r="AC58" s="271">
        <v>44621</v>
      </c>
      <c r="AD58" s="271">
        <v>44652</v>
      </c>
      <c r="AE58" s="271">
        <v>44682</v>
      </c>
      <c r="AF58" s="271">
        <v>44713</v>
      </c>
      <c r="AG58" s="271">
        <v>44743</v>
      </c>
      <c r="AH58" s="271">
        <v>44774</v>
      </c>
      <c r="AI58" s="271">
        <v>44805</v>
      </c>
      <c r="AJ58" s="271">
        <v>44835</v>
      </c>
      <c r="AK58" s="271">
        <v>44866</v>
      </c>
      <c r="AL58" s="271">
        <v>44896</v>
      </c>
      <c r="AM58" s="271">
        <v>44927</v>
      </c>
    </row>
    <row r="59" spans="1:39" ht="15" customHeight="1" x14ac:dyDescent="0.3">
      <c r="A59" s="603"/>
      <c r="B59" s="13" t="str">
        <f t="shared" ref="B59:B72" si="32">B41</f>
        <v>Air Comp</v>
      </c>
      <c r="C59" s="27">
        <f>IF(C23=0,0,(C5*0.5)-C41)*C78*C93*C$2</f>
        <v>0</v>
      </c>
      <c r="D59" s="27">
        <f>IF(D23=0,0,((D5*0.5)+C23-D41)*D78*D93*D$2)</f>
        <v>0</v>
      </c>
      <c r="E59" s="27">
        <f t="shared" ref="E59:AM60" si="33">IF(E23=0,0,((E5*0.5)+D23-E41)*E78*E93*E$2)</f>
        <v>0</v>
      </c>
      <c r="F59" s="27">
        <f t="shared" si="33"/>
        <v>0</v>
      </c>
      <c r="G59" s="27">
        <f t="shared" si="33"/>
        <v>0</v>
      </c>
      <c r="H59" s="27">
        <f t="shared" si="33"/>
        <v>0</v>
      </c>
      <c r="I59" s="27">
        <f t="shared" si="33"/>
        <v>0</v>
      </c>
      <c r="J59" s="27">
        <f t="shared" si="33"/>
        <v>1437.1661460329574</v>
      </c>
      <c r="K59" s="27">
        <f t="shared" si="33"/>
        <v>2753.678926546173</v>
      </c>
      <c r="L59" s="27">
        <f t="shared" si="33"/>
        <v>3671.838376142468</v>
      </c>
      <c r="M59" s="27">
        <f t="shared" si="33"/>
        <v>5628.7864048380507</v>
      </c>
      <c r="N59" s="27">
        <f t="shared" si="33"/>
        <v>5124.5748443689981</v>
      </c>
      <c r="O59" s="27">
        <f t="shared" si="33"/>
        <v>5260.0463320929312</v>
      </c>
      <c r="P59" s="27">
        <f t="shared" si="33"/>
        <v>4905.7238108287802</v>
      </c>
      <c r="Q59" s="27">
        <f t="shared" si="33"/>
        <v>5524.7911669239238</v>
      </c>
      <c r="R59" s="27">
        <f t="shared" si="33"/>
        <v>5186.3430571509653</v>
      </c>
      <c r="S59" s="27">
        <f t="shared" si="33"/>
        <v>5944.0200827590261</v>
      </c>
      <c r="T59" s="27">
        <f t="shared" si="33"/>
        <v>10435.393707601583</v>
      </c>
      <c r="U59" s="27">
        <f t="shared" si="33"/>
        <v>10400.668144287956</v>
      </c>
      <c r="V59" s="27">
        <f t="shared" si="33"/>
        <v>10555.209677741155</v>
      </c>
      <c r="W59" s="27">
        <f t="shared" si="33"/>
        <v>10112.142752284642</v>
      </c>
      <c r="X59" s="27">
        <f t="shared" si="33"/>
        <v>5771.9055571806857</v>
      </c>
      <c r="Y59" s="27">
        <f t="shared" si="33"/>
        <v>5628.7864048380507</v>
      </c>
      <c r="Z59" s="27">
        <f t="shared" si="33"/>
        <v>5124.5748443689981</v>
      </c>
      <c r="AA59" s="27">
        <f t="shared" si="33"/>
        <v>5260.0463320929312</v>
      </c>
      <c r="AB59" s="27">
        <f t="shared" si="33"/>
        <v>4905.7238108287802</v>
      </c>
      <c r="AC59" s="27">
        <f t="shared" si="33"/>
        <v>0</v>
      </c>
      <c r="AD59" s="27">
        <f t="shared" si="33"/>
        <v>0</v>
      </c>
      <c r="AE59" s="27">
        <f t="shared" si="33"/>
        <v>0</v>
      </c>
      <c r="AF59" s="27">
        <f t="shared" si="33"/>
        <v>0</v>
      </c>
      <c r="AG59" s="27">
        <f t="shared" si="33"/>
        <v>0</v>
      </c>
      <c r="AH59" s="27">
        <f t="shared" si="33"/>
        <v>0</v>
      </c>
      <c r="AI59" s="27">
        <f t="shared" si="33"/>
        <v>0</v>
      </c>
      <c r="AJ59" s="27">
        <f t="shared" si="33"/>
        <v>0</v>
      </c>
      <c r="AK59" s="27">
        <f t="shared" si="33"/>
        <v>0</v>
      </c>
      <c r="AL59" s="27">
        <f t="shared" si="33"/>
        <v>0</v>
      </c>
      <c r="AM59" s="27">
        <f t="shared" si="33"/>
        <v>0</v>
      </c>
    </row>
    <row r="60" spans="1:39" ht="15.6" x14ac:dyDescent="0.3">
      <c r="A60" s="603"/>
      <c r="B60" s="13" t="str">
        <f t="shared" si="32"/>
        <v>Building Shell</v>
      </c>
      <c r="C60" s="27">
        <f t="shared" ref="C60:C71" si="34">IF(C24=0,0,(C6*0.5)-C42)*C79*C94*C$2</f>
        <v>0</v>
      </c>
      <c r="D60" s="27">
        <f t="shared" ref="D60:S71" si="35">IF(D24=0,0,((D6*0.5)+C24-D42)*D79*D94*D$2)</f>
        <v>0</v>
      </c>
      <c r="E60" s="27">
        <f t="shared" si="35"/>
        <v>0</v>
      </c>
      <c r="F60" s="27">
        <f t="shared" si="35"/>
        <v>0</v>
      </c>
      <c r="G60" s="27">
        <f t="shared" si="35"/>
        <v>0</v>
      </c>
      <c r="H60" s="27">
        <f t="shared" si="35"/>
        <v>0</v>
      </c>
      <c r="I60" s="27">
        <f t="shared" si="35"/>
        <v>0</v>
      </c>
      <c r="J60" s="27">
        <f t="shared" si="35"/>
        <v>0</v>
      </c>
      <c r="K60" s="27">
        <f t="shared" si="35"/>
        <v>17.771776590098654</v>
      </c>
      <c r="L60" s="27">
        <f t="shared" si="35"/>
        <v>9.6938591680046535</v>
      </c>
      <c r="M60" s="27">
        <f t="shared" si="35"/>
        <v>15.313775764898416</v>
      </c>
      <c r="N60" s="27">
        <f t="shared" si="35"/>
        <v>25.700789830941545</v>
      </c>
      <c r="O60" s="27">
        <f t="shared" si="35"/>
        <v>29.296421220797811</v>
      </c>
      <c r="P60" s="27">
        <f t="shared" si="35"/>
        <v>24.053437137873686</v>
      </c>
      <c r="Q60" s="27">
        <f t="shared" si="35"/>
        <v>19.274364331669823</v>
      </c>
      <c r="R60" s="27">
        <f t="shared" si="35"/>
        <v>9.7002314479508183</v>
      </c>
      <c r="S60" s="27">
        <f t="shared" si="35"/>
        <v>14.400006132646244</v>
      </c>
      <c r="T60" s="27">
        <f t="shared" si="33"/>
        <v>66.507145944262973</v>
      </c>
      <c r="U60" s="27">
        <f t="shared" si="33"/>
        <v>81.971034354295327</v>
      </c>
      <c r="V60" s="27">
        <f t="shared" si="33"/>
        <v>80.754052969694115</v>
      </c>
      <c r="W60" s="27">
        <f t="shared" si="33"/>
        <v>35.543553180197307</v>
      </c>
      <c r="X60" s="27">
        <f t="shared" si="33"/>
        <v>9.6938591680046535</v>
      </c>
      <c r="Y60" s="27">
        <f t="shared" si="33"/>
        <v>15.313775764898416</v>
      </c>
      <c r="Z60" s="27">
        <f t="shared" si="33"/>
        <v>25.700789830941545</v>
      </c>
      <c r="AA60" s="27">
        <f t="shared" si="33"/>
        <v>29.296421220797811</v>
      </c>
      <c r="AB60" s="27">
        <f t="shared" si="33"/>
        <v>24.053437137873686</v>
      </c>
      <c r="AC60" s="27">
        <f t="shared" si="33"/>
        <v>0</v>
      </c>
      <c r="AD60" s="27">
        <f t="shared" si="33"/>
        <v>0</v>
      </c>
      <c r="AE60" s="27">
        <f t="shared" si="33"/>
        <v>0</v>
      </c>
      <c r="AF60" s="27">
        <f t="shared" si="33"/>
        <v>0</v>
      </c>
      <c r="AG60" s="27">
        <f t="shared" si="33"/>
        <v>0</v>
      </c>
      <c r="AH60" s="27">
        <f t="shared" si="33"/>
        <v>0</v>
      </c>
      <c r="AI60" s="27">
        <f t="shared" si="33"/>
        <v>0</v>
      </c>
      <c r="AJ60" s="27">
        <f t="shared" si="33"/>
        <v>0</v>
      </c>
      <c r="AK60" s="27">
        <f t="shared" si="33"/>
        <v>0</v>
      </c>
      <c r="AL60" s="27">
        <f t="shared" si="33"/>
        <v>0</v>
      </c>
      <c r="AM60" s="27">
        <f t="shared" si="33"/>
        <v>0</v>
      </c>
    </row>
    <row r="61" spans="1:39" ht="15.6" x14ac:dyDescent="0.3">
      <c r="A61" s="603"/>
      <c r="B61" s="13" t="str">
        <f t="shared" si="32"/>
        <v>Cooking</v>
      </c>
      <c r="C61" s="27">
        <f t="shared" si="34"/>
        <v>0</v>
      </c>
      <c r="D61" s="27">
        <f t="shared" si="35"/>
        <v>0</v>
      </c>
      <c r="E61" s="27">
        <f t="shared" ref="E61:AM64" si="36">IF(E25=0,0,((E7*0.5)+D25-E43)*E80*E95*E$2)</f>
        <v>0</v>
      </c>
      <c r="F61" s="27">
        <f t="shared" si="36"/>
        <v>0</v>
      </c>
      <c r="G61" s="27">
        <f t="shared" si="36"/>
        <v>0</v>
      </c>
      <c r="H61" s="27">
        <f t="shared" si="36"/>
        <v>0</v>
      </c>
      <c r="I61" s="27">
        <f t="shared" si="36"/>
        <v>0</v>
      </c>
      <c r="J61" s="27">
        <f t="shared" si="36"/>
        <v>0</v>
      </c>
      <c r="K61" s="27">
        <f t="shared" si="36"/>
        <v>0</v>
      </c>
      <c r="L61" s="27">
        <f t="shared" si="36"/>
        <v>0</v>
      </c>
      <c r="M61" s="27">
        <f t="shared" si="36"/>
        <v>0</v>
      </c>
      <c r="N61" s="27">
        <f t="shared" si="36"/>
        <v>0</v>
      </c>
      <c r="O61" s="27">
        <f t="shared" si="36"/>
        <v>0</v>
      </c>
      <c r="P61" s="27">
        <f t="shared" si="36"/>
        <v>0</v>
      </c>
      <c r="Q61" s="27">
        <f t="shared" si="36"/>
        <v>0</v>
      </c>
      <c r="R61" s="27">
        <f t="shared" si="36"/>
        <v>0</v>
      </c>
      <c r="S61" s="27">
        <f t="shared" si="36"/>
        <v>0</v>
      </c>
      <c r="T61" s="27">
        <f t="shared" si="36"/>
        <v>0</v>
      </c>
      <c r="U61" s="27">
        <f t="shared" si="36"/>
        <v>0</v>
      </c>
      <c r="V61" s="27">
        <f t="shared" si="36"/>
        <v>0</v>
      </c>
      <c r="W61" s="27">
        <f t="shared" si="36"/>
        <v>0</v>
      </c>
      <c r="X61" s="27">
        <f t="shared" si="36"/>
        <v>0</v>
      </c>
      <c r="Y61" s="27">
        <f t="shared" si="36"/>
        <v>0</v>
      </c>
      <c r="Z61" s="27">
        <f t="shared" si="36"/>
        <v>0</v>
      </c>
      <c r="AA61" s="27">
        <f t="shared" si="36"/>
        <v>0</v>
      </c>
      <c r="AB61" s="27">
        <f t="shared" si="36"/>
        <v>0</v>
      </c>
      <c r="AC61" s="27">
        <f t="shared" si="36"/>
        <v>0</v>
      </c>
      <c r="AD61" s="27">
        <f t="shared" si="36"/>
        <v>0</v>
      </c>
      <c r="AE61" s="27">
        <f t="shared" si="36"/>
        <v>0</v>
      </c>
      <c r="AF61" s="27">
        <f t="shared" si="36"/>
        <v>0</v>
      </c>
      <c r="AG61" s="27">
        <f t="shared" si="36"/>
        <v>0</v>
      </c>
      <c r="AH61" s="27">
        <f t="shared" si="36"/>
        <v>0</v>
      </c>
      <c r="AI61" s="27">
        <f t="shared" si="36"/>
        <v>0</v>
      </c>
      <c r="AJ61" s="27">
        <f t="shared" si="36"/>
        <v>0</v>
      </c>
      <c r="AK61" s="27">
        <f t="shared" si="36"/>
        <v>0</v>
      </c>
      <c r="AL61" s="27">
        <f t="shared" si="36"/>
        <v>0</v>
      </c>
      <c r="AM61" s="27">
        <f t="shared" si="36"/>
        <v>0</v>
      </c>
    </row>
    <row r="62" spans="1:39" ht="15.6" x14ac:dyDescent="0.3">
      <c r="A62" s="603"/>
      <c r="B62" s="13" t="str">
        <f t="shared" si="32"/>
        <v>Cooling</v>
      </c>
      <c r="C62" s="27">
        <f t="shared" si="34"/>
        <v>2.9590227898623946E-2</v>
      </c>
      <c r="D62" s="27">
        <f t="shared" si="35"/>
        <v>2.2257126918141856</v>
      </c>
      <c r="E62" s="27">
        <f t="shared" si="36"/>
        <v>72.212031706030956</v>
      </c>
      <c r="F62" s="27">
        <f t="shared" si="36"/>
        <v>429.87465546993559</v>
      </c>
      <c r="G62" s="27">
        <f t="shared" si="36"/>
        <v>1997.3088619293712</v>
      </c>
      <c r="H62" s="27">
        <f t="shared" si="36"/>
        <v>14051.224583341274</v>
      </c>
      <c r="I62" s="27">
        <f t="shared" si="36"/>
        <v>25555.38293613285</v>
      </c>
      <c r="J62" s="27">
        <f t="shared" si="36"/>
        <v>32875.857649910933</v>
      </c>
      <c r="K62" s="27">
        <f t="shared" si="36"/>
        <v>16985.19114988263</v>
      </c>
      <c r="L62" s="27">
        <f t="shared" si="36"/>
        <v>1422.8081622370219</v>
      </c>
      <c r="M62" s="27">
        <f t="shared" si="36"/>
        <v>296.78517236460533</v>
      </c>
      <c r="N62" s="27">
        <f t="shared" si="36"/>
        <v>3.327505116317075</v>
      </c>
      <c r="O62" s="27">
        <f t="shared" si="36"/>
        <v>0.32738379290521125</v>
      </c>
      <c r="P62" s="27">
        <f t="shared" si="36"/>
        <v>13.547959088811059</v>
      </c>
      <c r="Q62" s="27">
        <f t="shared" si="36"/>
        <v>399.5636420865506</v>
      </c>
      <c r="R62" s="27">
        <f t="shared" si="36"/>
        <v>1881.3981491175941</v>
      </c>
      <c r="S62" s="27">
        <f t="shared" si="36"/>
        <v>8320.0258523220218</v>
      </c>
      <c r="T62" s="27">
        <f t="shared" si="36"/>
        <v>45119.492315806725</v>
      </c>
      <c r="U62" s="27">
        <f t="shared" si="36"/>
        <v>55840.864110826791</v>
      </c>
      <c r="V62" s="27">
        <f t="shared" si="36"/>
        <v>54949.427181827967</v>
      </c>
      <c r="W62" s="27">
        <f t="shared" si="36"/>
        <v>23474.564742633331</v>
      </c>
      <c r="X62" s="27">
        <f t="shared" si="36"/>
        <v>1697.9106048632893</v>
      </c>
      <c r="Y62" s="27">
        <f t="shared" si="36"/>
        <v>334.69471175379448</v>
      </c>
      <c r="Z62" s="27">
        <f t="shared" si="36"/>
        <v>3.5172113250806984</v>
      </c>
      <c r="AA62" s="27">
        <f t="shared" si="36"/>
        <v>0.32738379290521125</v>
      </c>
      <c r="AB62" s="27">
        <f t="shared" si="36"/>
        <v>13.547959088811059</v>
      </c>
      <c r="AC62" s="27">
        <f t="shared" si="36"/>
        <v>0</v>
      </c>
      <c r="AD62" s="27">
        <f t="shared" si="36"/>
        <v>0</v>
      </c>
      <c r="AE62" s="27">
        <f t="shared" si="36"/>
        <v>0</v>
      </c>
      <c r="AF62" s="27">
        <f t="shared" si="36"/>
        <v>0</v>
      </c>
      <c r="AG62" s="27">
        <f t="shared" si="36"/>
        <v>0</v>
      </c>
      <c r="AH62" s="27">
        <f t="shared" si="36"/>
        <v>0</v>
      </c>
      <c r="AI62" s="27">
        <f t="shared" si="36"/>
        <v>0</v>
      </c>
      <c r="AJ62" s="27">
        <f t="shared" si="36"/>
        <v>0</v>
      </c>
      <c r="AK62" s="27">
        <f t="shared" si="36"/>
        <v>0</v>
      </c>
      <c r="AL62" s="27">
        <f t="shared" si="36"/>
        <v>0</v>
      </c>
      <c r="AM62" s="27">
        <f t="shared" si="36"/>
        <v>0</v>
      </c>
    </row>
    <row r="63" spans="1:39" ht="15.6" x14ac:dyDescent="0.3">
      <c r="A63" s="603"/>
      <c r="B63" s="13" t="str">
        <f t="shared" si="32"/>
        <v>Ext Lighting</v>
      </c>
      <c r="C63" s="27">
        <f t="shared" si="34"/>
        <v>0</v>
      </c>
      <c r="D63" s="27">
        <f t="shared" si="35"/>
        <v>0</v>
      </c>
      <c r="E63" s="27">
        <f t="shared" si="36"/>
        <v>0</v>
      </c>
      <c r="F63" s="27">
        <f t="shared" si="36"/>
        <v>0</v>
      </c>
      <c r="G63" s="27">
        <f t="shared" si="36"/>
        <v>0</v>
      </c>
      <c r="H63" s="27">
        <f t="shared" si="36"/>
        <v>0</v>
      </c>
      <c r="I63" s="27">
        <f t="shared" si="36"/>
        <v>0</v>
      </c>
      <c r="J63" s="27">
        <f t="shared" si="36"/>
        <v>0</v>
      </c>
      <c r="K63" s="27">
        <f t="shared" si="36"/>
        <v>0</v>
      </c>
      <c r="L63" s="27">
        <f t="shared" si="36"/>
        <v>0</v>
      </c>
      <c r="M63" s="27">
        <f t="shared" si="36"/>
        <v>0</v>
      </c>
      <c r="N63" s="27">
        <f t="shared" si="36"/>
        <v>0</v>
      </c>
      <c r="O63" s="27">
        <f t="shared" si="36"/>
        <v>0</v>
      </c>
      <c r="P63" s="27">
        <f t="shared" si="36"/>
        <v>0</v>
      </c>
      <c r="Q63" s="27">
        <f t="shared" si="36"/>
        <v>0</v>
      </c>
      <c r="R63" s="27">
        <f t="shared" si="36"/>
        <v>0</v>
      </c>
      <c r="S63" s="27">
        <f t="shared" si="36"/>
        <v>0</v>
      </c>
      <c r="T63" s="27">
        <f t="shared" si="36"/>
        <v>0</v>
      </c>
      <c r="U63" s="27">
        <f t="shared" si="36"/>
        <v>0</v>
      </c>
      <c r="V63" s="27">
        <f t="shared" si="36"/>
        <v>0</v>
      </c>
      <c r="W63" s="27">
        <f t="shared" si="36"/>
        <v>0</v>
      </c>
      <c r="X63" s="27">
        <f t="shared" si="36"/>
        <v>0</v>
      </c>
      <c r="Y63" s="27">
        <f t="shared" si="36"/>
        <v>0</v>
      </c>
      <c r="Z63" s="27">
        <f t="shared" si="36"/>
        <v>0</v>
      </c>
      <c r="AA63" s="27">
        <f t="shared" si="36"/>
        <v>0</v>
      </c>
      <c r="AB63" s="27">
        <f t="shared" si="36"/>
        <v>0</v>
      </c>
      <c r="AC63" s="27">
        <f t="shared" si="36"/>
        <v>0</v>
      </c>
      <c r="AD63" s="27">
        <f t="shared" si="36"/>
        <v>0</v>
      </c>
      <c r="AE63" s="27">
        <f t="shared" si="36"/>
        <v>0</v>
      </c>
      <c r="AF63" s="27">
        <f t="shared" si="36"/>
        <v>0</v>
      </c>
      <c r="AG63" s="27">
        <f t="shared" si="36"/>
        <v>0</v>
      </c>
      <c r="AH63" s="27">
        <f t="shared" si="36"/>
        <v>0</v>
      </c>
      <c r="AI63" s="27">
        <f t="shared" si="36"/>
        <v>0</v>
      </c>
      <c r="AJ63" s="27">
        <f t="shared" si="36"/>
        <v>0</v>
      </c>
      <c r="AK63" s="27">
        <f t="shared" si="36"/>
        <v>0</v>
      </c>
      <c r="AL63" s="27">
        <f t="shared" si="36"/>
        <v>0</v>
      </c>
      <c r="AM63" s="27">
        <f t="shared" si="36"/>
        <v>0</v>
      </c>
    </row>
    <row r="64" spans="1:39" ht="15.6" x14ac:dyDescent="0.3">
      <c r="A64" s="603"/>
      <c r="B64" s="13" t="str">
        <f t="shared" si="32"/>
        <v>Heating</v>
      </c>
      <c r="C64" s="27">
        <f t="shared" si="34"/>
        <v>0</v>
      </c>
      <c r="D64" s="27">
        <f t="shared" si="35"/>
        <v>0</v>
      </c>
      <c r="E64" s="27">
        <f t="shared" si="36"/>
        <v>0</v>
      </c>
      <c r="F64" s="27">
        <f t="shared" si="36"/>
        <v>0</v>
      </c>
      <c r="G64" s="27">
        <f t="shared" si="36"/>
        <v>0</v>
      </c>
      <c r="H64" s="27">
        <f t="shared" si="36"/>
        <v>0</v>
      </c>
      <c r="I64" s="27">
        <f t="shared" si="36"/>
        <v>0</v>
      </c>
      <c r="J64" s="27">
        <f t="shared" si="36"/>
        <v>0</v>
      </c>
      <c r="K64" s="27">
        <f t="shared" si="36"/>
        <v>0</v>
      </c>
      <c r="L64" s="27">
        <f t="shared" si="36"/>
        <v>0</v>
      </c>
      <c r="M64" s="27">
        <f t="shared" si="36"/>
        <v>0</v>
      </c>
      <c r="N64" s="27">
        <f t="shared" si="36"/>
        <v>123.91023300501602</v>
      </c>
      <c r="O64" s="27">
        <f t="shared" si="36"/>
        <v>282.52914162424997</v>
      </c>
      <c r="P64" s="27">
        <f t="shared" si="36"/>
        <v>231.7922341704371</v>
      </c>
      <c r="Q64" s="27">
        <f t="shared" si="36"/>
        <v>179.09323351284465</v>
      </c>
      <c r="R64" s="27">
        <f t="shared" si="36"/>
        <v>76.479040496029057</v>
      </c>
      <c r="S64" s="27">
        <f t="shared" si="36"/>
        <v>32.90027217576904</v>
      </c>
      <c r="T64" s="27">
        <f t="shared" si="36"/>
        <v>5.5683208688243218</v>
      </c>
      <c r="U64" s="27">
        <f t="shared" si="36"/>
        <v>3.7452583928873762</v>
      </c>
      <c r="V64" s="27">
        <f t="shared" si="36"/>
        <v>4.4556012350236154</v>
      </c>
      <c r="W64" s="27">
        <f t="shared" si="36"/>
        <v>22.174738550488847</v>
      </c>
      <c r="X64" s="27">
        <f t="shared" si="36"/>
        <v>74.832551724772586</v>
      </c>
      <c r="Y64" s="27">
        <f t="shared" si="36"/>
        <v>143.00351799044918</v>
      </c>
      <c r="Z64" s="27">
        <f t="shared" si="36"/>
        <v>247.82046601003205</v>
      </c>
      <c r="AA64" s="27">
        <f t="shared" si="36"/>
        <v>282.52914162424997</v>
      </c>
      <c r="AB64" s="27">
        <f t="shared" si="36"/>
        <v>231.7922341704371</v>
      </c>
      <c r="AC64" s="27">
        <f t="shared" si="36"/>
        <v>0</v>
      </c>
      <c r="AD64" s="27">
        <f t="shared" si="36"/>
        <v>0</v>
      </c>
      <c r="AE64" s="27">
        <f t="shared" si="36"/>
        <v>0</v>
      </c>
      <c r="AF64" s="27">
        <f t="shared" si="36"/>
        <v>0</v>
      </c>
      <c r="AG64" s="27">
        <f t="shared" si="36"/>
        <v>0</v>
      </c>
      <c r="AH64" s="27">
        <f t="shared" si="36"/>
        <v>0</v>
      </c>
      <c r="AI64" s="27">
        <f t="shared" si="36"/>
        <v>0</v>
      </c>
      <c r="AJ64" s="27">
        <f t="shared" si="36"/>
        <v>0</v>
      </c>
      <c r="AK64" s="27">
        <f t="shared" si="36"/>
        <v>0</v>
      </c>
      <c r="AL64" s="27">
        <f t="shared" si="36"/>
        <v>0</v>
      </c>
      <c r="AM64" s="27">
        <f t="shared" si="36"/>
        <v>0</v>
      </c>
    </row>
    <row r="65" spans="1:41" ht="15.6" x14ac:dyDescent="0.3">
      <c r="A65" s="603"/>
      <c r="B65" s="13" t="str">
        <f t="shared" si="32"/>
        <v>HVAC</v>
      </c>
      <c r="C65" s="27">
        <f t="shared" si="34"/>
        <v>1188.2438994825907</v>
      </c>
      <c r="D65" s="27">
        <f t="shared" si="35"/>
        <v>1893.0720968073572</v>
      </c>
      <c r="E65" s="27">
        <f t="shared" ref="E65:AM68" si="37">IF(E29=0,0,((E11*0.5)+D29-E47)*E84*E99*E$2)</f>
        <v>1487.7132425678521</v>
      </c>
      <c r="F65" s="27">
        <f t="shared" si="37"/>
        <v>871.12176144199952</v>
      </c>
      <c r="G65" s="27">
        <f t="shared" si="37"/>
        <v>1293.1813817387165</v>
      </c>
      <c r="H65" s="27">
        <f t="shared" si="37"/>
        <v>7115.5718968533938</v>
      </c>
      <c r="I65" s="27">
        <f t="shared" si="37"/>
        <v>12195.015139623085</v>
      </c>
      <c r="J65" s="27">
        <f t="shared" si="37"/>
        <v>14000.294142173789</v>
      </c>
      <c r="K65" s="27">
        <f t="shared" si="37"/>
        <v>6213.5952964352064</v>
      </c>
      <c r="L65" s="27">
        <f t="shared" si="37"/>
        <v>1713.0896690275429</v>
      </c>
      <c r="M65" s="27">
        <f t="shared" si="37"/>
        <v>2779.5531352715052</v>
      </c>
      <c r="N65" s="27">
        <f t="shared" si="37"/>
        <v>10030.526765855122</v>
      </c>
      <c r="O65" s="27">
        <f t="shared" si="37"/>
        <v>17423.262353793623</v>
      </c>
      <c r="P65" s="27">
        <f t="shared" si="37"/>
        <v>14305.137907634276</v>
      </c>
      <c r="Q65" s="27">
        <f t="shared" si="37"/>
        <v>11462.912275950004</v>
      </c>
      <c r="R65" s="27">
        <f t="shared" si="37"/>
        <v>5768.9530108948911</v>
      </c>
      <c r="S65" s="27">
        <f t="shared" si="37"/>
        <v>8564.0182073576871</v>
      </c>
      <c r="T65" s="27">
        <f t="shared" si="37"/>
        <v>39553.344876346615</v>
      </c>
      <c r="U65" s="27">
        <f t="shared" si="37"/>
        <v>48750.078591607038</v>
      </c>
      <c r="V65" s="27">
        <f t="shared" si="37"/>
        <v>48026.311487639497</v>
      </c>
      <c r="W65" s="27">
        <f t="shared" si="37"/>
        <v>21138.5768718043</v>
      </c>
      <c r="X65" s="27">
        <f t="shared" si="37"/>
        <v>5765.1632679615441</v>
      </c>
      <c r="Y65" s="27">
        <f t="shared" si="37"/>
        <v>9107.4582375807913</v>
      </c>
      <c r="Z65" s="27">
        <f t="shared" si="37"/>
        <v>15284.856827710895</v>
      </c>
      <c r="AA65" s="27">
        <f t="shared" si="37"/>
        <v>17423.262353793623</v>
      </c>
      <c r="AB65" s="27">
        <f t="shared" si="37"/>
        <v>14305.137907634276</v>
      </c>
      <c r="AC65" s="27">
        <f t="shared" si="37"/>
        <v>0</v>
      </c>
      <c r="AD65" s="27">
        <f t="shared" si="37"/>
        <v>0</v>
      </c>
      <c r="AE65" s="27">
        <f t="shared" si="37"/>
        <v>0</v>
      </c>
      <c r="AF65" s="27">
        <f t="shared" si="37"/>
        <v>0</v>
      </c>
      <c r="AG65" s="27">
        <f t="shared" si="37"/>
        <v>0</v>
      </c>
      <c r="AH65" s="27">
        <f t="shared" si="37"/>
        <v>0</v>
      </c>
      <c r="AI65" s="27">
        <f t="shared" si="37"/>
        <v>0</v>
      </c>
      <c r="AJ65" s="27">
        <f t="shared" si="37"/>
        <v>0</v>
      </c>
      <c r="AK65" s="27">
        <f t="shared" si="37"/>
        <v>0</v>
      </c>
      <c r="AL65" s="27">
        <f t="shared" si="37"/>
        <v>0</v>
      </c>
      <c r="AM65" s="27">
        <f t="shared" si="37"/>
        <v>0</v>
      </c>
    </row>
    <row r="66" spans="1:41" ht="15.6" x14ac:dyDescent="0.3">
      <c r="A66" s="603"/>
      <c r="B66" s="13" t="str">
        <f t="shared" si="32"/>
        <v>Lighting</v>
      </c>
      <c r="C66" s="27">
        <f t="shared" si="34"/>
        <v>846.30675379544402</v>
      </c>
      <c r="D66" s="27">
        <f t="shared" si="35"/>
        <v>1362.42507934163</v>
      </c>
      <c r="E66" s="27">
        <f t="shared" si="37"/>
        <v>1714.4610358516616</v>
      </c>
      <c r="F66" s="27">
        <f t="shared" si="37"/>
        <v>3220.9121539664097</v>
      </c>
      <c r="G66" s="27">
        <f t="shared" si="37"/>
        <v>6482.057082110774</v>
      </c>
      <c r="H66" s="27">
        <f t="shared" si="37"/>
        <v>13345.195258269201</v>
      </c>
      <c r="I66" s="27">
        <f t="shared" si="37"/>
        <v>20657.25283076222</v>
      </c>
      <c r="J66" s="27">
        <f t="shared" si="37"/>
        <v>19549.54589178149</v>
      </c>
      <c r="K66" s="27">
        <f t="shared" si="37"/>
        <v>21605.511743467043</v>
      </c>
      <c r="L66" s="27">
        <f t="shared" si="37"/>
        <v>16690.940386882801</v>
      </c>
      <c r="M66" s="27">
        <f t="shared" si="37"/>
        <v>16374.294869668582</v>
      </c>
      <c r="N66" s="27">
        <f t="shared" si="37"/>
        <v>18317.853286249687</v>
      </c>
      <c r="O66" s="27">
        <f t="shared" si="37"/>
        <v>23691.479332327406</v>
      </c>
      <c r="P66" s="27">
        <f t="shared" si="37"/>
        <v>18413.212076125179</v>
      </c>
      <c r="Q66" s="27">
        <f t="shared" si="37"/>
        <v>20542.260906544074</v>
      </c>
      <c r="R66" s="27">
        <f t="shared" si="37"/>
        <v>21162.633562216946</v>
      </c>
      <c r="S66" s="27">
        <f t="shared" si="37"/>
        <v>27513.907866272981</v>
      </c>
      <c r="T66" s="27">
        <f t="shared" si="37"/>
        <v>40349.231590962816</v>
      </c>
      <c r="U66" s="27">
        <f t="shared" si="37"/>
        <v>49238.398067430913</v>
      </c>
      <c r="V66" s="27">
        <f t="shared" si="37"/>
        <v>40407.364303742172</v>
      </c>
      <c r="W66" s="27">
        <f t="shared" si="37"/>
        <v>40247.504028195704</v>
      </c>
      <c r="X66" s="27">
        <f t="shared" si="37"/>
        <v>26670.896075337649</v>
      </c>
      <c r="Y66" s="27">
        <f t="shared" si="37"/>
        <v>21411.769300077154</v>
      </c>
      <c r="Z66" s="27">
        <f t="shared" si="37"/>
        <v>19992.685164658309</v>
      </c>
      <c r="AA66" s="27">
        <f t="shared" si="37"/>
        <v>23691.479332327406</v>
      </c>
      <c r="AB66" s="27">
        <f t="shared" si="37"/>
        <v>18413.212076125179</v>
      </c>
      <c r="AC66" s="27">
        <f t="shared" si="37"/>
        <v>0</v>
      </c>
      <c r="AD66" s="27">
        <f t="shared" si="37"/>
        <v>0</v>
      </c>
      <c r="AE66" s="27">
        <f t="shared" si="37"/>
        <v>0</v>
      </c>
      <c r="AF66" s="27">
        <f t="shared" si="37"/>
        <v>0</v>
      </c>
      <c r="AG66" s="27">
        <f t="shared" si="37"/>
        <v>0</v>
      </c>
      <c r="AH66" s="27">
        <f t="shared" si="37"/>
        <v>0</v>
      </c>
      <c r="AI66" s="27">
        <f t="shared" si="37"/>
        <v>0</v>
      </c>
      <c r="AJ66" s="27">
        <f t="shared" si="37"/>
        <v>0</v>
      </c>
      <c r="AK66" s="27">
        <f t="shared" si="37"/>
        <v>0</v>
      </c>
      <c r="AL66" s="27">
        <f t="shared" si="37"/>
        <v>0</v>
      </c>
      <c r="AM66" s="27">
        <f t="shared" si="37"/>
        <v>0</v>
      </c>
    </row>
    <row r="67" spans="1:41" ht="15.6" x14ac:dyDescent="0.3">
      <c r="A67" s="603"/>
      <c r="B67" s="13" t="str">
        <f t="shared" si="32"/>
        <v>Miscellaneous</v>
      </c>
      <c r="C67" s="27">
        <f t="shared" si="34"/>
        <v>0</v>
      </c>
      <c r="D67" s="27">
        <f t="shared" si="35"/>
        <v>0</v>
      </c>
      <c r="E67" s="27">
        <f t="shared" si="37"/>
        <v>0</v>
      </c>
      <c r="F67" s="27">
        <f t="shared" si="37"/>
        <v>0</v>
      </c>
      <c r="G67" s="27">
        <f t="shared" si="37"/>
        <v>0</v>
      </c>
      <c r="H67" s="27">
        <f t="shared" si="37"/>
        <v>0</v>
      </c>
      <c r="I67" s="27">
        <f t="shared" si="37"/>
        <v>0</v>
      </c>
      <c r="J67" s="27">
        <f t="shared" si="37"/>
        <v>0</v>
      </c>
      <c r="K67" s="27">
        <f t="shared" si="37"/>
        <v>0</v>
      </c>
      <c r="L67" s="27">
        <f t="shared" si="37"/>
        <v>0</v>
      </c>
      <c r="M67" s="27">
        <f t="shared" si="37"/>
        <v>0</v>
      </c>
      <c r="N67" s="27">
        <f t="shared" si="37"/>
        <v>0</v>
      </c>
      <c r="O67" s="27">
        <f t="shared" si="37"/>
        <v>0</v>
      </c>
      <c r="P67" s="27">
        <f t="shared" si="37"/>
        <v>0</v>
      </c>
      <c r="Q67" s="27">
        <f t="shared" si="37"/>
        <v>0</v>
      </c>
      <c r="R67" s="27">
        <f t="shared" si="37"/>
        <v>0</v>
      </c>
      <c r="S67" s="27">
        <f t="shared" si="37"/>
        <v>0</v>
      </c>
      <c r="T67" s="27">
        <f t="shared" si="37"/>
        <v>0</v>
      </c>
      <c r="U67" s="27">
        <f t="shared" si="37"/>
        <v>0</v>
      </c>
      <c r="V67" s="27">
        <f t="shared" si="37"/>
        <v>0</v>
      </c>
      <c r="W67" s="27">
        <f t="shared" si="37"/>
        <v>0</v>
      </c>
      <c r="X67" s="27">
        <f t="shared" si="37"/>
        <v>0</v>
      </c>
      <c r="Y67" s="27">
        <f t="shared" si="37"/>
        <v>0</v>
      </c>
      <c r="Z67" s="27">
        <f t="shared" si="37"/>
        <v>0</v>
      </c>
      <c r="AA67" s="27">
        <f t="shared" si="37"/>
        <v>0</v>
      </c>
      <c r="AB67" s="27">
        <f t="shared" si="37"/>
        <v>0</v>
      </c>
      <c r="AC67" s="27">
        <f t="shared" si="37"/>
        <v>0</v>
      </c>
      <c r="AD67" s="27">
        <f t="shared" si="37"/>
        <v>0</v>
      </c>
      <c r="AE67" s="27">
        <f t="shared" si="37"/>
        <v>0</v>
      </c>
      <c r="AF67" s="27">
        <f t="shared" si="37"/>
        <v>0</v>
      </c>
      <c r="AG67" s="27">
        <f t="shared" si="37"/>
        <v>0</v>
      </c>
      <c r="AH67" s="27">
        <f t="shared" si="37"/>
        <v>0</v>
      </c>
      <c r="AI67" s="27">
        <f t="shared" si="37"/>
        <v>0</v>
      </c>
      <c r="AJ67" s="27">
        <f t="shared" si="37"/>
        <v>0</v>
      </c>
      <c r="AK67" s="27">
        <f t="shared" si="37"/>
        <v>0</v>
      </c>
      <c r="AL67" s="27">
        <f t="shared" si="37"/>
        <v>0</v>
      </c>
      <c r="AM67" s="27">
        <f t="shared" si="37"/>
        <v>0</v>
      </c>
    </row>
    <row r="68" spans="1:41" ht="15.75" customHeight="1" x14ac:dyDescent="0.3">
      <c r="A68" s="603"/>
      <c r="B68" s="13" t="str">
        <f t="shared" si="32"/>
        <v>Motors</v>
      </c>
      <c r="C68" s="27">
        <f t="shared" si="34"/>
        <v>344.69252839038171</v>
      </c>
      <c r="D68" s="27">
        <f t="shared" si="35"/>
        <v>603.5351968062505</v>
      </c>
      <c r="E68" s="27">
        <f t="shared" si="37"/>
        <v>701.38628651240595</v>
      </c>
      <c r="F68" s="27">
        <f t="shared" si="37"/>
        <v>754.83388296318117</v>
      </c>
      <c r="G68" s="27">
        <f t="shared" si="37"/>
        <v>1205.5453778545043</v>
      </c>
      <c r="H68" s="27">
        <f>IF(H32=0,0,((H14*0.5)+G32-H50)*H87*H102*H$2)</f>
        <v>2714.1457642499036</v>
      </c>
      <c r="I68" s="27">
        <f t="shared" si="37"/>
        <v>3406.775236755303</v>
      </c>
      <c r="J68" s="27">
        <f t="shared" si="37"/>
        <v>4169.4829650667825</v>
      </c>
      <c r="K68" s="27">
        <f t="shared" si="37"/>
        <v>4712.2095224892764</v>
      </c>
      <c r="L68" s="27">
        <f t="shared" si="37"/>
        <v>3099.3615736423567</v>
      </c>
      <c r="M68" s="27">
        <f t="shared" si="37"/>
        <v>3022.5103506227451</v>
      </c>
      <c r="N68" s="27">
        <f t="shared" si="37"/>
        <v>2751.7619955045857</v>
      </c>
      <c r="O68" s="27">
        <f t="shared" si="37"/>
        <v>2824.5066236375533</v>
      </c>
      <c r="P68" s="27">
        <f t="shared" si="37"/>
        <v>2634.2447428422283</v>
      </c>
      <c r="Q68" s="27">
        <f t="shared" si="37"/>
        <v>2966.6676413060873</v>
      </c>
      <c r="R68" s="27">
        <f t="shared" si="37"/>
        <v>2784.9299022335563</v>
      </c>
      <c r="S68" s="27">
        <f t="shared" si="37"/>
        <v>3191.7825499661189</v>
      </c>
      <c r="T68" s="27">
        <f t="shared" si="37"/>
        <v>5603.5321338431086</v>
      </c>
      <c r="U68" s="27">
        <f t="shared" si="37"/>
        <v>5584.8854190812153</v>
      </c>
      <c r="V68" s="27">
        <f t="shared" si="37"/>
        <v>5667.8701605277765</v>
      </c>
      <c r="W68" s="27">
        <f t="shared" si="37"/>
        <v>5429.954867266717</v>
      </c>
      <c r="X68" s="27">
        <f t="shared" si="37"/>
        <v>3099.3615736423567</v>
      </c>
      <c r="Y68" s="27">
        <f t="shared" si="37"/>
        <v>3022.5103506227451</v>
      </c>
      <c r="Z68" s="27">
        <f t="shared" si="37"/>
        <v>2751.7619955045857</v>
      </c>
      <c r="AA68" s="27">
        <f t="shared" si="37"/>
        <v>2824.5066236375533</v>
      </c>
      <c r="AB68" s="27">
        <f t="shared" si="37"/>
        <v>2634.2447428422283</v>
      </c>
      <c r="AC68" s="27">
        <f t="shared" si="37"/>
        <v>0</v>
      </c>
      <c r="AD68" s="27">
        <f t="shared" si="37"/>
        <v>0</v>
      </c>
      <c r="AE68" s="27">
        <f t="shared" si="37"/>
        <v>0</v>
      </c>
      <c r="AF68" s="27">
        <f t="shared" si="37"/>
        <v>0</v>
      </c>
      <c r="AG68" s="27">
        <f t="shared" si="37"/>
        <v>0</v>
      </c>
      <c r="AH68" s="27">
        <f t="shared" si="37"/>
        <v>0</v>
      </c>
      <c r="AI68" s="27">
        <f t="shared" si="37"/>
        <v>0</v>
      </c>
      <c r="AJ68" s="27">
        <f t="shared" si="37"/>
        <v>0</v>
      </c>
      <c r="AK68" s="27">
        <f t="shared" si="37"/>
        <v>0</v>
      </c>
      <c r="AL68" s="27">
        <f t="shared" si="37"/>
        <v>0</v>
      </c>
      <c r="AM68" s="27">
        <f t="shared" si="37"/>
        <v>0</v>
      </c>
    </row>
    <row r="69" spans="1:41" ht="15.6" x14ac:dyDescent="0.3">
      <c r="A69" s="603"/>
      <c r="B69" s="13" t="str">
        <f t="shared" si="32"/>
        <v>Process</v>
      </c>
      <c r="C69" s="27">
        <f t="shared" si="34"/>
        <v>0</v>
      </c>
      <c r="D69" s="27">
        <f t="shared" si="35"/>
        <v>0</v>
      </c>
      <c r="E69" s="27">
        <f t="shared" ref="E69:AM71" si="38">IF(E33=0,0,((E15*0.5)+D33-E51)*E88*E103*E$2)</f>
        <v>0</v>
      </c>
      <c r="F69" s="27">
        <f t="shared" si="38"/>
        <v>0</v>
      </c>
      <c r="G69" s="27">
        <f t="shared" si="38"/>
        <v>0</v>
      </c>
      <c r="H69" s="27">
        <f t="shared" si="38"/>
        <v>0</v>
      </c>
      <c r="I69" s="27">
        <f t="shared" si="38"/>
        <v>0</v>
      </c>
      <c r="J69" s="27">
        <f t="shared" si="38"/>
        <v>0</v>
      </c>
      <c r="K69" s="27">
        <f t="shared" si="38"/>
        <v>299.33738768963133</v>
      </c>
      <c r="L69" s="27">
        <f t="shared" si="38"/>
        <v>341.71731428284704</v>
      </c>
      <c r="M69" s="27">
        <f t="shared" si="38"/>
        <v>333.24415201841606</v>
      </c>
      <c r="N69" s="27">
        <f t="shared" si="38"/>
        <v>2116.8550362671954</v>
      </c>
      <c r="O69" s="27">
        <f t="shared" si="38"/>
        <v>4034.2175376231462</v>
      </c>
      <c r="P69" s="27">
        <f t="shared" si="38"/>
        <v>3762.4681956948334</v>
      </c>
      <c r="Q69" s="27">
        <f t="shared" si="38"/>
        <v>4237.2648471409257</v>
      </c>
      <c r="R69" s="27">
        <f t="shared" si="38"/>
        <v>3977.6904605635746</v>
      </c>
      <c r="S69" s="27">
        <f t="shared" si="38"/>
        <v>4558.7944569129686</v>
      </c>
      <c r="T69" s="27">
        <f t="shared" si="38"/>
        <v>8003.4748078840221</v>
      </c>
      <c r="U69" s="27">
        <f t="shared" si="38"/>
        <v>7976.8418720353502</v>
      </c>
      <c r="V69" s="27">
        <f t="shared" si="38"/>
        <v>8095.3682357185407</v>
      </c>
      <c r="W69" s="27">
        <f t="shared" si="38"/>
        <v>7755.5559511552156</v>
      </c>
      <c r="X69" s="27">
        <f t="shared" si="38"/>
        <v>4426.7904033875402</v>
      </c>
      <c r="Y69" s="27">
        <f t="shared" si="38"/>
        <v>4317.0244891925067</v>
      </c>
      <c r="Z69" s="27">
        <f t="shared" si="38"/>
        <v>3930.3170361600091</v>
      </c>
      <c r="AA69" s="27">
        <f t="shared" si="38"/>
        <v>4034.2175376231462</v>
      </c>
      <c r="AB69" s="27">
        <f t="shared" si="38"/>
        <v>3762.4681956948334</v>
      </c>
      <c r="AC69" s="27">
        <f t="shared" si="38"/>
        <v>0</v>
      </c>
      <c r="AD69" s="27">
        <f t="shared" si="38"/>
        <v>0</v>
      </c>
      <c r="AE69" s="27">
        <f t="shared" si="38"/>
        <v>0</v>
      </c>
      <c r="AF69" s="27">
        <f t="shared" si="38"/>
        <v>0</v>
      </c>
      <c r="AG69" s="27">
        <f t="shared" si="38"/>
        <v>0</v>
      </c>
      <c r="AH69" s="27">
        <f t="shared" si="38"/>
        <v>0</v>
      </c>
      <c r="AI69" s="27">
        <f t="shared" si="38"/>
        <v>0</v>
      </c>
      <c r="AJ69" s="27">
        <f t="shared" si="38"/>
        <v>0</v>
      </c>
      <c r="AK69" s="27">
        <f t="shared" si="38"/>
        <v>0</v>
      </c>
      <c r="AL69" s="27">
        <f t="shared" si="38"/>
        <v>0</v>
      </c>
      <c r="AM69" s="27">
        <f t="shared" si="38"/>
        <v>0</v>
      </c>
    </row>
    <row r="70" spans="1:41" ht="15.6" x14ac:dyDescent="0.3">
      <c r="A70" s="603"/>
      <c r="B70" s="13" t="str">
        <f t="shared" si="32"/>
        <v>Refrigeration</v>
      </c>
      <c r="C70" s="27">
        <f t="shared" si="34"/>
        <v>0</v>
      </c>
      <c r="D70" s="27">
        <f t="shared" si="35"/>
        <v>0</v>
      </c>
      <c r="E70" s="27">
        <f t="shared" si="38"/>
        <v>0</v>
      </c>
      <c r="F70" s="27">
        <f t="shared" si="38"/>
        <v>0</v>
      </c>
      <c r="G70" s="27">
        <f t="shared" si="38"/>
        <v>0</v>
      </c>
      <c r="H70" s="27">
        <f t="shared" si="38"/>
        <v>0</v>
      </c>
      <c r="I70" s="27">
        <f t="shared" si="38"/>
        <v>0</v>
      </c>
      <c r="J70" s="27">
        <f t="shared" si="38"/>
        <v>0</v>
      </c>
      <c r="K70" s="27">
        <f t="shared" si="38"/>
        <v>0</v>
      </c>
      <c r="L70" s="27">
        <f t="shared" si="38"/>
        <v>0</v>
      </c>
      <c r="M70" s="27">
        <f t="shared" si="38"/>
        <v>0</v>
      </c>
      <c r="N70" s="27">
        <f t="shared" si="38"/>
        <v>0</v>
      </c>
      <c r="O70" s="27">
        <f t="shared" si="38"/>
        <v>0</v>
      </c>
      <c r="P70" s="27">
        <f t="shared" si="38"/>
        <v>0</v>
      </c>
      <c r="Q70" s="27">
        <f t="shared" si="38"/>
        <v>0</v>
      </c>
      <c r="R70" s="27">
        <f t="shared" si="38"/>
        <v>0</v>
      </c>
      <c r="S70" s="27">
        <f t="shared" si="38"/>
        <v>0</v>
      </c>
      <c r="T70" s="27">
        <f t="shared" si="38"/>
        <v>0</v>
      </c>
      <c r="U70" s="27">
        <f t="shared" si="38"/>
        <v>0</v>
      </c>
      <c r="V70" s="27">
        <f t="shared" si="38"/>
        <v>0</v>
      </c>
      <c r="W70" s="27">
        <f t="shared" si="38"/>
        <v>0</v>
      </c>
      <c r="X70" s="27">
        <f t="shared" si="38"/>
        <v>0</v>
      </c>
      <c r="Y70" s="27">
        <f t="shared" si="38"/>
        <v>0</v>
      </c>
      <c r="Z70" s="27">
        <f t="shared" si="38"/>
        <v>0</v>
      </c>
      <c r="AA70" s="27">
        <f t="shared" si="38"/>
        <v>0</v>
      </c>
      <c r="AB70" s="27">
        <f t="shared" si="38"/>
        <v>0</v>
      </c>
      <c r="AC70" s="27">
        <f t="shared" si="38"/>
        <v>0</v>
      </c>
      <c r="AD70" s="27">
        <f t="shared" si="38"/>
        <v>0</v>
      </c>
      <c r="AE70" s="27">
        <f t="shared" si="38"/>
        <v>0</v>
      </c>
      <c r="AF70" s="27">
        <f t="shared" si="38"/>
        <v>0</v>
      </c>
      <c r="AG70" s="27">
        <f t="shared" si="38"/>
        <v>0</v>
      </c>
      <c r="AH70" s="27">
        <f t="shared" si="38"/>
        <v>0</v>
      </c>
      <c r="AI70" s="27">
        <f t="shared" si="38"/>
        <v>0</v>
      </c>
      <c r="AJ70" s="27">
        <f t="shared" si="38"/>
        <v>0</v>
      </c>
      <c r="AK70" s="27">
        <f t="shared" si="38"/>
        <v>0</v>
      </c>
      <c r="AL70" s="27">
        <f t="shared" si="38"/>
        <v>0</v>
      </c>
      <c r="AM70" s="27">
        <f t="shared" si="38"/>
        <v>0</v>
      </c>
    </row>
    <row r="71" spans="1:41" ht="15.6" x14ac:dyDescent="0.3">
      <c r="A71" s="603"/>
      <c r="B71" s="13" t="str">
        <f t="shared" si="32"/>
        <v>Water Heating</v>
      </c>
      <c r="C71" s="27">
        <f t="shared" si="34"/>
        <v>0</v>
      </c>
      <c r="D71" s="27">
        <f t="shared" si="35"/>
        <v>0</v>
      </c>
      <c r="E71" s="27">
        <f t="shared" si="38"/>
        <v>0</v>
      </c>
      <c r="F71" s="27">
        <f t="shared" si="38"/>
        <v>0</v>
      </c>
      <c r="G71" s="27">
        <f t="shared" si="38"/>
        <v>0</v>
      </c>
      <c r="H71" s="27">
        <f t="shared" si="38"/>
        <v>0</v>
      </c>
      <c r="I71" s="27">
        <f t="shared" si="38"/>
        <v>0</v>
      </c>
      <c r="J71" s="27">
        <f t="shared" si="38"/>
        <v>0</v>
      </c>
      <c r="K71" s="27">
        <f t="shared" si="38"/>
        <v>0</v>
      </c>
      <c r="L71" s="27">
        <f t="shared" si="38"/>
        <v>0</v>
      </c>
      <c r="M71" s="27">
        <f t="shared" si="38"/>
        <v>0</v>
      </c>
      <c r="N71" s="27">
        <f t="shared" si="38"/>
        <v>0</v>
      </c>
      <c r="O71" s="27">
        <f t="shared" si="38"/>
        <v>0</v>
      </c>
      <c r="P71" s="27">
        <f t="shared" si="38"/>
        <v>0</v>
      </c>
      <c r="Q71" s="27">
        <f t="shared" si="38"/>
        <v>0</v>
      </c>
      <c r="R71" s="27">
        <f t="shared" si="38"/>
        <v>0</v>
      </c>
      <c r="S71" s="27">
        <f t="shared" si="38"/>
        <v>0</v>
      </c>
      <c r="T71" s="27">
        <f t="shared" si="38"/>
        <v>0</v>
      </c>
      <c r="U71" s="27">
        <f t="shared" si="38"/>
        <v>0</v>
      </c>
      <c r="V71" s="27">
        <f t="shared" si="38"/>
        <v>0</v>
      </c>
      <c r="W71" s="27">
        <f t="shared" si="38"/>
        <v>0</v>
      </c>
      <c r="X71" s="27">
        <f t="shared" si="38"/>
        <v>0</v>
      </c>
      <c r="Y71" s="27">
        <f t="shared" si="38"/>
        <v>0</v>
      </c>
      <c r="Z71" s="27">
        <f t="shared" si="38"/>
        <v>0</v>
      </c>
      <c r="AA71" s="27">
        <f t="shared" si="38"/>
        <v>0</v>
      </c>
      <c r="AB71" s="27">
        <f t="shared" si="38"/>
        <v>0</v>
      </c>
      <c r="AC71" s="27">
        <f t="shared" si="38"/>
        <v>0</v>
      </c>
      <c r="AD71" s="27">
        <f t="shared" si="38"/>
        <v>0</v>
      </c>
      <c r="AE71" s="27">
        <f t="shared" si="38"/>
        <v>0</v>
      </c>
      <c r="AF71" s="27">
        <f t="shared" si="38"/>
        <v>0</v>
      </c>
      <c r="AG71" s="27">
        <f t="shared" si="38"/>
        <v>0</v>
      </c>
      <c r="AH71" s="27">
        <f t="shared" si="38"/>
        <v>0</v>
      </c>
      <c r="AI71" s="27">
        <f t="shared" si="38"/>
        <v>0</v>
      </c>
      <c r="AJ71" s="27">
        <f t="shared" si="38"/>
        <v>0</v>
      </c>
      <c r="AK71" s="27">
        <f t="shared" si="38"/>
        <v>0</v>
      </c>
      <c r="AL71" s="27">
        <f t="shared" si="38"/>
        <v>0</v>
      </c>
      <c r="AM71" s="27">
        <f t="shared" si="38"/>
        <v>0</v>
      </c>
    </row>
    <row r="72" spans="1:41" ht="15.75" customHeight="1" x14ac:dyDescent="0.3">
      <c r="A72" s="603"/>
      <c r="B72" s="13" t="str">
        <f t="shared" si="3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">
      <c r="A73" s="603"/>
      <c r="B73" s="277" t="s">
        <v>149</v>
      </c>
      <c r="C73" s="27">
        <f>SUM(C59:C72)</f>
        <v>2379.2727718963147</v>
      </c>
      <c r="D73" s="27">
        <f>SUM(D59:D72)</f>
        <v>3861.2580856470518</v>
      </c>
      <c r="E73" s="27">
        <f t="shared" ref="E73:AM73" si="39">SUM(E59:E72)</f>
        <v>3975.7725966379508</v>
      </c>
      <c r="F73" s="27">
        <f t="shared" si="39"/>
        <v>5276.7424538415262</v>
      </c>
      <c r="G73" s="27">
        <f t="shared" si="39"/>
        <v>10978.092703633367</v>
      </c>
      <c r="H73" s="27">
        <f t="shared" si="39"/>
        <v>37226.137502713769</v>
      </c>
      <c r="I73" s="27">
        <f t="shared" si="39"/>
        <v>61814.426143273457</v>
      </c>
      <c r="J73" s="27">
        <f t="shared" si="39"/>
        <v>72032.346794965953</v>
      </c>
      <c r="K73" s="27">
        <f t="shared" si="39"/>
        <v>52587.29580310006</v>
      </c>
      <c r="L73" s="27">
        <f t="shared" si="39"/>
        <v>26949.449341383042</v>
      </c>
      <c r="M73" s="27">
        <f t="shared" si="39"/>
        <v>28450.487860548801</v>
      </c>
      <c r="N73" s="27">
        <f t="shared" si="39"/>
        <v>38494.510456197866</v>
      </c>
      <c r="O73" s="27">
        <f t="shared" si="39"/>
        <v>53545.66512611261</v>
      </c>
      <c r="P73" s="27">
        <f t="shared" si="39"/>
        <v>44290.180363522421</v>
      </c>
      <c r="Q73" s="27">
        <f t="shared" si="39"/>
        <v>45331.828077796075</v>
      </c>
      <c r="R73" s="27">
        <f t="shared" si="39"/>
        <v>40848.127414121504</v>
      </c>
      <c r="S73" s="27">
        <f t="shared" si="39"/>
        <v>58139.84929389922</v>
      </c>
      <c r="T73" s="27">
        <f t="shared" si="39"/>
        <v>149136.54489925795</v>
      </c>
      <c r="U73" s="27">
        <f t="shared" si="39"/>
        <v>177877.45249801644</v>
      </c>
      <c r="V73" s="27">
        <f t="shared" si="39"/>
        <v>167786.76070140186</v>
      </c>
      <c r="W73" s="27">
        <f t="shared" si="39"/>
        <v>108216.01750507059</v>
      </c>
      <c r="X73" s="27">
        <f t="shared" si="39"/>
        <v>47516.553893265846</v>
      </c>
      <c r="Y73" s="27">
        <f t="shared" si="39"/>
        <v>43980.560787820388</v>
      </c>
      <c r="Z73" s="27">
        <f t="shared" si="39"/>
        <v>47361.23433556885</v>
      </c>
      <c r="AA73" s="27">
        <f t="shared" si="39"/>
        <v>53545.66512611261</v>
      </c>
      <c r="AB73" s="27">
        <f t="shared" si="39"/>
        <v>44290.180363522421</v>
      </c>
      <c r="AC73" s="27">
        <f t="shared" si="39"/>
        <v>0</v>
      </c>
      <c r="AD73" s="27">
        <f t="shared" si="39"/>
        <v>0</v>
      </c>
      <c r="AE73" s="27">
        <f t="shared" si="39"/>
        <v>0</v>
      </c>
      <c r="AF73" s="27">
        <f t="shared" si="39"/>
        <v>0</v>
      </c>
      <c r="AG73" s="27">
        <f t="shared" si="39"/>
        <v>0</v>
      </c>
      <c r="AH73" s="27">
        <f t="shared" si="39"/>
        <v>0</v>
      </c>
      <c r="AI73" s="27">
        <f t="shared" si="39"/>
        <v>0</v>
      </c>
      <c r="AJ73" s="27">
        <f t="shared" si="39"/>
        <v>0</v>
      </c>
      <c r="AK73" s="27">
        <f t="shared" si="39"/>
        <v>0</v>
      </c>
      <c r="AL73" s="27">
        <f t="shared" si="39"/>
        <v>0</v>
      </c>
      <c r="AM73" s="27">
        <f t="shared" si="39"/>
        <v>0</v>
      </c>
    </row>
    <row r="74" spans="1:41" ht="16.5" customHeight="1" thickBot="1" x14ac:dyDescent="0.35">
      <c r="A74" s="604"/>
      <c r="B74" s="154" t="s">
        <v>150</v>
      </c>
      <c r="C74" s="28">
        <f>C73</f>
        <v>2379.2727718963147</v>
      </c>
      <c r="D74" s="28">
        <f>C74+D73</f>
        <v>6240.5308575433664</v>
      </c>
      <c r="E74" s="28">
        <f t="shared" ref="E74:AM74" si="40">D74+E73</f>
        <v>10216.303454181318</v>
      </c>
      <c r="F74" s="28">
        <f t="shared" si="40"/>
        <v>15493.045908022843</v>
      </c>
      <c r="G74" s="28">
        <f t="shared" si="40"/>
        <v>26471.13861165621</v>
      </c>
      <c r="H74" s="28">
        <f t="shared" si="40"/>
        <v>63697.276114369975</v>
      </c>
      <c r="I74" s="28">
        <f t="shared" si="40"/>
        <v>125511.70225764342</v>
      </c>
      <c r="J74" s="28">
        <f t="shared" si="40"/>
        <v>197544.04905260936</v>
      </c>
      <c r="K74" s="28">
        <f t="shared" si="40"/>
        <v>250131.34485570941</v>
      </c>
      <c r="L74" s="28">
        <f t="shared" si="40"/>
        <v>277080.79419709247</v>
      </c>
      <c r="M74" s="28">
        <f t="shared" si="40"/>
        <v>305531.28205764125</v>
      </c>
      <c r="N74" s="28">
        <f t="shared" si="40"/>
        <v>344025.79251383909</v>
      </c>
      <c r="O74" s="28">
        <f t="shared" si="40"/>
        <v>397571.45763995172</v>
      </c>
      <c r="P74" s="28">
        <f t="shared" si="40"/>
        <v>441861.63800347416</v>
      </c>
      <c r="Q74" s="28">
        <f t="shared" si="40"/>
        <v>487193.46608127025</v>
      </c>
      <c r="R74" s="28">
        <f t="shared" si="40"/>
        <v>528041.59349539177</v>
      </c>
      <c r="S74" s="28">
        <f t="shared" si="40"/>
        <v>586181.44278929103</v>
      </c>
      <c r="T74" s="28">
        <f t="shared" si="40"/>
        <v>735317.98768854898</v>
      </c>
      <c r="U74" s="28">
        <f t="shared" si="40"/>
        <v>913195.44018656539</v>
      </c>
      <c r="V74" s="28">
        <f t="shared" si="40"/>
        <v>1080982.2008879674</v>
      </c>
      <c r="W74" s="28">
        <f t="shared" si="40"/>
        <v>1189198.218393038</v>
      </c>
      <c r="X74" s="28">
        <f t="shared" si="40"/>
        <v>1236714.7722863038</v>
      </c>
      <c r="Y74" s="28">
        <f t="shared" si="40"/>
        <v>1280695.3330741243</v>
      </c>
      <c r="Z74" s="28">
        <f t="shared" si="40"/>
        <v>1328056.5674096933</v>
      </c>
      <c r="AA74" s="28">
        <f t="shared" si="40"/>
        <v>1381602.2325358058</v>
      </c>
      <c r="AB74" s="28">
        <f t="shared" si="40"/>
        <v>1425892.4128993282</v>
      </c>
      <c r="AC74" s="28">
        <f t="shared" si="40"/>
        <v>1425892.4128993282</v>
      </c>
      <c r="AD74" s="28">
        <f t="shared" si="40"/>
        <v>1425892.4128993282</v>
      </c>
      <c r="AE74" s="28">
        <f t="shared" si="40"/>
        <v>1425892.4128993282</v>
      </c>
      <c r="AF74" s="28">
        <f t="shared" si="40"/>
        <v>1425892.4128993282</v>
      </c>
      <c r="AG74" s="28">
        <f t="shared" si="40"/>
        <v>1425892.4128993282</v>
      </c>
      <c r="AH74" s="28">
        <f t="shared" si="40"/>
        <v>1425892.4128993282</v>
      </c>
      <c r="AI74" s="28">
        <f t="shared" si="40"/>
        <v>1425892.4128993282</v>
      </c>
      <c r="AJ74" s="28">
        <f t="shared" si="40"/>
        <v>1425892.4128993282</v>
      </c>
      <c r="AK74" s="28">
        <f t="shared" si="40"/>
        <v>1425892.4128993282</v>
      </c>
      <c r="AL74" s="28">
        <f t="shared" si="40"/>
        <v>1425892.4128993282</v>
      </c>
      <c r="AM74" s="28">
        <f t="shared" si="40"/>
        <v>1425892.4128993282</v>
      </c>
    </row>
    <row r="75" spans="1:41" x14ac:dyDescent="0.3">
      <c r="A75" s="8"/>
      <c r="B75" s="36"/>
      <c r="C75" s="242"/>
      <c r="D75" s="243"/>
      <c r="E75" s="242"/>
      <c r="F75" s="243"/>
      <c r="G75" s="242"/>
      <c r="H75" s="243"/>
      <c r="I75" s="242"/>
      <c r="J75" s="243"/>
      <c r="K75" s="242"/>
      <c r="L75" s="243"/>
      <c r="M75" s="242"/>
      <c r="N75" s="243"/>
      <c r="O75" s="242"/>
      <c r="P75" s="243"/>
      <c r="Q75" s="242"/>
      <c r="R75" s="243"/>
      <c r="S75" s="242"/>
      <c r="T75" s="243"/>
      <c r="U75" s="242"/>
      <c r="V75" s="243"/>
      <c r="W75" s="242"/>
      <c r="X75" s="243"/>
      <c r="Y75" s="242"/>
      <c r="Z75" s="243"/>
      <c r="AA75" s="242"/>
      <c r="AB75" s="243"/>
      <c r="AC75" s="242"/>
      <c r="AD75" s="243"/>
      <c r="AE75" s="242"/>
      <c r="AF75" s="243"/>
      <c r="AG75" s="242"/>
      <c r="AH75" s="243"/>
      <c r="AI75" s="242"/>
      <c r="AJ75" s="243"/>
      <c r="AK75" s="242"/>
      <c r="AL75" s="243"/>
      <c r="AM75" s="242"/>
    </row>
    <row r="76" spans="1:41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229"/>
    </row>
    <row r="77" spans="1:41" ht="15.6" x14ac:dyDescent="0.3">
      <c r="A77" s="605" t="s">
        <v>134</v>
      </c>
      <c r="B77" s="17" t="s">
        <v>134</v>
      </c>
      <c r="C77" s="271">
        <f>'3M - LGS'!C77</f>
        <v>43831</v>
      </c>
      <c r="D77" s="271">
        <f>'3M - LGS'!D77</f>
        <v>43862</v>
      </c>
      <c r="E77" s="271">
        <f>'3M - LGS'!E77</f>
        <v>43891</v>
      </c>
      <c r="F77" s="271">
        <f>'3M - LGS'!F77</f>
        <v>43922</v>
      </c>
      <c r="G77" s="271">
        <f>'3M - LGS'!G77</f>
        <v>43952</v>
      </c>
      <c r="H77" s="271">
        <f>'3M - LGS'!H77</f>
        <v>43983</v>
      </c>
      <c r="I77" s="271">
        <f>'3M - LGS'!I77</f>
        <v>44013</v>
      </c>
      <c r="J77" s="271">
        <f>'3M - LGS'!J77</f>
        <v>44044</v>
      </c>
      <c r="K77" s="271">
        <f>'3M - LGS'!K77</f>
        <v>44075</v>
      </c>
      <c r="L77" s="271">
        <f>'3M - LGS'!L77</f>
        <v>44105</v>
      </c>
      <c r="M77" s="271">
        <f>'3M - LGS'!M77</f>
        <v>44136</v>
      </c>
      <c r="N77" s="271">
        <f>'3M - LGS'!N77</f>
        <v>44166</v>
      </c>
      <c r="O77" s="271">
        <f>'3M - LGS'!O77</f>
        <v>44197</v>
      </c>
      <c r="P77" s="271">
        <f>'3M - LGS'!P77</f>
        <v>44228</v>
      </c>
      <c r="Q77" s="271">
        <f>'3M - LGS'!Q77</f>
        <v>44256</v>
      </c>
      <c r="R77" s="271">
        <f>'3M - LGS'!R77</f>
        <v>44287</v>
      </c>
      <c r="S77" s="271">
        <f>'3M - LGS'!S77</f>
        <v>44317</v>
      </c>
      <c r="T77" s="271">
        <f>'3M - LGS'!T77</f>
        <v>44348</v>
      </c>
      <c r="U77" s="271">
        <f>'3M - LGS'!U77</f>
        <v>44378</v>
      </c>
      <c r="V77" s="271">
        <f>'3M - LGS'!V77</f>
        <v>44409</v>
      </c>
      <c r="W77" s="271">
        <f>'3M - LGS'!W77</f>
        <v>44440</v>
      </c>
      <c r="X77" s="271">
        <f>'3M - LGS'!X77</f>
        <v>44470</v>
      </c>
      <c r="Y77" s="271">
        <f>'3M - LGS'!Y77</f>
        <v>44501</v>
      </c>
      <c r="Z77" s="271">
        <f>'3M - LGS'!Z77</f>
        <v>44531</v>
      </c>
      <c r="AA77" s="271">
        <f>'3M - LGS'!AA77</f>
        <v>44562</v>
      </c>
      <c r="AB77" s="271">
        <f>'3M - LGS'!AB77</f>
        <v>44593</v>
      </c>
      <c r="AC77" s="271">
        <f>'3M - LGS'!AC77</f>
        <v>44621</v>
      </c>
      <c r="AD77" s="271">
        <f>'3M - LGS'!AD77</f>
        <v>44652</v>
      </c>
      <c r="AE77" s="271">
        <f>'3M - LGS'!AE77</f>
        <v>44682</v>
      </c>
      <c r="AF77" s="271">
        <f>'3M - LGS'!AF77</f>
        <v>44713</v>
      </c>
      <c r="AG77" s="271">
        <f>'3M - LGS'!AG77</f>
        <v>44743</v>
      </c>
      <c r="AH77" s="271">
        <f>'3M - LGS'!AH77</f>
        <v>44774</v>
      </c>
      <c r="AI77" s="271">
        <f>'3M - LGS'!AI77</f>
        <v>44805</v>
      </c>
      <c r="AJ77" s="271">
        <f>'3M - LGS'!AJ77</f>
        <v>44835</v>
      </c>
      <c r="AK77" s="271">
        <f>'3M - LGS'!AK77</f>
        <v>44866</v>
      </c>
      <c r="AL77" s="271">
        <f>'3M - LGS'!AL77</f>
        <v>44896</v>
      </c>
      <c r="AM77" s="271">
        <f>'3M - LGS'!AM77</f>
        <v>44927</v>
      </c>
      <c r="AO77" s="231" t="s">
        <v>36</v>
      </c>
    </row>
    <row r="78" spans="1:41" ht="15.75" customHeight="1" x14ac:dyDescent="0.3">
      <c r="A78" s="606"/>
      <c r="B78" s="13" t="str">
        <f>B59</f>
        <v>Air Comp</v>
      </c>
      <c r="C78" s="359">
        <f>'2M - SGS'!C78</f>
        <v>8.5109000000000004E-2</v>
      </c>
      <c r="D78" s="359">
        <f>'2M - SGS'!D78</f>
        <v>7.7715000000000006E-2</v>
      </c>
      <c r="E78" s="359">
        <f>'2M - SGS'!E78</f>
        <v>8.6136000000000004E-2</v>
      </c>
      <c r="F78" s="359">
        <f>'2M - SGS'!F78</f>
        <v>7.9796000000000006E-2</v>
      </c>
      <c r="G78" s="359">
        <f>'2M - SGS'!G78</f>
        <v>8.5334999999999994E-2</v>
      </c>
      <c r="H78" s="359">
        <f>'2M - SGS'!H78</f>
        <v>8.1994999999999998E-2</v>
      </c>
      <c r="I78" s="359">
        <f>'2M - SGS'!I78</f>
        <v>8.4098999999999993E-2</v>
      </c>
      <c r="J78" s="359">
        <f>'2M - SGS'!J78</f>
        <v>8.4198999999999996E-2</v>
      </c>
      <c r="K78" s="359">
        <f>'2M - SGS'!K78</f>
        <v>8.2512000000000002E-2</v>
      </c>
      <c r="L78" s="359">
        <f>'2M - SGS'!L78</f>
        <v>8.5277000000000006E-2</v>
      </c>
      <c r="M78" s="359">
        <f>'2M - SGS'!M78</f>
        <v>8.2588999999999996E-2</v>
      </c>
      <c r="N78" s="359">
        <f>'2M - SGS'!N78</f>
        <v>8.5237999999999994E-2</v>
      </c>
      <c r="O78" s="359">
        <f>'2M - SGS'!O78</f>
        <v>8.5109000000000004E-2</v>
      </c>
      <c r="P78" s="359">
        <f>'2M - SGS'!P78</f>
        <v>7.7715000000000006E-2</v>
      </c>
      <c r="Q78" s="359">
        <f>'2M - SGS'!Q78</f>
        <v>8.6136000000000004E-2</v>
      </c>
      <c r="R78" s="359">
        <f>'2M - SGS'!R78</f>
        <v>7.9796000000000006E-2</v>
      </c>
      <c r="S78" s="359">
        <f>'2M - SGS'!S78</f>
        <v>8.5334999999999994E-2</v>
      </c>
      <c r="T78" s="359">
        <f>'2M - SGS'!T78</f>
        <v>8.1994999999999998E-2</v>
      </c>
      <c r="U78" s="359">
        <f>'2M - SGS'!U78</f>
        <v>8.4098999999999993E-2</v>
      </c>
      <c r="V78" s="359">
        <f>'2M - SGS'!V78</f>
        <v>8.4198999999999996E-2</v>
      </c>
      <c r="W78" s="359">
        <f>'2M - SGS'!W78</f>
        <v>8.2512000000000002E-2</v>
      </c>
      <c r="X78" s="359">
        <f>'2M - SGS'!X78</f>
        <v>8.5277000000000006E-2</v>
      </c>
      <c r="Y78" s="359">
        <f>'2M - SGS'!Y78</f>
        <v>8.2588999999999996E-2</v>
      </c>
      <c r="Z78" s="359">
        <f>'2M - SGS'!Z78</f>
        <v>8.5237999999999994E-2</v>
      </c>
      <c r="AA78" s="359">
        <f>'2M - SGS'!AA78</f>
        <v>8.5109000000000004E-2</v>
      </c>
      <c r="AB78" s="359">
        <f>'2M - SGS'!AB78</f>
        <v>7.7715000000000006E-2</v>
      </c>
      <c r="AC78" s="359">
        <f>'2M - SGS'!AC78</f>
        <v>8.6136000000000004E-2</v>
      </c>
      <c r="AD78" s="359">
        <f>'2M - SGS'!AD78</f>
        <v>7.9796000000000006E-2</v>
      </c>
      <c r="AE78" s="359">
        <f>'2M - SGS'!AE78</f>
        <v>8.5334999999999994E-2</v>
      </c>
      <c r="AF78" s="359">
        <f>'2M - SGS'!AF78</f>
        <v>8.1994999999999998E-2</v>
      </c>
      <c r="AG78" s="359">
        <f>'2M - SGS'!AG78</f>
        <v>8.4098999999999993E-2</v>
      </c>
      <c r="AH78" s="359">
        <f>'2M - SGS'!AH78</f>
        <v>8.4198999999999996E-2</v>
      </c>
      <c r="AI78" s="359">
        <f>'2M - SGS'!AI78</f>
        <v>8.2512000000000002E-2</v>
      </c>
      <c r="AJ78" s="359">
        <f>'2M - SGS'!AJ78</f>
        <v>8.5277000000000006E-2</v>
      </c>
      <c r="AK78" s="359">
        <f>'2M - SGS'!AK78</f>
        <v>8.2588999999999996E-2</v>
      </c>
      <c r="AL78" s="359">
        <f>'2M - SGS'!AL78</f>
        <v>8.5237999999999994E-2</v>
      </c>
      <c r="AM78" s="359">
        <f>'2M - SGS'!AM78</f>
        <v>8.5109000000000004E-2</v>
      </c>
      <c r="AO78" s="246">
        <f t="shared" ref="AO78:AO90" si="41">SUM(C78:N78)</f>
        <v>1.0000000000000002</v>
      </c>
    </row>
    <row r="79" spans="1:41" ht="15.6" x14ac:dyDescent="0.3">
      <c r="A79" s="606"/>
      <c r="B79" s="13" t="str">
        <f t="shared" ref="B79:B90" si="42">B60</f>
        <v>Building Shell</v>
      </c>
      <c r="C79" s="359">
        <f>'2M - SGS'!C79</f>
        <v>0.107824</v>
      </c>
      <c r="D79" s="359">
        <f>'2M - SGS'!D79</f>
        <v>9.1051999999999994E-2</v>
      </c>
      <c r="E79" s="359">
        <f>'2M - SGS'!E79</f>
        <v>7.1135000000000004E-2</v>
      </c>
      <c r="F79" s="359">
        <f>'2M - SGS'!F79</f>
        <v>4.1179E-2</v>
      </c>
      <c r="G79" s="359">
        <f>'2M - SGS'!G79</f>
        <v>4.4423999999999998E-2</v>
      </c>
      <c r="H79" s="359">
        <f>'2M - SGS'!H79</f>
        <v>0.106128</v>
      </c>
      <c r="I79" s="359">
        <f>'2M - SGS'!I79</f>
        <v>0.14288100000000001</v>
      </c>
      <c r="J79" s="359">
        <f>'2M - SGS'!J79</f>
        <v>0.133494</v>
      </c>
      <c r="K79" s="359">
        <f>'2M - SGS'!K79</f>
        <v>5.781E-2</v>
      </c>
      <c r="L79" s="359">
        <f>'2M - SGS'!L79</f>
        <v>3.8018000000000003E-2</v>
      </c>
      <c r="M79" s="359">
        <f>'2M - SGS'!M79</f>
        <v>6.2103999999999999E-2</v>
      </c>
      <c r="N79" s="359">
        <f>'2M - SGS'!N79</f>
        <v>0.10395</v>
      </c>
      <c r="O79" s="359">
        <f>'2M - SGS'!O79</f>
        <v>0.107824</v>
      </c>
      <c r="P79" s="359">
        <f>'2M - SGS'!P79</f>
        <v>9.1051999999999994E-2</v>
      </c>
      <c r="Q79" s="359">
        <f>'2M - SGS'!Q79</f>
        <v>7.1135000000000004E-2</v>
      </c>
      <c r="R79" s="359">
        <f>'2M - SGS'!R79</f>
        <v>4.1179E-2</v>
      </c>
      <c r="S79" s="359">
        <f>'2M - SGS'!S79</f>
        <v>4.4423999999999998E-2</v>
      </c>
      <c r="T79" s="359">
        <f>'2M - SGS'!T79</f>
        <v>0.106128</v>
      </c>
      <c r="U79" s="359">
        <f>'2M - SGS'!U79</f>
        <v>0.14288100000000001</v>
      </c>
      <c r="V79" s="359">
        <f>'2M - SGS'!V79</f>
        <v>0.133494</v>
      </c>
      <c r="W79" s="359">
        <f>'2M - SGS'!W79</f>
        <v>5.781E-2</v>
      </c>
      <c r="X79" s="359">
        <f>'2M - SGS'!X79</f>
        <v>3.8018000000000003E-2</v>
      </c>
      <c r="Y79" s="359">
        <f>'2M - SGS'!Y79</f>
        <v>6.2103999999999999E-2</v>
      </c>
      <c r="Z79" s="359">
        <f>'2M - SGS'!Z79</f>
        <v>0.10395</v>
      </c>
      <c r="AA79" s="359">
        <f>'2M - SGS'!AA79</f>
        <v>0.107824</v>
      </c>
      <c r="AB79" s="359">
        <f>'2M - SGS'!AB79</f>
        <v>9.1051999999999994E-2</v>
      </c>
      <c r="AC79" s="359">
        <f>'2M - SGS'!AC79</f>
        <v>7.1135000000000004E-2</v>
      </c>
      <c r="AD79" s="359">
        <f>'2M - SGS'!AD79</f>
        <v>4.1179E-2</v>
      </c>
      <c r="AE79" s="359">
        <f>'2M - SGS'!AE79</f>
        <v>4.4423999999999998E-2</v>
      </c>
      <c r="AF79" s="359">
        <f>'2M - SGS'!AF79</f>
        <v>0.106128</v>
      </c>
      <c r="AG79" s="359">
        <f>'2M - SGS'!AG79</f>
        <v>0.14288100000000001</v>
      </c>
      <c r="AH79" s="359">
        <f>'2M - SGS'!AH79</f>
        <v>0.133494</v>
      </c>
      <c r="AI79" s="359">
        <f>'2M - SGS'!AI79</f>
        <v>5.781E-2</v>
      </c>
      <c r="AJ79" s="359">
        <f>'2M - SGS'!AJ79</f>
        <v>3.8018000000000003E-2</v>
      </c>
      <c r="AK79" s="359">
        <f>'2M - SGS'!AK79</f>
        <v>6.2103999999999999E-2</v>
      </c>
      <c r="AL79" s="359">
        <f>'2M - SGS'!AL79</f>
        <v>0.10395</v>
      </c>
      <c r="AM79" s="359">
        <f>'2M - SGS'!AM79</f>
        <v>0.107824</v>
      </c>
      <c r="AO79" s="246">
        <f t="shared" si="41"/>
        <v>0.99999900000000008</v>
      </c>
    </row>
    <row r="80" spans="1:41" ht="15.6" x14ac:dyDescent="0.3">
      <c r="A80" s="606"/>
      <c r="B80" s="13" t="str">
        <f t="shared" si="42"/>
        <v>Cooking</v>
      </c>
      <c r="C80" s="359">
        <f>'2M - SGS'!C80</f>
        <v>8.6096000000000006E-2</v>
      </c>
      <c r="D80" s="359">
        <f>'2M - SGS'!D80</f>
        <v>7.8608999999999998E-2</v>
      </c>
      <c r="E80" s="359">
        <f>'2M - SGS'!E80</f>
        <v>8.1547999999999995E-2</v>
      </c>
      <c r="F80" s="359">
        <f>'2M - SGS'!F80</f>
        <v>7.2947999999999999E-2</v>
      </c>
      <c r="G80" s="359">
        <f>'2M - SGS'!G80</f>
        <v>8.6277000000000006E-2</v>
      </c>
      <c r="H80" s="359">
        <f>'2M - SGS'!H80</f>
        <v>8.3294000000000007E-2</v>
      </c>
      <c r="I80" s="359">
        <f>'2M - SGS'!I80</f>
        <v>8.5859000000000005E-2</v>
      </c>
      <c r="J80" s="359">
        <f>'2M - SGS'!J80</f>
        <v>8.5885000000000003E-2</v>
      </c>
      <c r="K80" s="359">
        <f>'2M - SGS'!K80</f>
        <v>8.3474999999999994E-2</v>
      </c>
      <c r="L80" s="359">
        <f>'2M - SGS'!L80</f>
        <v>8.6262000000000005E-2</v>
      </c>
      <c r="M80" s="359">
        <f>'2M - SGS'!M80</f>
        <v>8.3496000000000001E-2</v>
      </c>
      <c r="N80" s="359">
        <f>'2M - SGS'!N80</f>
        <v>8.6250999999999994E-2</v>
      </c>
      <c r="O80" s="359">
        <f>'2M - SGS'!O80</f>
        <v>8.6096000000000006E-2</v>
      </c>
      <c r="P80" s="359">
        <f>'2M - SGS'!P80</f>
        <v>7.8608999999999998E-2</v>
      </c>
      <c r="Q80" s="359">
        <f>'2M - SGS'!Q80</f>
        <v>8.1547999999999995E-2</v>
      </c>
      <c r="R80" s="359">
        <f>'2M - SGS'!R80</f>
        <v>7.2947999999999999E-2</v>
      </c>
      <c r="S80" s="359">
        <f>'2M - SGS'!S80</f>
        <v>8.6277000000000006E-2</v>
      </c>
      <c r="T80" s="359">
        <f>'2M - SGS'!T80</f>
        <v>8.3294000000000007E-2</v>
      </c>
      <c r="U80" s="359">
        <f>'2M - SGS'!U80</f>
        <v>8.5859000000000005E-2</v>
      </c>
      <c r="V80" s="359">
        <f>'2M - SGS'!V80</f>
        <v>8.5885000000000003E-2</v>
      </c>
      <c r="W80" s="359">
        <f>'2M - SGS'!W80</f>
        <v>8.3474999999999994E-2</v>
      </c>
      <c r="X80" s="359">
        <f>'2M - SGS'!X80</f>
        <v>8.6262000000000005E-2</v>
      </c>
      <c r="Y80" s="359">
        <f>'2M - SGS'!Y80</f>
        <v>8.3496000000000001E-2</v>
      </c>
      <c r="Z80" s="359">
        <f>'2M - SGS'!Z80</f>
        <v>8.6250999999999994E-2</v>
      </c>
      <c r="AA80" s="359">
        <f>'2M - SGS'!AA80</f>
        <v>8.6096000000000006E-2</v>
      </c>
      <c r="AB80" s="359">
        <f>'2M - SGS'!AB80</f>
        <v>7.8608999999999998E-2</v>
      </c>
      <c r="AC80" s="359">
        <f>'2M - SGS'!AC80</f>
        <v>8.1547999999999995E-2</v>
      </c>
      <c r="AD80" s="359">
        <f>'2M - SGS'!AD80</f>
        <v>7.2947999999999999E-2</v>
      </c>
      <c r="AE80" s="359">
        <f>'2M - SGS'!AE80</f>
        <v>8.6277000000000006E-2</v>
      </c>
      <c r="AF80" s="359">
        <f>'2M - SGS'!AF80</f>
        <v>8.3294000000000007E-2</v>
      </c>
      <c r="AG80" s="359">
        <f>'2M - SGS'!AG80</f>
        <v>8.5859000000000005E-2</v>
      </c>
      <c r="AH80" s="359">
        <f>'2M - SGS'!AH80</f>
        <v>8.5885000000000003E-2</v>
      </c>
      <c r="AI80" s="359">
        <f>'2M - SGS'!AI80</f>
        <v>8.3474999999999994E-2</v>
      </c>
      <c r="AJ80" s="359">
        <f>'2M - SGS'!AJ80</f>
        <v>8.6262000000000005E-2</v>
      </c>
      <c r="AK80" s="359">
        <f>'2M - SGS'!AK80</f>
        <v>8.3496000000000001E-2</v>
      </c>
      <c r="AL80" s="359">
        <f>'2M - SGS'!AL80</f>
        <v>8.6250999999999994E-2</v>
      </c>
      <c r="AM80" s="359">
        <f>'2M - SGS'!AM80</f>
        <v>8.6096000000000006E-2</v>
      </c>
      <c r="AO80" s="246">
        <f t="shared" si="41"/>
        <v>0.99999999999999989</v>
      </c>
    </row>
    <row r="81" spans="1:41" ht="15.6" x14ac:dyDescent="0.3">
      <c r="A81" s="606"/>
      <c r="B81" s="13" t="str">
        <f t="shared" si="42"/>
        <v>Cooling</v>
      </c>
      <c r="C81" s="359">
        <f>'2M - SGS'!C81</f>
        <v>6.0000000000000002E-6</v>
      </c>
      <c r="D81" s="359">
        <f>'2M - SGS'!D81</f>
        <v>2.4699999999999999E-4</v>
      </c>
      <c r="E81" s="359">
        <f>'2M - SGS'!E81</f>
        <v>7.2360000000000002E-3</v>
      </c>
      <c r="F81" s="359">
        <f>'2M - SGS'!F81</f>
        <v>2.1690999999999998E-2</v>
      </c>
      <c r="G81" s="359">
        <f>'2M - SGS'!G81</f>
        <v>6.2979999999999994E-2</v>
      </c>
      <c r="H81" s="359">
        <f>'2M - SGS'!H81</f>
        <v>0.21317</v>
      </c>
      <c r="I81" s="359">
        <f>'2M - SGS'!I81</f>
        <v>0.29002899999999998</v>
      </c>
      <c r="J81" s="359">
        <f>'2M - SGS'!J81</f>
        <v>0.270206</v>
      </c>
      <c r="K81" s="359">
        <f>'2M - SGS'!K81</f>
        <v>0.108695</v>
      </c>
      <c r="L81" s="359">
        <f>'2M - SGS'!L81</f>
        <v>1.9643000000000001E-2</v>
      </c>
      <c r="M81" s="359">
        <f>'2M - SGS'!M81</f>
        <v>6.0299999999999998E-3</v>
      </c>
      <c r="N81" s="359">
        <f>'2M - SGS'!N81</f>
        <v>6.3999999999999997E-5</v>
      </c>
      <c r="O81" s="359">
        <f>'2M - SGS'!O81</f>
        <v>6.0000000000000002E-6</v>
      </c>
      <c r="P81" s="359">
        <f>'2M - SGS'!P81</f>
        <v>2.4699999999999999E-4</v>
      </c>
      <c r="Q81" s="359">
        <f>'2M - SGS'!Q81</f>
        <v>7.2360000000000002E-3</v>
      </c>
      <c r="R81" s="359">
        <f>'2M - SGS'!R81</f>
        <v>2.1690999999999998E-2</v>
      </c>
      <c r="S81" s="359">
        <f>'2M - SGS'!S81</f>
        <v>6.2979999999999994E-2</v>
      </c>
      <c r="T81" s="359">
        <f>'2M - SGS'!T81</f>
        <v>0.21317</v>
      </c>
      <c r="U81" s="359">
        <f>'2M - SGS'!U81</f>
        <v>0.29002899999999998</v>
      </c>
      <c r="V81" s="359">
        <f>'2M - SGS'!V81</f>
        <v>0.270206</v>
      </c>
      <c r="W81" s="359">
        <f>'2M - SGS'!W81</f>
        <v>0.108695</v>
      </c>
      <c r="X81" s="359">
        <f>'2M - SGS'!X81</f>
        <v>1.9643000000000001E-2</v>
      </c>
      <c r="Y81" s="359">
        <f>'2M - SGS'!Y81</f>
        <v>6.0299999999999998E-3</v>
      </c>
      <c r="Z81" s="359">
        <f>'2M - SGS'!Z81</f>
        <v>6.3999999999999997E-5</v>
      </c>
      <c r="AA81" s="359">
        <f>'2M - SGS'!AA81</f>
        <v>6.0000000000000002E-6</v>
      </c>
      <c r="AB81" s="359">
        <f>'2M - SGS'!AB81</f>
        <v>2.4699999999999999E-4</v>
      </c>
      <c r="AC81" s="359">
        <f>'2M - SGS'!AC81</f>
        <v>7.2360000000000002E-3</v>
      </c>
      <c r="AD81" s="359">
        <f>'2M - SGS'!AD81</f>
        <v>2.1690999999999998E-2</v>
      </c>
      <c r="AE81" s="359">
        <f>'2M - SGS'!AE81</f>
        <v>6.2979999999999994E-2</v>
      </c>
      <c r="AF81" s="359">
        <f>'2M - SGS'!AF81</f>
        <v>0.21317</v>
      </c>
      <c r="AG81" s="359">
        <f>'2M - SGS'!AG81</f>
        <v>0.29002899999999998</v>
      </c>
      <c r="AH81" s="359">
        <f>'2M - SGS'!AH81</f>
        <v>0.270206</v>
      </c>
      <c r="AI81" s="359">
        <f>'2M - SGS'!AI81</f>
        <v>0.108695</v>
      </c>
      <c r="AJ81" s="359">
        <f>'2M - SGS'!AJ81</f>
        <v>1.9643000000000001E-2</v>
      </c>
      <c r="AK81" s="359">
        <f>'2M - SGS'!AK81</f>
        <v>6.0299999999999998E-3</v>
      </c>
      <c r="AL81" s="359">
        <f>'2M - SGS'!AL81</f>
        <v>6.3999999999999997E-5</v>
      </c>
      <c r="AM81" s="359">
        <f>'2M - SGS'!AM81</f>
        <v>6.0000000000000002E-6</v>
      </c>
      <c r="AO81" s="246">
        <f t="shared" si="41"/>
        <v>0.9999969999999998</v>
      </c>
    </row>
    <row r="82" spans="1:41" ht="15.6" x14ac:dyDescent="0.3">
      <c r="A82" s="606"/>
      <c r="B82" s="13" t="str">
        <f t="shared" si="42"/>
        <v>Ext Lighting</v>
      </c>
      <c r="C82" s="359">
        <f>'2M - SGS'!C82</f>
        <v>0.106265</v>
      </c>
      <c r="D82" s="359">
        <f>'2M - SGS'!D82</f>
        <v>8.2161999999999999E-2</v>
      </c>
      <c r="E82" s="359">
        <f>'2M - SGS'!E82</f>
        <v>7.0887000000000006E-2</v>
      </c>
      <c r="F82" s="359">
        <f>'2M - SGS'!F82</f>
        <v>6.8145999999999998E-2</v>
      </c>
      <c r="G82" s="359">
        <f>'2M - SGS'!G82</f>
        <v>8.1852999999999995E-2</v>
      </c>
      <c r="H82" s="359">
        <f>'2M - SGS'!H82</f>
        <v>6.7163E-2</v>
      </c>
      <c r="I82" s="359">
        <f>'2M - SGS'!I82</f>
        <v>8.6751999999999996E-2</v>
      </c>
      <c r="J82" s="359">
        <f>'2M - SGS'!J82</f>
        <v>6.9401000000000004E-2</v>
      </c>
      <c r="K82" s="359">
        <f>'2M - SGS'!K82</f>
        <v>8.2907999999999996E-2</v>
      </c>
      <c r="L82" s="359">
        <f>'2M - SGS'!L82</f>
        <v>0.100507</v>
      </c>
      <c r="M82" s="359">
        <f>'2M - SGS'!M82</f>
        <v>8.7251999999999996E-2</v>
      </c>
      <c r="N82" s="359">
        <f>'2M - SGS'!N82</f>
        <v>9.6703999999999998E-2</v>
      </c>
      <c r="O82" s="359">
        <f>'2M - SGS'!O82</f>
        <v>0.106265</v>
      </c>
      <c r="P82" s="359">
        <f>'2M - SGS'!P82</f>
        <v>8.2161999999999999E-2</v>
      </c>
      <c r="Q82" s="359">
        <f>'2M - SGS'!Q82</f>
        <v>7.0887000000000006E-2</v>
      </c>
      <c r="R82" s="359">
        <f>'2M - SGS'!R82</f>
        <v>6.8145999999999998E-2</v>
      </c>
      <c r="S82" s="359">
        <f>'2M - SGS'!S82</f>
        <v>8.1852999999999995E-2</v>
      </c>
      <c r="T82" s="359">
        <f>'2M - SGS'!T82</f>
        <v>6.7163E-2</v>
      </c>
      <c r="U82" s="359">
        <f>'2M - SGS'!U82</f>
        <v>8.6751999999999996E-2</v>
      </c>
      <c r="V82" s="359">
        <f>'2M - SGS'!V82</f>
        <v>6.9401000000000004E-2</v>
      </c>
      <c r="W82" s="359">
        <f>'2M - SGS'!W82</f>
        <v>8.2907999999999996E-2</v>
      </c>
      <c r="X82" s="359">
        <f>'2M - SGS'!X82</f>
        <v>0.100507</v>
      </c>
      <c r="Y82" s="359">
        <f>'2M - SGS'!Y82</f>
        <v>8.7251999999999996E-2</v>
      </c>
      <c r="Z82" s="359">
        <f>'2M - SGS'!Z82</f>
        <v>9.6703999999999998E-2</v>
      </c>
      <c r="AA82" s="359">
        <f>'2M - SGS'!AA82</f>
        <v>0.106265</v>
      </c>
      <c r="AB82" s="359">
        <f>'2M - SGS'!AB82</f>
        <v>8.2161999999999999E-2</v>
      </c>
      <c r="AC82" s="359">
        <f>'2M - SGS'!AC82</f>
        <v>7.0887000000000006E-2</v>
      </c>
      <c r="AD82" s="359">
        <f>'2M - SGS'!AD82</f>
        <v>6.8145999999999998E-2</v>
      </c>
      <c r="AE82" s="359">
        <f>'2M - SGS'!AE82</f>
        <v>8.1852999999999995E-2</v>
      </c>
      <c r="AF82" s="359">
        <f>'2M - SGS'!AF82</f>
        <v>6.7163E-2</v>
      </c>
      <c r="AG82" s="359">
        <f>'2M - SGS'!AG82</f>
        <v>8.6751999999999996E-2</v>
      </c>
      <c r="AH82" s="359">
        <f>'2M - SGS'!AH82</f>
        <v>6.9401000000000004E-2</v>
      </c>
      <c r="AI82" s="359">
        <f>'2M - SGS'!AI82</f>
        <v>8.2907999999999996E-2</v>
      </c>
      <c r="AJ82" s="359">
        <f>'2M - SGS'!AJ82</f>
        <v>0.100507</v>
      </c>
      <c r="AK82" s="359">
        <f>'2M - SGS'!AK82</f>
        <v>8.7251999999999996E-2</v>
      </c>
      <c r="AL82" s="359">
        <f>'2M - SGS'!AL82</f>
        <v>9.6703999999999998E-2</v>
      </c>
      <c r="AM82" s="359">
        <f>'2M - SGS'!AM82</f>
        <v>0.106265</v>
      </c>
      <c r="AO82" s="246">
        <f t="shared" si="41"/>
        <v>1</v>
      </c>
    </row>
    <row r="83" spans="1:41" ht="15.6" x14ac:dyDescent="0.3">
      <c r="A83" s="606"/>
      <c r="B83" s="13" t="str">
        <f t="shared" si="42"/>
        <v>Heating</v>
      </c>
      <c r="C83" s="359">
        <f>'2M - SGS'!C83</f>
        <v>0.210397</v>
      </c>
      <c r="D83" s="359">
        <f>'2M - SGS'!D83</f>
        <v>0.17743600000000001</v>
      </c>
      <c r="E83" s="359">
        <f>'2M - SGS'!E83</f>
        <v>0.13192400000000001</v>
      </c>
      <c r="F83" s="359">
        <f>'2M - SGS'!F83</f>
        <v>5.9718E-2</v>
      </c>
      <c r="G83" s="359">
        <f>'2M - SGS'!G83</f>
        <v>2.6769000000000001E-2</v>
      </c>
      <c r="H83" s="359">
        <f>'2M - SGS'!H83</f>
        <v>4.2950000000000002E-3</v>
      </c>
      <c r="I83" s="359">
        <f>'2M - SGS'!I83</f>
        <v>2.895E-3</v>
      </c>
      <c r="J83" s="359">
        <f>'2M - SGS'!J83</f>
        <v>3.4320000000000002E-3</v>
      </c>
      <c r="K83" s="359">
        <f>'2M - SGS'!K83</f>
        <v>9.4020000000000006E-3</v>
      </c>
      <c r="L83" s="359">
        <f>'2M - SGS'!L83</f>
        <v>5.5496999999999998E-2</v>
      </c>
      <c r="M83" s="359">
        <f>'2M - SGS'!M83</f>
        <v>0.115452</v>
      </c>
      <c r="N83" s="359">
        <f>'2M - SGS'!N83</f>
        <v>0.20278099999999999</v>
      </c>
      <c r="O83" s="359">
        <f>'2M - SGS'!O83</f>
        <v>0.210397</v>
      </c>
      <c r="P83" s="359">
        <f>'2M - SGS'!P83</f>
        <v>0.17743600000000001</v>
      </c>
      <c r="Q83" s="359">
        <f>'2M - SGS'!Q83</f>
        <v>0.13192400000000001</v>
      </c>
      <c r="R83" s="359">
        <f>'2M - SGS'!R83</f>
        <v>5.9718E-2</v>
      </c>
      <c r="S83" s="359">
        <f>'2M - SGS'!S83</f>
        <v>2.6769000000000001E-2</v>
      </c>
      <c r="T83" s="359">
        <f>'2M - SGS'!T83</f>
        <v>4.2950000000000002E-3</v>
      </c>
      <c r="U83" s="359">
        <f>'2M - SGS'!U83</f>
        <v>2.895E-3</v>
      </c>
      <c r="V83" s="359">
        <f>'2M - SGS'!V83</f>
        <v>3.4320000000000002E-3</v>
      </c>
      <c r="W83" s="359">
        <f>'2M - SGS'!W83</f>
        <v>9.4020000000000006E-3</v>
      </c>
      <c r="X83" s="359">
        <f>'2M - SGS'!X83</f>
        <v>5.5496999999999998E-2</v>
      </c>
      <c r="Y83" s="359">
        <f>'2M - SGS'!Y83</f>
        <v>0.115452</v>
      </c>
      <c r="Z83" s="359">
        <f>'2M - SGS'!Z83</f>
        <v>0.20278099999999999</v>
      </c>
      <c r="AA83" s="359">
        <f>'2M - SGS'!AA83</f>
        <v>0.210397</v>
      </c>
      <c r="AB83" s="359">
        <f>'2M - SGS'!AB83</f>
        <v>0.17743600000000001</v>
      </c>
      <c r="AC83" s="359">
        <f>'2M - SGS'!AC83</f>
        <v>0.13192400000000001</v>
      </c>
      <c r="AD83" s="359">
        <f>'2M - SGS'!AD83</f>
        <v>5.9718E-2</v>
      </c>
      <c r="AE83" s="359">
        <f>'2M - SGS'!AE83</f>
        <v>2.6769000000000001E-2</v>
      </c>
      <c r="AF83" s="359">
        <f>'2M - SGS'!AF83</f>
        <v>4.2950000000000002E-3</v>
      </c>
      <c r="AG83" s="359">
        <f>'2M - SGS'!AG83</f>
        <v>2.895E-3</v>
      </c>
      <c r="AH83" s="359">
        <f>'2M - SGS'!AH83</f>
        <v>3.4320000000000002E-3</v>
      </c>
      <c r="AI83" s="359">
        <f>'2M - SGS'!AI83</f>
        <v>9.4020000000000006E-3</v>
      </c>
      <c r="AJ83" s="359">
        <f>'2M - SGS'!AJ83</f>
        <v>5.5496999999999998E-2</v>
      </c>
      <c r="AK83" s="359">
        <f>'2M - SGS'!AK83</f>
        <v>0.115452</v>
      </c>
      <c r="AL83" s="359">
        <f>'2M - SGS'!AL83</f>
        <v>0.20278099999999999</v>
      </c>
      <c r="AM83" s="359">
        <f>'2M - SGS'!AM83</f>
        <v>0.210397</v>
      </c>
      <c r="AO83" s="246">
        <f t="shared" si="41"/>
        <v>0.99999800000000016</v>
      </c>
    </row>
    <row r="84" spans="1:41" ht="15.6" x14ac:dyDescent="0.3">
      <c r="A84" s="606"/>
      <c r="B84" s="13" t="str">
        <f t="shared" si="42"/>
        <v>HVAC</v>
      </c>
      <c r="C84" s="359">
        <f>'2M - SGS'!C84</f>
        <v>0.107824</v>
      </c>
      <c r="D84" s="359">
        <f>'2M - SGS'!D84</f>
        <v>9.1051999999999994E-2</v>
      </c>
      <c r="E84" s="359">
        <f>'2M - SGS'!E84</f>
        <v>7.1135000000000004E-2</v>
      </c>
      <c r="F84" s="359">
        <f>'2M - SGS'!F84</f>
        <v>4.1179E-2</v>
      </c>
      <c r="G84" s="359">
        <f>'2M - SGS'!G84</f>
        <v>4.4423999999999998E-2</v>
      </c>
      <c r="H84" s="359">
        <f>'2M - SGS'!H84</f>
        <v>0.106128</v>
      </c>
      <c r="I84" s="359">
        <f>'2M - SGS'!I84</f>
        <v>0.14288100000000001</v>
      </c>
      <c r="J84" s="359">
        <f>'2M - SGS'!J84</f>
        <v>0.133494</v>
      </c>
      <c r="K84" s="359">
        <f>'2M - SGS'!K84</f>
        <v>5.781E-2</v>
      </c>
      <c r="L84" s="359">
        <f>'2M - SGS'!L84</f>
        <v>3.8018000000000003E-2</v>
      </c>
      <c r="M84" s="359">
        <f>'2M - SGS'!M84</f>
        <v>6.2103999999999999E-2</v>
      </c>
      <c r="N84" s="359">
        <f>'2M - SGS'!N84</f>
        <v>0.10395</v>
      </c>
      <c r="O84" s="359">
        <f>'2M - SGS'!O84</f>
        <v>0.107824</v>
      </c>
      <c r="P84" s="359">
        <f>'2M - SGS'!P84</f>
        <v>9.1051999999999994E-2</v>
      </c>
      <c r="Q84" s="359">
        <f>'2M - SGS'!Q84</f>
        <v>7.1135000000000004E-2</v>
      </c>
      <c r="R84" s="359">
        <f>'2M - SGS'!R84</f>
        <v>4.1179E-2</v>
      </c>
      <c r="S84" s="359">
        <f>'2M - SGS'!S84</f>
        <v>4.4423999999999998E-2</v>
      </c>
      <c r="T84" s="359">
        <f>'2M - SGS'!T84</f>
        <v>0.106128</v>
      </c>
      <c r="U84" s="359">
        <f>'2M - SGS'!U84</f>
        <v>0.14288100000000001</v>
      </c>
      <c r="V84" s="359">
        <f>'2M - SGS'!V84</f>
        <v>0.133494</v>
      </c>
      <c r="W84" s="359">
        <f>'2M - SGS'!W84</f>
        <v>5.781E-2</v>
      </c>
      <c r="X84" s="359">
        <f>'2M - SGS'!X84</f>
        <v>3.8018000000000003E-2</v>
      </c>
      <c r="Y84" s="359">
        <f>'2M - SGS'!Y84</f>
        <v>6.2103999999999999E-2</v>
      </c>
      <c r="Z84" s="359">
        <f>'2M - SGS'!Z84</f>
        <v>0.10395</v>
      </c>
      <c r="AA84" s="359">
        <f>'2M - SGS'!AA84</f>
        <v>0.107824</v>
      </c>
      <c r="AB84" s="359">
        <f>'2M - SGS'!AB84</f>
        <v>9.1051999999999994E-2</v>
      </c>
      <c r="AC84" s="359">
        <f>'2M - SGS'!AC84</f>
        <v>7.1135000000000004E-2</v>
      </c>
      <c r="AD84" s="359">
        <f>'2M - SGS'!AD84</f>
        <v>4.1179E-2</v>
      </c>
      <c r="AE84" s="359">
        <f>'2M - SGS'!AE84</f>
        <v>4.4423999999999998E-2</v>
      </c>
      <c r="AF84" s="359">
        <f>'2M - SGS'!AF84</f>
        <v>0.106128</v>
      </c>
      <c r="AG84" s="359">
        <f>'2M - SGS'!AG84</f>
        <v>0.14288100000000001</v>
      </c>
      <c r="AH84" s="359">
        <f>'2M - SGS'!AH84</f>
        <v>0.133494</v>
      </c>
      <c r="AI84" s="359">
        <f>'2M - SGS'!AI84</f>
        <v>5.781E-2</v>
      </c>
      <c r="AJ84" s="359">
        <f>'2M - SGS'!AJ84</f>
        <v>3.8018000000000003E-2</v>
      </c>
      <c r="AK84" s="359">
        <f>'2M - SGS'!AK84</f>
        <v>6.2103999999999999E-2</v>
      </c>
      <c r="AL84" s="359">
        <f>'2M - SGS'!AL84</f>
        <v>0.10395</v>
      </c>
      <c r="AM84" s="359">
        <f>'2M - SGS'!AM84</f>
        <v>0.107824</v>
      </c>
      <c r="AO84" s="246">
        <f t="shared" si="41"/>
        <v>0.99999900000000008</v>
      </c>
    </row>
    <row r="85" spans="1:41" ht="15.6" x14ac:dyDescent="0.3">
      <c r="A85" s="606"/>
      <c r="B85" s="13" t="str">
        <f t="shared" si="42"/>
        <v>Lighting</v>
      </c>
      <c r="C85" s="359">
        <f>'2M - SGS'!C85</f>
        <v>9.3563999999999994E-2</v>
      </c>
      <c r="D85" s="359">
        <f>'2M - SGS'!D85</f>
        <v>7.2162000000000004E-2</v>
      </c>
      <c r="E85" s="359">
        <f>'2M - SGS'!E85</f>
        <v>7.8372999999999998E-2</v>
      </c>
      <c r="F85" s="359">
        <f>'2M - SGS'!F85</f>
        <v>7.6534000000000005E-2</v>
      </c>
      <c r="G85" s="359">
        <f>'2M - SGS'!G85</f>
        <v>9.4246999999999997E-2</v>
      </c>
      <c r="H85" s="359">
        <f>'2M - SGS'!H85</f>
        <v>7.5599E-2</v>
      </c>
      <c r="I85" s="359">
        <f>'2M - SGS'!I85</f>
        <v>9.6199999999999994E-2</v>
      </c>
      <c r="J85" s="359">
        <f>'2M - SGS'!J85</f>
        <v>7.7077999999999994E-2</v>
      </c>
      <c r="K85" s="359">
        <f>'2M - SGS'!K85</f>
        <v>8.1374000000000002E-2</v>
      </c>
      <c r="L85" s="359">
        <f>'2M - SGS'!L85</f>
        <v>9.4072000000000003E-2</v>
      </c>
      <c r="M85" s="359">
        <f>'2M - SGS'!M85</f>
        <v>7.6706999999999997E-2</v>
      </c>
      <c r="N85" s="359">
        <f>'2M - SGS'!N85</f>
        <v>8.4089999999999998E-2</v>
      </c>
      <c r="O85" s="359">
        <f>'2M - SGS'!O85</f>
        <v>9.3563999999999994E-2</v>
      </c>
      <c r="P85" s="359">
        <f>'2M - SGS'!P85</f>
        <v>7.2162000000000004E-2</v>
      </c>
      <c r="Q85" s="359">
        <f>'2M - SGS'!Q85</f>
        <v>7.8372999999999998E-2</v>
      </c>
      <c r="R85" s="359">
        <f>'2M - SGS'!R85</f>
        <v>7.6534000000000005E-2</v>
      </c>
      <c r="S85" s="359">
        <f>'2M - SGS'!S85</f>
        <v>9.4246999999999997E-2</v>
      </c>
      <c r="T85" s="359">
        <f>'2M - SGS'!T85</f>
        <v>7.5599E-2</v>
      </c>
      <c r="U85" s="359">
        <f>'2M - SGS'!U85</f>
        <v>9.6199999999999994E-2</v>
      </c>
      <c r="V85" s="359">
        <f>'2M - SGS'!V85</f>
        <v>7.7077999999999994E-2</v>
      </c>
      <c r="W85" s="359">
        <f>'2M - SGS'!W85</f>
        <v>8.1374000000000002E-2</v>
      </c>
      <c r="X85" s="359">
        <f>'2M - SGS'!X85</f>
        <v>9.4072000000000003E-2</v>
      </c>
      <c r="Y85" s="359">
        <f>'2M - SGS'!Y85</f>
        <v>7.6706999999999997E-2</v>
      </c>
      <c r="Z85" s="359">
        <f>'2M - SGS'!Z85</f>
        <v>8.4089999999999998E-2</v>
      </c>
      <c r="AA85" s="359">
        <f>'2M - SGS'!AA85</f>
        <v>9.3563999999999994E-2</v>
      </c>
      <c r="AB85" s="359">
        <f>'2M - SGS'!AB85</f>
        <v>7.2162000000000004E-2</v>
      </c>
      <c r="AC85" s="359">
        <f>'2M - SGS'!AC85</f>
        <v>7.8372999999999998E-2</v>
      </c>
      <c r="AD85" s="359">
        <f>'2M - SGS'!AD85</f>
        <v>7.6534000000000005E-2</v>
      </c>
      <c r="AE85" s="359">
        <f>'2M - SGS'!AE85</f>
        <v>9.4246999999999997E-2</v>
      </c>
      <c r="AF85" s="359">
        <f>'2M - SGS'!AF85</f>
        <v>7.5599E-2</v>
      </c>
      <c r="AG85" s="359">
        <f>'2M - SGS'!AG85</f>
        <v>9.6199999999999994E-2</v>
      </c>
      <c r="AH85" s="359">
        <f>'2M - SGS'!AH85</f>
        <v>7.7077999999999994E-2</v>
      </c>
      <c r="AI85" s="359">
        <f>'2M - SGS'!AI85</f>
        <v>8.1374000000000002E-2</v>
      </c>
      <c r="AJ85" s="359">
        <f>'2M - SGS'!AJ85</f>
        <v>9.4072000000000003E-2</v>
      </c>
      <c r="AK85" s="359">
        <f>'2M - SGS'!AK85</f>
        <v>7.6706999999999997E-2</v>
      </c>
      <c r="AL85" s="359">
        <f>'2M - SGS'!AL85</f>
        <v>8.4089999999999998E-2</v>
      </c>
      <c r="AM85" s="359">
        <f>'2M - SGS'!AM85</f>
        <v>9.3563999999999994E-2</v>
      </c>
      <c r="AO85" s="246">
        <f t="shared" si="41"/>
        <v>1</v>
      </c>
    </row>
    <row r="86" spans="1:41" ht="15.6" x14ac:dyDescent="0.3">
      <c r="A86" s="606"/>
      <c r="B86" s="13" t="str">
        <f t="shared" si="42"/>
        <v>Miscellaneous</v>
      </c>
      <c r="C86" s="359">
        <f>'2M - SGS'!C86</f>
        <v>8.5109000000000004E-2</v>
      </c>
      <c r="D86" s="359">
        <f>'2M - SGS'!D86</f>
        <v>7.7715000000000006E-2</v>
      </c>
      <c r="E86" s="359">
        <f>'2M - SGS'!E86</f>
        <v>8.6136000000000004E-2</v>
      </c>
      <c r="F86" s="359">
        <f>'2M - SGS'!F86</f>
        <v>7.9796000000000006E-2</v>
      </c>
      <c r="G86" s="359">
        <f>'2M - SGS'!G86</f>
        <v>8.5334999999999994E-2</v>
      </c>
      <c r="H86" s="359">
        <f>'2M - SGS'!H86</f>
        <v>8.1994999999999998E-2</v>
      </c>
      <c r="I86" s="359">
        <f>'2M - SGS'!I86</f>
        <v>8.4098999999999993E-2</v>
      </c>
      <c r="J86" s="359">
        <f>'2M - SGS'!J86</f>
        <v>8.4198999999999996E-2</v>
      </c>
      <c r="K86" s="359">
        <f>'2M - SGS'!K86</f>
        <v>8.2512000000000002E-2</v>
      </c>
      <c r="L86" s="359">
        <f>'2M - SGS'!L86</f>
        <v>8.5277000000000006E-2</v>
      </c>
      <c r="M86" s="359">
        <f>'2M - SGS'!M86</f>
        <v>8.2588999999999996E-2</v>
      </c>
      <c r="N86" s="359">
        <f>'2M - SGS'!N86</f>
        <v>8.5237999999999994E-2</v>
      </c>
      <c r="O86" s="359">
        <f>'2M - SGS'!O86</f>
        <v>8.5109000000000004E-2</v>
      </c>
      <c r="P86" s="359">
        <f>'2M - SGS'!P86</f>
        <v>7.7715000000000006E-2</v>
      </c>
      <c r="Q86" s="359">
        <f>'2M - SGS'!Q86</f>
        <v>8.6136000000000004E-2</v>
      </c>
      <c r="R86" s="359">
        <f>'2M - SGS'!R86</f>
        <v>7.9796000000000006E-2</v>
      </c>
      <c r="S86" s="359">
        <f>'2M - SGS'!S86</f>
        <v>8.5334999999999994E-2</v>
      </c>
      <c r="T86" s="359">
        <f>'2M - SGS'!T86</f>
        <v>8.1994999999999998E-2</v>
      </c>
      <c r="U86" s="359">
        <f>'2M - SGS'!U86</f>
        <v>8.4098999999999993E-2</v>
      </c>
      <c r="V86" s="359">
        <f>'2M - SGS'!V86</f>
        <v>8.4198999999999996E-2</v>
      </c>
      <c r="W86" s="359">
        <f>'2M - SGS'!W86</f>
        <v>8.2512000000000002E-2</v>
      </c>
      <c r="X86" s="359">
        <f>'2M - SGS'!X86</f>
        <v>8.5277000000000006E-2</v>
      </c>
      <c r="Y86" s="359">
        <f>'2M - SGS'!Y86</f>
        <v>8.2588999999999996E-2</v>
      </c>
      <c r="Z86" s="359">
        <f>'2M - SGS'!Z86</f>
        <v>8.5237999999999994E-2</v>
      </c>
      <c r="AA86" s="359">
        <f>'2M - SGS'!AA86</f>
        <v>8.5109000000000004E-2</v>
      </c>
      <c r="AB86" s="359">
        <f>'2M - SGS'!AB86</f>
        <v>7.7715000000000006E-2</v>
      </c>
      <c r="AC86" s="359">
        <f>'2M - SGS'!AC86</f>
        <v>8.6136000000000004E-2</v>
      </c>
      <c r="AD86" s="359">
        <f>'2M - SGS'!AD86</f>
        <v>7.9796000000000006E-2</v>
      </c>
      <c r="AE86" s="359">
        <f>'2M - SGS'!AE86</f>
        <v>8.5334999999999994E-2</v>
      </c>
      <c r="AF86" s="359">
        <f>'2M - SGS'!AF86</f>
        <v>8.1994999999999998E-2</v>
      </c>
      <c r="AG86" s="359">
        <f>'2M - SGS'!AG86</f>
        <v>8.4098999999999993E-2</v>
      </c>
      <c r="AH86" s="359">
        <f>'2M - SGS'!AH86</f>
        <v>8.4198999999999996E-2</v>
      </c>
      <c r="AI86" s="359">
        <f>'2M - SGS'!AI86</f>
        <v>8.2512000000000002E-2</v>
      </c>
      <c r="AJ86" s="359">
        <f>'2M - SGS'!AJ86</f>
        <v>8.5277000000000006E-2</v>
      </c>
      <c r="AK86" s="359">
        <f>'2M - SGS'!AK86</f>
        <v>8.2588999999999996E-2</v>
      </c>
      <c r="AL86" s="359">
        <f>'2M - SGS'!AL86</f>
        <v>8.5237999999999994E-2</v>
      </c>
      <c r="AM86" s="359">
        <f>'2M - SGS'!AM86</f>
        <v>8.5109000000000004E-2</v>
      </c>
      <c r="AO86" s="246">
        <f t="shared" si="41"/>
        <v>1.0000000000000002</v>
      </c>
    </row>
    <row r="87" spans="1:41" ht="15.6" x14ac:dyDescent="0.3">
      <c r="A87" s="606"/>
      <c r="B87" s="13" t="str">
        <f t="shared" si="42"/>
        <v>Motors</v>
      </c>
      <c r="C87" s="359">
        <f>'2M - SGS'!C87</f>
        <v>8.5109000000000004E-2</v>
      </c>
      <c r="D87" s="359">
        <f>'2M - SGS'!D87</f>
        <v>7.7715000000000006E-2</v>
      </c>
      <c r="E87" s="359">
        <f>'2M - SGS'!E87</f>
        <v>8.6136000000000004E-2</v>
      </c>
      <c r="F87" s="359">
        <f>'2M - SGS'!F87</f>
        <v>7.9796000000000006E-2</v>
      </c>
      <c r="G87" s="359">
        <f>'2M - SGS'!G87</f>
        <v>8.5334999999999994E-2</v>
      </c>
      <c r="H87" s="359">
        <f>'2M - SGS'!H87</f>
        <v>8.1994999999999998E-2</v>
      </c>
      <c r="I87" s="359">
        <f>'2M - SGS'!I87</f>
        <v>8.4098999999999993E-2</v>
      </c>
      <c r="J87" s="359">
        <f>'2M - SGS'!J87</f>
        <v>8.4198999999999996E-2</v>
      </c>
      <c r="K87" s="359">
        <f>'2M - SGS'!K87</f>
        <v>8.2512000000000002E-2</v>
      </c>
      <c r="L87" s="359">
        <f>'2M - SGS'!L87</f>
        <v>8.5277000000000006E-2</v>
      </c>
      <c r="M87" s="359">
        <f>'2M - SGS'!M87</f>
        <v>8.2588999999999996E-2</v>
      </c>
      <c r="N87" s="359">
        <f>'2M - SGS'!N87</f>
        <v>8.5237999999999994E-2</v>
      </c>
      <c r="O87" s="359">
        <f>'2M - SGS'!O87</f>
        <v>8.5109000000000004E-2</v>
      </c>
      <c r="P87" s="359">
        <f>'2M - SGS'!P87</f>
        <v>7.7715000000000006E-2</v>
      </c>
      <c r="Q87" s="359">
        <f>'2M - SGS'!Q87</f>
        <v>8.6136000000000004E-2</v>
      </c>
      <c r="R87" s="359">
        <f>'2M - SGS'!R87</f>
        <v>7.9796000000000006E-2</v>
      </c>
      <c r="S87" s="359">
        <f>'2M - SGS'!S87</f>
        <v>8.5334999999999994E-2</v>
      </c>
      <c r="T87" s="359">
        <f>'2M - SGS'!T87</f>
        <v>8.1994999999999998E-2</v>
      </c>
      <c r="U87" s="359">
        <f>'2M - SGS'!U87</f>
        <v>8.4098999999999993E-2</v>
      </c>
      <c r="V87" s="359">
        <f>'2M - SGS'!V87</f>
        <v>8.4198999999999996E-2</v>
      </c>
      <c r="W87" s="359">
        <f>'2M - SGS'!W87</f>
        <v>8.2512000000000002E-2</v>
      </c>
      <c r="X87" s="359">
        <f>'2M - SGS'!X87</f>
        <v>8.5277000000000006E-2</v>
      </c>
      <c r="Y87" s="359">
        <f>'2M - SGS'!Y87</f>
        <v>8.2588999999999996E-2</v>
      </c>
      <c r="Z87" s="359">
        <f>'2M - SGS'!Z87</f>
        <v>8.5237999999999994E-2</v>
      </c>
      <c r="AA87" s="359">
        <f>'2M - SGS'!AA87</f>
        <v>8.5109000000000004E-2</v>
      </c>
      <c r="AB87" s="359">
        <f>'2M - SGS'!AB87</f>
        <v>7.7715000000000006E-2</v>
      </c>
      <c r="AC87" s="359">
        <f>'2M - SGS'!AC87</f>
        <v>8.6136000000000004E-2</v>
      </c>
      <c r="AD87" s="359">
        <f>'2M - SGS'!AD87</f>
        <v>7.9796000000000006E-2</v>
      </c>
      <c r="AE87" s="359">
        <f>'2M - SGS'!AE87</f>
        <v>8.5334999999999994E-2</v>
      </c>
      <c r="AF87" s="359">
        <f>'2M - SGS'!AF87</f>
        <v>8.1994999999999998E-2</v>
      </c>
      <c r="AG87" s="359">
        <f>'2M - SGS'!AG87</f>
        <v>8.4098999999999993E-2</v>
      </c>
      <c r="AH87" s="359">
        <f>'2M - SGS'!AH87</f>
        <v>8.4198999999999996E-2</v>
      </c>
      <c r="AI87" s="359">
        <f>'2M - SGS'!AI87</f>
        <v>8.2512000000000002E-2</v>
      </c>
      <c r="AJ87" s="359">
        <f>'2M - SGS'!AJ87</f>
        <v>8.5277000000000006E-2</v>
      </c>
      <c r="AK87" s="359">
        <f>'2M - SGS'!AK87</f>
        <v>8.2588999999999996E-2</v>
      </c>
      <c r="AL87" s="359">
        <f>'2M - SGS'!AL87</f>
        <v>8.5237999999999994E-2</v>
      </c>
      <c r="AM87" s="359">
        <f>'2M - SGS'!AM87</f>
        <v>8.5109000000000004E-2</v>
      </c>
      <c r="AO87" s="246">
        <f t="shared" si="41"/>
        <v>1.0000000000000002</v>
      </c>
    </row>
    <row r="88" spans="1:41" ht="15.6" x14ac:dyDescent="0.3">
      <c r="A88" s="606"/>
      <c r="B88" s="13" t="str">
        <f t="shared" si="42"/>
        <v>Process</v>
      </c>
      <c r="C88" s="359">
        <f>'2M - SGS'!C88</f>
        <v>8.5109000000000004E-2</v>
      </c>
      <c r="D88" s="359">
        <f>'2M - SGS'!D88</f>
        <v>7.7715000000000006E-2</v>
      </c>
      <c r="E88" s="359">
        <f>'2M - SGS'!E88</f>
        <v>8.6136000000000004E-2</v>
      </c>
      <c r="F88" s="359">
        <f>'2M - SGS'!F88</f>
        <v>7.9796000000000006E-2</v>
      </c>
      <c r="G88" s="359">
        <f>'2M - SGS'!G88</f>
        <v>8.5334999999999994E-2</v>
      </c>
      <c r="H88" s="359">
        <f>'2M - SGS'!H88</f>
        <v>8.1994999999999998E-2</v>
      </c>
      <c r="I88" s="359">
        <f>'2M - SGS'!I88</f>
        <v>8.4098999999999993E-2</v>
      </c>
      <c r="J88" s="359">
        <f>'2M - SGS'!J88</f>
        <v>8.4198999999999996E-2</v>
      </c>
      <c r="K88" s="359">
        <f>'2M - SGS'!K88</f>
        <v>8.2512000000000002E-2</v>
      </c>
      <c r="L88" s="359">
        <f>'2M - SGS'!L88</f>
        <v>8.5277000000000006E-2</v>
      </c>
      <c r="M88" s="359">
        <f>'2M - SGS'!M88</f>
        <v>8.2588999999999996E-2</v>
      </c>
      <c r="N88" s="359">
        <f>'2M - SGS'!N88</f>
        <v>8.5237999999999994E-2</v>
      </c>
      <c r="O88" s="359">
        <f>'2M - SGS'!O88</f>
        <v>8.5109000000000004E-2</v>
      </c>
      <c r="P88" s="359">
        <f>'2M - SGS'!P88</f>
        <v>7.7715000000000006E-2</v>
      </c>
      <c r="Q88" s="359">
        <f>'2M - SGS'!Q88</f>
        <v>8.6136000000000004E-2</v>
      </c>
      <c r="R88" s="359">
        <f>'2M - SGS'!R88</f>
        <v>7.9796000000000006E-2</v>
      </c>
      <c r="S88" s="359">
        <f>'2M - SGS'!S88</f>
        <v>8.5334999999999994E-2</v>
      </c>
      <c r="T88" s="359">
        <f>'2M - SGS'!T88</f>
        <v>8.1994999999999998E-2</v>
      </c>
      <c r="U88" s="359">
        <f>'2M - SGS'!U88</f>
        <v>8.4098999999999993E-2</v>
      </c>
      <c r="V88" s="359">
        <f>'2M - SGS'!V88</f>
        <v>8.4198999999999996E-2</v>
      </c>
      <c r="W88" s="359">
        <f>'2M - SGS'!W88</f>
        <v>8.2512000000000002E-2</v>
      </c>
      <c r="X88" s="359">
        <f>'2M - SGS'!X88</f>
        <v>8.5277000000000006E-2</v>
      </c>
      <c r="Y88" s="359">
        <f>'2M - SGS'!Y88</f>
        <v>8.2588999999999996E-2</v>
      </c>
      <c r="Z88" s="359">
        <f>'2M - SGS'!Z88</f>
        <v>8.5237999999999994E-2</v>
      </c>
      <c r="AA88" s="359">
        <f>'2M - SGS'!AA88</f>
        <v>8.5109000000000004E-2</v>
      </c>
      <c r="AB88" s="359">
        <f>'2M - SGS'!AB88</f>
        <v>7.7715000000000006E-2</v>
      </c>
      <c r="AC88" s="359">
        <f>'2M - SGS'!AC88</f>
        <v>8.6136000000000004E-2</v>
      </c>
      <c r="AD88" s="359">
        <f>'2M - SGS'!AD88</f>
        <v>7.9796000000000006E-2</v>
      </c>
      <c r="AE88" s="359">
        <f>'2M - SGS'!AE88</f>
        <v>8.5334999999999994E-2</v>
      </c>
      <c r="AF88" s="359">
        <f>'2M - SGS'!AF88</f>
        <v>8.1994999999999998E-2</v>
      </c>
      <c r="AG88" s="359">
        <f>'2M - SGS'!AG88</f>
        <v>8.4098999999999993E-2</v>
      </c>
      <c r="AH88" s="359">
        <f>'2M - SGS'!AH88</f>
        <v>8.4198999999999996E-2</v>
      </c>
      <c r="AI88" s="359">
        <f>'2M - SGS'!AI88</f>
        <v>8.2512000000000002E-2</v>
      </c>
      <c r="AJ88" s="359">
        <f>'2M - SGS'!AJ88</f>
        <v>8.5277000000000006E-2</v>
      </c>
      <c r="AK88" s="359">
        <f>'2M - SGS'!AK88</f>
        <v>8.2588999999999996E-2</v>
      </c>
      <c r="AL88" s="359">
        <f>'2M - SGS'!AL88</f>
        <v>8.5237999999999994E-2</v>
      </c>
      <c r="AM88" s="359">
        <f>'2M - SGS'!AM88</f>
        <v>8.5109000000000004E-2</v>
      </c>
      <c r="AO88" s="246">
        <f t="shared" si="41"/>
        <v>1.0000000000000002</v>
      </c>
    </row>
    <row r="89" spans="1:41" ht="15.6" x14ac:dyDescent="0.3">
      <c r="A89" s="606"/>
      <c r="B89" s="13" t="str">
        <f t="shared" si="42"/>
        <v>Refrigeration</v>
      </c>
      <c r="C89" s="359">
        <f>'2M - SGS'!C89</f>
        <v>8.3486000000000005E-2</v>
      </c>
      <c r="D89" s="359">
        <f>'2M - SGS'!D89</f>
        <v>7.6158000000000003E-2</v>
      </c>
      <c r="E89" s="359">
        <f>'2M - SGS'!E89</f>
        <v>8.3346000000000003E-2</v>
      </c>
      <c r="F89" s="359">
        <f>'2M - SGS'!F89</f>
        <v>8.0782999999999994E-2</v>
      </c>
      <c r="G89" s="359">
        <f>'2M - SGS'!G89</f>
        <v>8.5133E-2</v>
      </c>
      <c r="H89" s="359">
        <f>'2M - SGS'!H89</f>
        <v>8.4294999999999995E-2</v>
      </c>
      <c r="I89" s="359">
        <f>'2M - SGS'!I89</f>
        <v>8.7456999999999993E-2</v>
      </c>
      <c r="J89" s="359">
        <f>'2M - SGS'!J89</f>
        <v>8.7230000000000002E-2</v>
      </c>
      <c r="K89" s="359">
        <f>'2M - SGS'!K89</f>
        <v>8.3319000000000004E-2</v>
      </c>
      <c r="L89" s="359">
        <f>'2M - SGS'!L89</f>
        <v>8.4562999999999999E-2</v>
      </c>
      <c r="M89" s="359">
        <f>'2M - SGS'!M89</f>
        <v>8.1112000000000004E-2</v>
      </c>
      <c r="N89" s="359">
        <f>'2M - SGS'!N89</f>
        <v>8.3118999999999998E-2</v>
      </c>
      <c r="O89" s="359">
        <f>'2M - SGS'!O89</f>
        <v>8.3486000000000005E-2</v>
      </c>
      <c r="P89" s="359">
        <f>'2M - SGS'!P89</f>
        <v>7.6158000000000003E-2</v>
      </c>
      <c r="Q89" s="359">
        <f>'2M - SGS'!Q89</f>
        <v>8.3346000000000003E-2</v>
      </c>
      <c r="R89" s="359">
        <f>'2M - SGS'!R89</f>
        <v>8.0782999999999994E-2</v>
      </c>
      <c r="S89" s="359">
        <f>'2M - SGS'!S89</f>
        <v>8.5133E-2</v>
      </c>
      <c r="T89" s="359">
        <f>'2M - SGS'!T89</f>
        <v>8.4294999999999995E-2</v>
      </c>
      <c r="U89" s="359">
        <f>'2M - SGS'!U89</f>
        <v>8.7456999999999993E-2</v>
      </c>
      <c r="V89" s="359">
        <f>'2M - SGS'!V89</f>
        <v>8.7230000000000002E-2</v>
      </c>
      <c r="W89" s="359">
        <f>'2M - SGS'!W89</f>
        <v>8.3319000000000004E-2</v>
      </c>
      <c r="X89" s="359">
        <f>'2M - SGS'!X89</f>
        <v>8.4562999999999999E-2</v>
      </c>
      <c r="Y89" s="359">
        <f>'2M - SGS'!Y89</f>
        <v>8.1112000000000004E-2</v>
      </c>
      <c r="Z89" s="359">
        <f>'2M - SGS'!Z89</f>
        <v>8.3118999999999998E-2</v>
      </c>
      <c r="AA89" s="359">
        <f>'2M - SGS'!AA89</f>
        <v>8.3486000000000005E-2</v>
      </c>
      <c r="AB89" s="359">
        <f>'2M - SGS'!AB89</f>
        <v>7.6158000000000003E-2</v>
      </c>
      <c r="AC89" s="359">
        <f>'2M - SGS'!AC89</f>
        <v>8.3346000000000003E-2</v>
      </c>
      <c r="AD89" s="359">
        <f>'2M - SGS'!AD89</f>
        <v>8.0782999999999994E-2</v>
      </c>
      <c r="AE89" s="359">
        <f>'2M - SGS'!AE89</f>
        <v>8.5133E-2</v>
      </c>
      <c r="AF89" s="359">
        <f>'2M - SGS'!AF89</f>
        <v>8.4294999999999995E-2</v>
      </c>
      <c r="AG89" s="359">
        <f>'2M - SGS'!AG89</f>
        <v>8.7456999999999993E-2</v>
      </c>
      <c r="AH89" s="359">
        <f>'2M - SGS'!AH89</f>
        <v>8.7230000000000002E-2</v>
      </c>
      <c r="AI89" s="359">
        <f>'2M - SGS'!AI89</f>
        <v>8.3319000000000004E-2</v>
      </c>
      <c r="AJ89" s="359">
        <f>'2M - SGS'!AJ89</f>
        <v>8.4562999999999999E-2</v>
      </c>
      <c r="AK89" s="359">
        <f>'2M - SGS'!AK89</f>
        <v>8.1112000000000004E-2</v>
      </c>
      <c r="AL89" s="359">
        <f>'2M - SGS'!AL89</f>
        <v>8.3118999999999998E-2</v>
      </c>
      <c r="AM89" s="359">
        <f>'2M - SGS'!AM89</f>
        <v>8.3486000000000005E-2</v>
      </c>
      <c r="AO89" s="246">
        <f t="shared" si="41"/>
        <v>1.0000010000000001</v>
      </c>
    </row>
    <row r="90" spans="1:41" ht="16.2" thickBot="1" x14ac:dyDescent="0.35">
      <c r="A90" s="607"/>
      <c r="B90" s="14" t="str">
        <f t="shared" si="42"/>
        <v>Water Heating</v>
      </c>
      <c r="C90" s="360">
        <f>'2M - SGS'!C90</f>
        <v>0.108255</v>
      </c>
      <c r="D90" s="360">
        <f>'2M - SGS'!D90</f>
        <v>9.1078000000000006E-2</v>
      </c>
      <c r="E90" s="360">
        <f>'2M - SGS'!E90</f>
        <v>8.5239999999999996E-2</v>
      </c>
      <c r="F90" s="360">
        <f>'2M - SGS'!F90</f>
        <v>7.2980000000000003E-2</v>
      </c>
      <c r="G90" s="360">
        <f>'2M - SGS'!G90</f>
        <v>7.9849000000000003E-2</v>
      </c>
      <c r="H90" s="360">
        <f>'2M - SGS'!H90</f>
        <v>7.2720999999999994E-2</v>
      </c>
      <c r="I90" s="360">
        <f>'2M - SGS'!I90</f>
        <v>7.4929999999999997E-2</v>
      </c>
      <c r="J90" s="360">
        <f>'2M - SGS'!J90</f>
        <v>7.5861999999999999E-2</v>
      </c>
      <c r="K90" s="360">
        <f>'2M - SGS'!K90</f>
        <v>7.5733999999999996E-2</v>
      </c>
      <c r="L90" s="360">
        <f>'2M - SGS'!L90</f>
        <v>8.2808000000000007E-2</v>
      </c>
      <c r="M90" s="360">
        <f>'2M - SGS'!M90</f>
        <v>8.6345000000000005E-2</v>
      </c>
      <c r="N90" s="360">
        <f>'2M - SGS'!N90</f>
        <v>9.4200000000000006E-2</v>
      </c>
      <c r="O90" s="360">
        <f>'2M - SGS'!O90</f>
        <v>0.108255</v>
      </c>
      <c r="P90" s="360">
        <f>'2M - SGS'!P90</f>
        <v>9.1078000000000006E-2</v>
      </c>
      <c r="Q90" s="360">
        <f>'2M - SGS'!Q90</f>
        <v>8.5239999999999996E-2</v>
      </c>
      <c r="R90" s="360">
        <f>'2M - SGS'!R90</f>
        <v>7.2980000000000003E-2</v>
      </c>
      <c r="S90" s="360">
        <f>'2M - SGS'!S90</f>
        <v>7.9849000000000003E-2</v>
      </c>
      <c r="T90" s="360">
        <f>'2M - SGS'!T90</f>
        <v>7.2720999999999994E-2</v>
      </c>
      <c r="U90" s="360">
        <f>'2M - SGS'!U90</f>
        <v>7.4929999999999997E-2</v>
      </c>
      <c r="V90" s="360">
        <f>'2M - SGS'!V90</f>
        <v>7.5861999999999999E-2</v>
      </c>
      <c r="W90" s="360">
        <f>'2M - SGS'!W90</f>
        <v>7.5733999999999996E-2</v>
      </c>
      <c r="X90" s="360">
        <f>'2M - SGS'!X90</f>
        <v>8.2808000000000007E-2</v>
      </c>
      <c r="Y90" s="360">
        <f>'2M - SGS'!Y90</f>
        <v>8.6345000000000005E-2</v>
      </c>
      <c r="Z90" s="360">
        <f>'2M - SGS'!Z90</f>
        <v>9.4200000000000006E-2</v>
      </c>
      <c r="AA90" s="360">
        <f>'2M - SGS'!AA90</f>
        <v>0.108255</v>
      </c>
      <c r="AB90" s="360">
        <f>'2M - SGS'!AB90</f>
        <v>9.1078000000000006E-2</v>
      </c>
      <c r="AC90" s="360">
        <f>'2M - SGS'!AC90</f>
        <v>8.5239999999999996E-2</v>
      </c>
      <c r="AD90" s="360">
        <f>'2M - SGS'!AD90</f>
        <v>7.2980000000000003E-2</v>
      </c>
      <c r="AE90" s="360">
        <f>'2M - SGS'!AE90</f>
        <v>7.9849000000000003E-2</v>
      </c>
      <c r="AF90" s="360">
        <f>'2M - SGS'!AF90</f>
        <v>7.2720999999999994E-2</v>
      </c>
      <c r="AG90" s="360">
        <f>'2M - SGS'!AG90</f>
        <v>7.4929999999999997E-2</v>
      </c>
      <c r="AH90" s="360">
        <f>'2M - SGS'!AH90</f>
        <v>7.5861999999999999E-2</v>
      </c>
      <c r="AI90" s="360">
        <f>'2M - SGS'!AI90</f>
        <v>7.5733999999999996E-2</v>
      </c>
      <c r="AJ90" s="360">
        <f>'2M - SGS'!AJ90</f>
        <v>8.2808000000000007E-2</v>
      </c>
      <c r="AK90" s="360">
        <f>'2M - SGS'!AK90</f>
        <v>8.6345000000000005E-2</v>
      </c>
      <c r="AL90" s="360">
        <f>'2M - SGS'!AL90</f>
        <v>9.4200000000000006E-2</v>
      </c>
      <c r="AM90" s="360">
        <f>'2M - SGS'!AM90</f>
        <v>0.108255</v>
      </c>
      <c r="AO90" s="246">
        <f t="shared" si="41"/>
        <v>1.0000020000000001</v>
      </c>
    </row>
    <row r="91" spans="1:41" ht="15" thickBot="1" x14ac:dyDescent="0.35">
      <c r="AO91" s="231" t="s">
        <v>137</v>
      </c>
    </row>
    <row r="92" spans="1:41" ht="15" customHeight="1" x14ac:dyDescent="0.3">
      <c r="A92" s="627" t="s">
        <v>153</v>
      </c>
      <c r="B92" s="279" t="s">
        <v>15</v>
      </c>
      <c r="C92" s="304">
        <f>C77</f>
        <v>43831</v>
      </c>
      <c r="D92" s="304">
        <f t="shared" ref="D92:AM92" si="43">D77</f>
        <v>43862</v>
      </c>
      <c r="E92" s="304">
        <f t="shared" si="43"/>
        <v>43891</v>
      </c>
      <c r="F92" s="304">
        <f t="shared" si="43"/>
        <v>43922</v>
      </c>
      <c r="G92" s="304">
        <f t="shared" si="43"/>
        <v>43952</v>
      </c>
      <c r="H92" s="304">
        <f t="shared" si="43"/>
        <v>43983</v>
      </c>
      <c r="I92" s="304">
        <f t="shared" si="43"/>
        <v>44013</v>
      </c>
      <c r="J92" s="304">
        <f t="shared" si="43"/>
        <v>44044</v>
      </c>
      <c r="K92" s="304">
        <f t="shared" si="43"/>
        <v>44075</v>
      </c>
      <c r="L92" s="304">
        <f t="shared" si="43"/>
        <v>44105</v>
      </c>
      <c r="M92" s="304">
        <f t="shared" si="43"/>
        <v>44136</v>
      </c>
      <c r="N92" s="304">
        <f t="shared" si="43"/>
        <v>44166</v>
      </c>
      <c r="O92" s="304">
        <f t="shared" si="43"/>
        <v>44197</v>
      </c>
      <c r="P92" s="304">
        <f t="shared" si="43"/>
        <v>44228</v>
      </c>
      <c r="Q92" s="304">
        <f t="shared" si="43"/>
        <v>44256</v>
      </c>
      <c r="R92" s="304">
        <f t="shared" si="43"/>
        <v>44287</v>
      </c>
      <c r="S92" s="304">
        <f t="shared" si="43"/>
        <v>44317</v>
      </c>
      <c r="T92" s="304">
        <f t="shared" si="43"/>
        <v>44348</v>
      </c>
      <c r="U92" s="304">
        <f t="shared" si="43"/>
        <v>44378</v>
      </c>
      <c r="V92" s="304">
        <f t="shared" si="43"/>
        <v>44409</v>
      </c>
      <c r="W92" s="304">
        <f t="shared" si="43"/>
        <v>44440</v>
      </c>
      <c r="X92" s="304">
        <f t="shared" si="43"/>
        <v>44470</v>
      </c>
      <c r="Y92" s="304">
        <f t="shared" si="43"/>
        <v>44501</v>
      </c>
      <c r="Z92" s="304">
        <f t="shared" si="43"/>
        <v>44531</v>
      </c>
      <c r="AA92" s="304">
        <f t="shared" si="43"/>
        <v>44562</v>
      </c>
      <c r="AB92" s="304">
        <f t="shared" si="43"/>
        <v>44593</v>
      </c>
      <c r="AC92" s="304">
        <f t="shared" si="43"/>
        <v>44621</v>
      </c>
      <c r="AD92" s="304">
        <f t="shared" si="43"/>
        <v>44652</v>
      </c>
      <c r="AE92" s="304">
        <f t="shared" si="43"/>
        <v>44682</v>
      </c>
      <c r="AF92" s="304">
        <f t="shared" si="43"/>
        <v>44713</v>
      </c>
      <c r="AG92" s="304">
        <f t="shared" si="43"/>
        <v>44743</v>
      </c>
      <c r="AH92" s="304">
        <f t="shared" si="43"/>
        <v>44774</v>
      </c>
      <c r="AI92" s="304">
        <f t="shared" si="43"/>
        <v>44805</v>
      </c>
      <c r="AJ92" s="304">
        <f t="shared" si="43"/>
        <v>44835</v>
      </c>
      <c r="AK92" s="304">
        <f t="shared" si="43"/>
        <v>44866</v>
      </c>
      <c r="AL92" s="304">
        <f t="shared" si="43"/>
        <v>44896</v>
      </c>
      <c r="AM92" s="304">
        <f t="shared" si="43"/>
        <v>44927</v>
      </c>
    </row>
    <row r="93" spans="1:41" ht="15.75" customHeight="1" x14ac:dyDescent="0.3">
      <c r="A93" s="628"/>
      <c r="B93" s="11" t="str">
        <f>B78</f>
        <v>Air Comp</v>
      </c>
      <c r="C93" s="346">
        <v>2.9367000000000001E-2</v>
      </c>
      <c r="D93" s="346">
        <v>2.8156E-2</v>
      </c>
      <c r="E93" s="346">
        <v>2.9522E-2</v>
      </c>
      <c r="F93" s="347">
        <v>3.4296E-2</v>
      </c>
      <c r="G93" s="347">
        <v>3.6755000000000003E-2</v>
      </c>
      <c r="H93" s="347">
        <v>6.7155999999999993E-2</v>
      </c>
      <c r="I93" s="347">
        <v>6.5257999999999997E-2</v>
      </c>
      <c r="J93" s="347">
        <v>6.6148999999999999E-2</v>
      </c>
      <c r="K93" s="347">
        <v>6.4668000000000003E-2</v>
      </c>
      <c r="L93" s="347">
        <v>3.5714999999999997E-2</v>
      </c>
      <c r="M93" s="347">
        <v>3.5963000000000002E-2</v>
      </c>
      <c r="N93" s="347">
        <v>3.1724000000000002E-2</v>
      </c>
      <c r="O93" s="347">
        <v>3.2612000000000002E-2</v>
      </c>
      <c r="P93" s="347">
        <v>3.3308999999999998E-2</v>
      </c>
      <c r="Q93" s="347">
        <v>3.3845E-2</v>
      </c>
      <c r="R93" s="347">
        <v>3.4296E-2</v>
      </c>
      <c r="S93" s="347">
        <v>3.6755000000000003E-2</v>
      </c>
      <c r="T93" s="347">
        <v>6.7155999999999993E-2</v>
      </c>
      <c r="U93" s="347">
        <v>6.5257999999999997E-2</v>
      </c>
      <c r="V93" s="347">
        <v>6.6148999999999999E-2</v>
      </c>
      <c r="W93" s="347">
        <v>6.4668000000000003E-2</v>
      </c>
      <c r="X93" s="347">
        <v>3.5714999999999997E-2</v>
      </c>
      <c r="Y93" s="347">
        <v>3.5963000000000002E-2</v>
      </c>
      <c r="Z93" s="347">
        <v>3.1724000000000002E-2</v>
      </c>
      <c r="AA93" s="347">
        <v>3.2612000000000002E-2</v>
      </c>
      <c r="AB93" s="347">
        <v>3.3308999999999998E-2</v>
      </c>
      <c r="AC93" s="347">
        <v>3.3845E-2</v>
      </c>
      <c r="AD93" s="347">
        <v>3.4296E-2</v>
      </c>
      <c r="AE93" s="347">
        <v>3.6755000000000003E-2</v>
      </c>
      <c r="AF93" s="347">
        <v>6.7155999999999993E-2</v>
      </c>
      <c r="AG93" s="347">
        <v>6.5257999999999997E-2</v>
      </c>
      <c r="AH93" s="347">
        <v>6.6148999999999999E-2</v>
      </c>
      <c r="AI93" s="347">
        <v>6.4668000000000003E-2</v>
      </c>
      <c r="AJ93" s="347">
        <v>3.5714999999999997E-2</v>
      </c>
      <c r="AK93" s="347">
        <v>3.5963000000000002E-2</v>
      </c>
      <c r="AL93" s="347">
        <v>3.1724000000000002E-2</v>
      </c>
      <c r="AM93" s="347">
        <v>3.2612000000000002E-2</v>
      </c>
      <c r="AO93" s="231" t="s">
        <v>139</v>
      </c>
    </row>
    <row r="94" spans="1:41" x14ac:dyDescent="0.3">
      <c r="A94" s="628"/>
      <c r="B94" s="11" t="str">
        <f t="shared" ref="B94:B105" si="44">B79</f>
        <v>Building Shell</v>
      </c>
      <c r="C94" s="346">
        <v>3.4631000000000002E-2</v>
      </c>
      <c r="D94" s="346">
        <v>3.2668000000000003E-2</v>
      </c>
      <c r="E94" s="346">
        <v>3.2861000000000001E-2</v>
      </c>
      <c r="F94" s="347">
        <v>3.3238999999999998E-2</v>
      </c>
      <c r="G94" s="347">
        <v>4.5739000000000002E-2</v>
      </c>
      <c r="H94" s="347">
        <v>8.8426000000000005E-2</v>
      </c>
      <c r="I94" s="347">
        <v>8.0951999999999996E-2</v>
      </c>
      <c r="J94" s="347">
        <v>8.5358000000000003E-2</v>
      </c>
      <c r="K94" s="347">
        <v>8.6756E-2</v>
      </c>
      <c r="L94" s="347">
        <v>3.5978999999999997E-2</v>
      </c>
      <c r="M94" s="347">
        <v>3.4793999999999999E-2</v>
      </c>
      <c r="N94" s="347">
        <v>3.4887000000000001E-2</v>
      </c>
      <c r="O94" s="347">
        <v>3.8338999999999998E-2</v>
      </c>
      <c r="P94" s="347">
        <v>3.7275999999999997E-2</v>
      </c>
      <c r="Q94" s="347">
        <v>3.8233000000000003E-2</v>
      </c>
      <c r="R94" s="347">
        <v>3.3238999999999998E-2</v>
      </c>
      <c r="S94" s="347">
        <v>4.5739000000000002E-2</v>
      </c>
      <c r="T94" s="347">
        <v>8.8426000000000005E-2</v>
      </c>
      <c r="U94" s="347">
        <v>8.0951999999999996E-2</v>
      </c>
      <c r="V94" s="347">
        <v>8.5358000000000003E-2</v>
      </c>
      <c r="W94" s="347">
        <v>8.6756E-2</v>
      </c>
      <c r="X94" s="347">
        <v>3.5978999999999997E-2</v>
      </c>
      <c r="Y94" s="347">
        <v>3.4793999999999999E-2</v>
      </c>
      <c r="Z94" s="347">
        <v>3.4887000000000001E-2</v>
      </c>
      <c r="AA94" s="347">
        <v>3.8338999999999998E-2</v>
      </c>
      <c r="AB94" s="347">
        <v>3.7275999999999997E-2</v>
      </c>
      <c r="AC94" s="347">
        <v>3.8233000000000003E-2</v>
      </c>
      <c r="AD94" s="347">
        <v>3.3238999999999998E-2</v>
      </c>
      <c r="AE94" s="347">
        <v>4.5739000000000002E-2</v>
      </c>
      <c r="AF94" s="347">
        <v>8.8426000000000005E-2</v>
      </c>
      <c r="AG94" s="347">
        <v>8.0951999999999996E-2</v>
      </c>
      <c r="AH94" s="347">
        <v>8.5358000000000003E-2</v>
      </c>
      <c r="AI94" s="347">
        <v>8.6756E-2</v>
      </c>
      <c r="AJ94" s="347">
        <v>3.5978999999999997E-2</v>
      </c>
      <c r="AK94" s="347">
        <v>3.4793999999999999E-2</v>
      </c>
      <c r="AL94" s="347">
        <v>3.4887000000000001E-2</v>
      </c>
      <c r="AM94" s="347">
        <v>3.8338999999999998E-2</v>
      </c>
      <c r="AO94" s="231" t="s">
        <v>140</v>
      </c>
    </row>
    <row r="95" spans="1:41" x14ac:dyDescent="0.3">
      <c r="A95" s="628"/>
      <c r="B95" s="11" t="str">
        <f t="shared" si="44"/>
        <v>Cooking</v>
      </c>
      <c r="C95" s="346">
        <v>2.8072E-2</v>
      </c>
      <c r="D95" s="346">
        <v>2.8181000000000001E-2</v>
      </c>
      <c r="E95" s="346">
        <v>3.1021E-2</v>
      </c>
      <c r="F95" s="347">
        <v>3.8190000000000002E-2</v>
      </c>
      <c r="G95" s="347">
        <v>3.9288999999999998E-2</v>
      </c>
      <c r="H95" s="347">
        <v>7.3688000000000003E-2</v>
      </c>
      <c r="I95" s="347">
        <v>7.0596999999999993E-2</v>
      </c>
      <c r="J95" s="347">
        <v>7.2469000000000006E-2</v>
      </c>
      <c r="K95" s="347">
        <v>6.9982000000000003E-2</v>
      </c>
      <c r="L95" s="347">
        <v>3.8002000000000001E-2</v>
      </c>
      <c r="M95" s="347">
        <v>3.8397000000000001E-2</v>
      </c>
      <c r="N95" s="347">
        <v>3.1730000000000001E-2</v>
      </c>
      <c r="O95" s="347">
        <v>3.2231999999999997E-2</v>
      </c>
      <c r="P95" s="347">
        <v>3.3331E-2</v>
      </c>
      <c r="Q95" s="347">
        <v>3.6345000000000002E-2</v>
      </c>
      <c r="R95" s="347">
        <v>3.8190000000000002E-2</v>
      </c>
      <c r="S95" s="347">
        <v>3.9288999999999998E-2</v>
      </c>
      <c r="T95" s="347">
        <v>7.3688000000000003E-2</v>
      </c>
      <c r="U95" s="347">
        <v>7.0596999999999993E-2</v>
      </c>
      <c r="V95" s="347">
        <v>7.2469000000000006E-2</v>
      </c>
      <c r="W95" s="347">
        <v>6.9982000000000003E-2</v>
      </c>
      <c r="X95" s="347">
        <v>3.8002000000000001E-2</v>
      </c>
      <c r="Y95" s="347">
        <v>3.8397000000000001E-2</v>
      </c>
      <c r="Z95" s="347">
        <v>3.1730000000000001E-2</v>
      </c>
      <c r="AA95" s="347">
        <v>3.2231999999999997E-2</v>
      </c>
      <c r="AB95" s="347">
        <v>3.3331E-2</v>
      </c>
      <c r="AC95" s="347">
        <v>3.6345000000000002E-2</v>
      </c>
      <c r="AD95" s="347">
        <v>3.8190000000000002E-2</v>
      </c>
      <c r="AE95" s="347">
        <v>3.9288999999999998E-2</v>
      </c>
      <c r="AF95" s="347">
        <v>7.3688000000000003E-2</v>
      </c>
      <c r="AG95" s="347">
        <v>7.0596999999999993E-2</v>
      </c>
      <c r="AH95" s="347">
        <v>7.2469000000000006E-2</v>
      </c>
      <c r="AI95" s="347">
        <v>6.9982000000000003E-2</v>
      </c>
      <c r="AJ95" s="347">
        <v>3.8002000000000001E-2</v>
      </c>
      <c r="AK95" s="347">
        <v>3.8397000000000001E-2</v>
      </c>
      <c r="AL95" s="347">
        <v>3.1730000000000001E-2</v>
      </c>
      <c r="AM95" s="347">
        <v>3.2231999999999997E-2</v>
      </c>
    </row>
    <row r="96" spans="1:41" x14ac:dyDescent="0.3">
      <c r="A96" s="628"/>
      <c r="B96" s="11" t="str">
        <f t="shared" si="44"/>
        <v>Cooling</v>
      </c>
      <c r="C96" s="346">
        <v>1.8259000000000001E-2</v>
      </c>
      <c r="D96" s="346">
        <v>1.6681000000000001E-2</v>
      </c>
      <c r="E96" s="346">
        <v>1.8474000000000001E-2</v>
      </c>
      <c r="F96" s="347">
        <v>3.6686999999999997E-2</v>
      </c>
      <c r="G96" s="347">
        <v>5.5877000000000003E-2</v>
      </c>
      <c r="H96" s="347">
        <v>8.9525999999999994E-2</v>
      </c>
      <c r="I96" s="347">
        <v>8.1436999999999996E-2</v>
      </c>
      <c r="J96" s="347">
        <v>8.6015999999999995E-2</v>
      </c>
      <c r="K96" s="347">
        <v>9.1347999999999999E-2</v>
      </c>
      <c r="L96" s="347">
        <v>3.6561000000000003E-2</v>
      </c>
      <c r="M96" s="347">
        <v>2.3477000000000001E-2</v>
      </c>
      <c r="N96" s="347">
        <v>2.3244999999999998E-2</v>
      </c>
      <c r="O96" s="347">
        <v>2.3078999999999999E-2</v>
      </c>
      <c r="P96" s="347">
        <v>2.3199999999999998E-2</v>
      </c>
      <c r="Q96" s="347">
        <v>2.3355999999999998E-2</v>
      </c>
      <c r="R96" s="347">
        <v>3.6686999999999997E-2</v>
      </c>
      <c r="S96" s="347">
        <v>5.5877000000000003E-2</v>
      </c>
      <c r="T96" s="347">
        <v>8.9525999999999994E-2</v>
      </c>
      <c r="U96" s="347">
        <v>8.1436999999999996E-2</v>
      </c>
      <c r="V96" s="347">
        <v>8.6015999999999995E-2</v>
      </c>
      <c r="W96" s="347">
        <v>9.1347999999999999E-2</v>
      </c>
      <c r="X96" s="347">
        <v>3.6561000000000003E-2</v>
      </c>
      <c r="Y96" s="347">
        <v>2.3477000000000001E-2</v>
      </c>
      <c r="Z96" s="347">
        <v>2.3244999999999998E-2</v>
      </c>
      <c r="AA96" s="347">
        <v>2.3078999999999999E-2</v>
      </c>
      <c r="AB96" s="347">
        <v>2.3199999999999998E-2</v>
      </c>
      <c r="AC96" s="347">
        <v>2.3355999999999998E-2</v>
      </c>
      <c r="AD96" s="347">
        <v>3.6686999999999997E-2</v>
      </c>
      <c r="AE96" s="347">
        <v>5.5877000000000003E-2</v>
      </c>
      <c r="AF96" s="347">
        <v>8.9525999999999994E-2</v>
      </c>
      <c r="AG96" s="347">
        <v>8.1436999999999996E-2</v>
      </c>
      <c r="AH96" s="347">
        <v>8.6015999999999995E-2</v>
      </c>
      <c r="AI96" s="347">
        <v>9.1347999999999999E-2</v>
      </c>
      <c r="AJ96" s="347">
        <v>3.6561000000000003E-2</v>
      </c>
      <c r="AK96" s="347">
        <v>2.3477000000000001E-2</v>
      </c>
      <c r="AL96" s="347">
        <v>2.3244999999999998E-2</v>
      </c>
      <c r="AM96" s="347">
        <v>2.3078999999999999E-2</v>
      </c>
    </row>
    <row r="97" spans="1:39" x14ac:dyDescent="0.3">
      <c r="A97" s="628"/>
      <c r="B97" s="11" t="str">
        <f t="shared" si="44"/>
        <v>Ext Lighting</v>
      </c>
      <c r="C97" s="346">
        <v>2.0098999999999999E-2</v>
      </c>
      <c r="D97" s="346">
        <v>1.6704E-2</v>
      </c>
      <c r="E97" s="346">
        <v>1.873E-2</v>
      </c>
      <c r="F97" s="347">
        <v>2.4778999999999999E-2</v>
      </c>
      <c r="G97" s="347">
        <v>2.3963000000000002E-2</v>
      </c>
      <c r="H97" s="347">
        <v>3.7585E-2</v>
      </c>
      <c r="I97" s="347">
        <v>3.7498999999999998E-2</v>
      </c>
      <c r="J97" s="347">
        <v>3.7609999999999998E-2</v>
      </c>
      <c r="K97" s="347">
        <v>3.7858000000000003E-2</v>
      </c>
      <c r="L97" s="347">
        <v>2.3675000000000002E-2</v>
      </c>
      <c r="M97" s="347">
        <v>2.3668999999999999E-2</v>
      </c>
      <c r="N97" s="347">
        <v>2.3265000000000001E-2</v>
      </c>
      <c r="O97" s="347">
        <v>2.4801E-2</v>
      </c>
      <c r="P97" s="347">
        <v>2.3220000000000001E-2</v>
      </c>
      <c r="Q97" s="347">
        <v>2.3622000000000001E-2</v>
      </c>
      <c r="R97" s="347">
        <v>2.4778999999999999E-2</v>
      </c>
      <c r="S97" s="347">
        <v>2.3963000000000002E-2</v>
      </c>
      <c r="T97" s="347">
        <v>3.7585E-2</v>
      </c>
      <c r="U97" s="347">
        <v>3.7498999999999998E-2</v>
      </c>
      <c r="V97" s="347">
        <v>3.7609999999999998E-2</v>
      </c>
      <c r="W97" s="347">
        <v>3.7858000000000003E-2</v>
      </c>
      <c r="X97" s="347">
        <v>2.3675000000000002E-2</v>
      </c>
      <c r="Y97" s="347">
        <v>2.3668999999999999E-2</v>
      </c>
      <c r="Z97" s="347">
        <v>2.3265000000000001E-2</v>
      </c>
      <c r="AA97" s="347">
        <v>2.4801E-2</v>
      </c>
      <c r="AB97" s="347">
        <v>2.3220000000000001E-2</v>
      </c>
      <c r="AC97" s="347">
        <v>2.3622000000000001E-2</v>
      </c>
      <c r="AD97" s="347">
        <v>2.4778999999999999E-2</v>
      </c>
      <c r="AE97" s="347">
        <v>2.3963000000000002E-2</v>
      </c>
      <c r="AF97" s="347">
        <v>3.7585E-2</v>
      </c>
      <c r="AG97" s="347">
        <v>3.7498999999999998E-2</v>
      </c>
      <c r="AH97" s="347">
        <v>3.7609999999999998E-2</v>
      </c>
      <c r="AI97" s="347">
        <v>3.7858000000000003E-2</v>
      </c>
      <c r="AJ97" s="347">
        <v>2.3675000000000002E-2</v>
      </c>
      <c r="AK97" s="347">
        <v>2.3668999999999999E-2</v>
      </c>
      <c r="AL97" s="347">
        <v>2.3265000000000001E-2</v>
      </c>
      <c r="AM97" s="347">
        <v>2.4801E-2</v>
      </c>
    </row>
    <row r="98" spans="1:39" x14ac:dyDescent="0.3">
      <c r="A98" s="628"/>
      <c r="B98" s="11" t="str">
        <f t="shared" si="44"/>
        <v>Heating</v>
      </c>
      <c r="C98" s="346">
        <v>3.4632000000000003E-2</v>
      </c>
      <c r="D98" s="346">
        <v>3.2691999999999999E-2</v>
      </c>
      <c r="E98" s="346">
        <v>3.3374000000000001E-2</v>
      </c>
      <c r="F98" s="347">
        <v>3.6565E-2</v>
      </c>
      <c r="G98" s="347">
        <v>3.5090999999999997E-2</v>
      </c>
      <c r="H98" s="347">
        <v>3.7016E-2</v>
      </c>
      <c r="I98" s="347">
        <v>3.6936999999999998E-2</v>
      </c>
      <c r="J98" s="347">
        <v>3.7067000000000003E-2</v>
      </c>
      <c r="K98" s="347">
        <v>6.7338999999999996E-2</v>
      </c>
      <c r="L98" s="347">
        <v>3.8498999999999999E-2</v>
      </c>
      <c r="M98" s="347">
        <v>3.5365000000000001E-2</v>
      </c>
      <c r="N98" s="347">
        <v>3.4893E-2</v>
      </c>
      <c r="O98" s="347">
        <v>3.8339999999999999E-2</v>
      </c>
      <c r="P98" s="347">
        <v>3.7297999999999998E-2</v>
      </c>
      <c r="Q98" s="347">
        <v>3.8760000000000003E-2</v>
      </c>
      <c r="R98" s="347">
        <v>3.6565E-2</v>
      </c>
      <c r="S98" s="347">
        <v>3.5090999999999997E-2</v>
      </c>
      <c r="T98" s="347">
        <v>3.7016E-2</v>
      </c>
      <c r="U98" s="347">
        <v>3.6936999999999998E-2</v>
      </c>
      <c r="V98" s="347">
        <v>3.7067000000000003E-2</v>
      </c>
      <c r="W98" s="347">
        <v>6.7338999999999996E-2</v>
      </c>
      <c r="X98" s="347">
        <v>3.8498999999999999E-2</v>
      </c>
      <c r="Y98" s="347">
        <v>3.5365000000000001E-2</v>
      </c>
      <c r="Z98" s="347">
        <v>3.4893E-2</v>
      </c>
      <c r="AA98" s="347">
        <v>3.8339999999999999E-2</v>
      </c>
      <c r="AB98" s="347">
        <v>3.7297999999999998E-2</v>
      </c>
      <c r="AC98" s="347">
        <v>3.8760000000000003E-2</v>
      </c>
      <c r="AD98" s="347">
        <v>3.6565E-2</v>
      </c>
      <c r="AE98" s="347">
        <v>3.5090999999999997E-2</v>
      </c>
      <c r="AF98" s="347">
        <v>3.7016E-2</v>
      </c>
      <c r="AG98" s="347">
        <v>3.6936999999999998E-2</v>
      </c>
      <c r="AH98" s="347">
        <v>3.7067000000000003E-2</v>
      </c>
      <c r="AI98" s="347">
        <v>6.7338999999999996E-2</v>
      </c>
      <c r="AJ98" s="347">
        <v>3.8498999999999999E-2</v>
      </c>
      <c r="AK98" s="347">
        <v>3.5365000000000001E-2</v>
      </c>
      <c r="AL98" s="347">
        <v>3.4893E-2</v>
      </c>
      <c r="AM98" s="347">
        <v>3.8339999999999999E-2</v>
      </c>
    </row>
    <row r="99" spans="1:39" x14ac:dyDescent="0.3">
      <c r="A99" s="628"/>
      <c r="B99" s="11" t="str">
        <f t="shared" si="44"/>
        <v>HVAC</v>
      </c>
      <c r="C99" s="346">
        <v>3.4631000000000002E-2</v>
      </c>
      <c r="D99" s="346">
        <v>3.2668000000000003E-2</v>
      </c>
      <c r="E99" s="346">
        <v>3.2861000000000001E-2</v>
      </c>
      <c r="F99" s="347">
        <v>3.3238999999999998E-2</v>
      </c>
      <c r="G99" s="347">
        <v>4.5739000000000002E-2</v>
      </c>
      <c r="H99" s="347">
        <v>8.8426000000000005E-2</v>
      </c>
      <c r="I99" s="347">
        <v>8.0951999999999996E-2</v>
      </c>
      <c r="J99" s="347">
        <v>8.5358000000000003E-2</v>
      </c>
      <c r="K99" s="347">
        <v>8.6756E-2</v>
      </c>
      <c r="L99" s="347">
        <v>3.5978999999999997E-2</v>
      </c>
      <c r="M99" s="347">
        <v>3.4793999999999999E-2</v>
      </c>
      <c r="N99" s="347">
        <v>3.4887000000000001E-2</v>
      </c>
      <c r="O99" s="347">
        <v>3.8338999999999998E-2</v>
      </c>
      <c r="P99" s="347">
        <v>3.7275999999999997E-2</v>
      </c>
      <c r="Q99" s="347">
        <v>3.8233000000000003E-2</v>
      </c>
      <c r="R99" s="347">
        <v>3.3238999999999998E-2</v>
      </c>
      <c r="S99" s="347">
        <v>4.5739000000000002E-2</v>
      </c>
      <c r="T99" s="347">
        <v>8.8426000000000005E-2</v>
      </c>
      <c r="U99" s="347">
        <v>8.0951999999999996E-2</v>
      </c>
      <c r="V99" s="347">
        <v>8.5358000000000003E-2</v>
      </c>
      <c r="W99" s="347">
        <v>8.6756E-2</v>
      </c>
      <c r="X99" s="347">
        <v>3.5978999999999997E-2</v>
      </c>
      <c r="Y99" s="347">
        <v>3.4793999999999999E-2</v>
      </c>
      <c r="Z99" s="347">
        <v>3.4887000000000001E-2</v>
      </c>
      <c r="AA99" s="347">
        <v>3.8338999999999998E-2</v>
      </c>
      <c r="AB99" s="347">
        <v>3.7275999999999997E-2</v>
      </c>
      <c r="AC99" s="347">
        <v>3.8233000000000003E-2</v>
      </c>
      <c r="AD99" s="347">
        <v>3.3238999999999998E-2</v>
      </c>
      <c r="AE99" s="347">
        <v>4.5739000000000002E-2</v>
      </c>
      <c r="AF99" s="347">
        <v>8.8426000000000005E-2</v>
      </c>
      <c r="AG99" s="347">
        <v>8.0951999999999996E-2</v>
      </c>
      <c r="AH99" s="347">
        <v>8.5358000000000003E-2</v>
      </c>
      <c r="AI99" s="347">
        <v>8.6756E-2</v>
      </c>
      <c r="AJ99" s="347">
        <v>3.5978999999999997E-2</v>
      </c>
      <c r="AK99" s="347">
        <v>3.4793999999999999E-2</v>
      </c>
      <c r="AL99" s="347">
        <v>3.4887000000000001E-2</v>
      </c>
      <c r="AM99" s="347">
        <v>3.8338999999999998E-2</v>
      </c>
    </row>
    <row r="100" spans="1:39" x14ac:dyDescent="0.3">
      <c r="A100" s="628"/>
      <c r="B100" s="11" t="str">
        <f t="shared" si="44"/>
        <v>Lighting</v>
      </c>
      <c r="C100" s="346">
        <v>3.0348E-2</v>
      </c>
      <c r="D100" s="346">
        <v>2.9642000000000002E-2</v>
      </c>
      <c r="E100" s="346">
        <v>3.0255000000000001E-2</v>
      </c>
      <c r="F100" s="347">
        <v>3.7511000000000003E-2</v>
      </c>
      <c r="G100" s="347">
        <v>3.9602999999999999E-2</v>
      </c>
      <c r="H100" s="347">
        <v>7.2403999999999996E-2</v>
      </c>
      <c r="I100" s="347">
        <v>6.9433999999999996E-2</v>
      </c>
      <c r="J100" s="347">
        <v>7.1117E-2</v>
      </c>
      <c r="K100" s="347">
        <v>6.7096000000000003E-2</v>
      </c>
      <c r="L100" s="347">
        <v>3.8461000000000002E-2</v>
      </c>
      <c r="M100" s="347">
        <v>3.7866999999999998E-2</v>
      </c>
      <c r="N100" s="347">
        <v>3.2252999999999997E-2</v>
      </c>
      <c r="O100" s="347">
        <v>3.4349999999999999E-2</v>
      </c>
      <c r="P100" s="347">
        <v>3.4615E-2</v>
      </c>
      <c r="Q100" s="347">
        <v>3.5556999999999998E-2</v>
      </c>
      <c r="R100" s="347">
        <v>3.7511000000000003E-2</v>
      </c>
      <c r="S100" s="347">
        <v>3.9602999999999999E-2</v>
      </c>
      <c r="T100" s="347">
        <v>7.2403999999999996E-2</v>
      </c>
      <c r="U100" s="347">
        <v>6.9433999999999996E-2</v>
      </c>
      <c r="V100" s="347">
        <v>7.1117E-2</v>
      </c>
      <c r="W100" s="347">
        <v>6.7096000000000003E-2</v>
      </c>
      <c r="X100" s="347">
        <v>3.8461000000000002E-2</v>
      </c>
      <c r="Y100" s="347">
        <v>3.7866999999999998E-2</v>
      </c>
      <c r="Z100" s="347">
        <v>3.2252999999999997E-2</v>
      </c>
      <c r="AA100" s="347">
        <v>3.4349999999999999E-2</v>
      </c>
      <c r="AB100" s="347">
        <v>3.4615E-2</v>
      </c>
      <c r="AC100" s="347">
        <v>3.5556999999999998E-2</v>
      </c>
      <c r="AD100" s="347">
        <v>3.7511000000000003E-2</v>
      </c>
      <c r="AE100" s="347">
        <v>3.9602999999999999E-2</v>
      </c>
      <c r="AF100" s="347">
        <v>7.2403999999999996E-2</v>
      </c>
      <c r="AG100" s="347">
        <v>6.9433999999999996E-2</v>
      </c>
      <c r="AH100" s="347">
        <v>7.1117E-2</v>
      </c>
      <c r="AI100" s="347">
        <v>6.7096000000000003E-2</v>
      </c>
      <c r="AJ100" s="347">
        <v>3.8461000000000002E-2</v>
      </c>
      <c r="AK100" s="347">
        <v>3.7866999999999998E-2</v>
      </c>
      <c r="AL100" s="347">
        <v>3.2252999999999997E-2</v>
      </c>
      <c r="AM100" s="347">
        <v>3.4349999999999999E-2</v>
      </c>
    </row>
    <row r="101" spans="1:39" x14ac:dyDescent="0.3">
      <c r="A101" s="628"/>
      <c r="B101" s="11" t="str">
        <f t="shared" si="44"/>
        <v>Miscellaneous</v>
      </c>
      <c r="C101" s="346">
        <v>2.9367000000000001E-2</v>
      </c>
      <c r="D101" s="346">
        <v>2.8156E-2</v>
      </c>
      <c r="E101" s="346">
        <v>2.9522E-2</v>
      </c>
      <c r="F101" s="347">
        <v>3.4296E-2</v>
      </c>
      <c r="G101" s="347">
        <v>3.6755000000000003E-2</v>
      </c>
      <c r="H101" s="347">
        <v>6.7155999999999993E-2</v>
      </c>
      <c r="I101" s="347">
        <v>6.5257999999999997E-2</v>
      </c>
      <c r="J101" s="347">
        <v>6.6148999999999999E-2</v>
      </c>
      <c r="K101" s="347">
        <v>6.4668000000000003E-2</v>
      </c>
      <c r="L101" s="347">
        <v>3.5714999999999997E-2</v>
      </c>
      <c r="M101" s="347">
        <v>3.5963000000000002E-2</v>
      </c>
      <c r="N101" s="347">
        <v>3.1724000000000002E-2</v>
      </c>
      <c r="O101" s="347">
        <v>3.2612000000000002E-2</v>
      </c>
      <c r="P101" s="347">
        <v>3.3308999999999998E-2</v>
      </c>
      <c r="Q101" s="347">
        <v>3.3845E-2</v>
      </c>
      <c r="R101" s="347">
        <v>3.4296E-2</v>
      </c>
      <c r="S101" s="347">
        <v>3.6755000000000003E-2</v>
      </c>
      <c r="T101" s="347">
        <v>6.7155999999999993E-2</v>
      </c>
      <c r="U101" s="347">
        <v>6.5257999999999997E-2</v>
      </c>
      <c r="V101" s="347">
        <v>6.6148999999999999E-2</v>
      </c>
      <c r="W101" s="347">
        <v>6.4668000000000003E-2</v>
      </c>
      <c r="X101" s="347">
        <v>3.5714999999999997E-2</v>
      </c>
      <c r="Y101" s="347">
        <v>3.5963000000000002E-2</v>
      </c>
      <c r="Z101" s="347">
        <v>3.1724000000000002E-2</v>
      </c>
      <c r="AA101" s="347">
        <v>3.2612000000000002E-2</v>
      </c>
      <c r="AB101" s="347">
        <v>3.3308999999999998E-2</v>
      </c>
      <c r="AC101" s="347">
        <v>3.3845E-2</v>
      </c>
      <c r="AD101" s="347">
        <v>3.4296E-2</v>
      </c>
      <c r="AE101" s="347">
        <v>3.6755000000000003E-2</v>
      </c>
      <c r="AF101" s="347">
        <v>6.7155999999999993E-2</v>
      </c>
      <c r="AG101" s="347">
        <v>6.5257999999999997E-2</v>
      </c>
      <c r="AH101" s="347">
        <v>6.6148999999999999E-2</v>
      </c>
      <c r="AI101" s="347">
        <v>6.4668000000000003E-2</v>
      </c>
      <c r="AJ101" s="347">
        <v>3.5714999999999997E-2</v>
      </c>
      <c r="AK101" s="347">
        <v>3.5963000000000002E-2</v>
      </c>
      <c r="AL101" s="347">
        <v>3.1724000000000002E-2</v>
      </c>
      <c r="AM101" s="347">
        <v>3.2612000000000002E-2</v>
      </c>
    </row>
    <row r="102" spans="1:39" x14ac:dyDescent="0.3">
      <c r="A102" s="628"/>
      <c r="B102" s="11" t="str">
        <f t="shared" si="44"/>
        <v>Motors</v>
      </c>
      <c r="C102" s="346">
        <v>2.9367000000000001E-2</v>
      </c>
      <c r="D102" s="346">
        <v>2.8156E-2</v>
      </c>
      <c r="E102" s="346">
        <v>2.9522E-2</v>
      </c>
      <c r="F102" s="347">
        <v>3.4296E-2</v>
      </c>
      <c r="G102" s="347">
        <v>3.6755000000000003E-2</v>
      </c>
      <c r="H102" s="347">
        <v>6.7155999999999993E-2</v>
      </c>
      <c r="I102" s="347">
        <v>6.5257999999999997E-2</v>
      </c>
      <c r="J102" s="347">
        <v>6.6148999999999999E-2</v>
      </c>
      <c r="K102" s="347">
        <v>6.4668000000000003E-2</v>
      </c>
      <c r="L102" s="347">
        <v>3.5714999999999997E-2</v>
      </c>
      <c r="M102" s="347">
        <v>3.5963000000000002E-2</v>
      </c>
      <c r="N102" s="347">
        <v>3.1724000000000002E-2</v>
      </c>
      <c r="O102" s="347">
        <v>3.2612000000000002E-2</v>
      </c>
      <c r="P102" s="347">
        <v>3.3308999999999998E-2</v>
      </c>
      <c r="Q102" s="347">
        <v>3.3845E-2</v>
      </c>
      <c r="R102" s="347">
        <v>3.4296E-2</v>
      </c>
      <c r="S102" s="347">
        <v>3.6755000000000003E-2</v>
      </c>
      <c r="T102" s="347">
        <v>6.7155999999999993E-2</v>
      </c>
      <c r="U102" s="347">
        <v>6.5257999999999997E-2</v>
      </c>
      <c r="V102" s="347">
        <v>6.6148999999999999E-2</v>
      </c>
      <c r="W102" s="347">
        <v>6.4668000000000003E-2</v>
      </c>
      <c r="X102" s="347">
        <v>3.5714999999999997E-2</v>
      </c>
      <c r="Y102" s="347">
        <v>3.5963000000000002E-2</v>
      </c>
      <c r="Z102" s="347">
        <v>3.1724000000000002E-2</v>
      </c>
      <c r="AA102" s="347">
        <v>3.2612000000000002E-2</v>
      </c>
      <c r="AB102" s="347">
        <v>3.3308999999999998E-2</v>
      </c>
      <c r="AC102" s="347">
        <v>3.3845E-2</v>
      </c>
      <c r="AD102" s="347">
        <v>3.4296E-2</v>
      </c>
      <c r="AE102" s="347">
        <v>3.6755000000000003E-2</v>
      </c>
      <c r="AF102" s="347">
        <v>6.7155999999999993E-2</v>
      </c>
      <c r="AG102" s="347">
        <v>6.5257999999999997E-2</v>
      </c>
      <c r="AH102" s="347">
        <v>6.6148999999999999E-2</v>
      </c>
      <c r="AI102" s="347">
        <v>6.4668000000000003E-2</v>
      </c>
      <c r="AJ102" s="347">
        <v>3.5714999999999997E-2</v>
      </c>
      <c r="AK102" s="347">
        <v>3.5963000000000002E-2</v>
      </c>
      <c r="AL102" s="347">
        <v>3.1724000000000002E-2</v>
      </c>
      <c r="AM102" s="347">
        <v>3.2612000000000002E-2</v>
      </c>
    </row>
    <row r="103" spans="1:39" x14ac:dyDescent="0.3">
      <c r="A103" s="628"/>
      <c r="B103" s="11" t="str">
        <f t="shared" si="44"/>
        <v>Process</v>
      </c>
      <c r="C103" s="346">
        <v>2.9367000000000001E-2</v>
      </c>
      <c r="D103" s="346">
        <v>2.8156E-2</v>
      </c>
      <c r="E103" s="346">
        <v>2.9522E-2</v>
      </c>
      <c r="F103" s="347">
        <v>3.4296E-2</v>
      </c>
      <c r="G103" s="347">
        <v>3.6755000000000003E-2</v>
      </c>
      <c r="H103" s="347">
        <v>6.7155999999999993E-2</v>
      </c>
      <c r="I103" s="347">
        <v>6.5257999999999997E-2</v>
      </c>
      <c r="J103" s="347">
        <v>6.6148999999999999E-2</v>
      </c>
      <c r="K103" s="347">
        <v>6.4668000000000003E-2</v>
      </c>
      <c r="L103" s="347">
        <v>3.5714999999999997E-2</v>
      </c>
      <c r="M103" s="347">
        <v>3.5963000000000002E-2</v>
      </c>
      <c r="N103" s="347">
        <v>3.1724000000000002E-2</v>
      </c>
      <c r="O103" s="347">
        <v>3.2612000000000002E-2</v>
      </c>
      <c r="P103" s="347">
        <v>3.3308999999999998E-2</v>
      </c>
      <c r="Q103" s="347">
        <v>3.3845E-2</v>
      </c>
      <c r="R103" s="347">
        <v>3.4296E-2</v>
      </c>
      <c r="S103" s="347">
        <v>3.6755000000000003E-2</v>
      </c>
      <c r="T103" s="347">
        <v>6.7155999999999993E-2</v>
      </c>
      <c r="U103" s="347">
        <v>6.5257999999999997E-2</v>
      </c>
      <c r="V103" s="347">
        <v>6.6148999999999999E-2</v>
      </c>
      <c r="W103" s="347">
        <v>6.4668000000000003E-2</v>
      </c>
      <c r="X103" s="347">
        <v>3.5714999999999997E-2</v>
      </c>
      <c r="Y103" s="347">
        <v>3.5963000000000002E-2</v>
      </c>
      <c r="Z103" s="347">
        <v>3.1724000000000002E-2</v>
      </c>
      <c r="AA103" s="347">
        <v>3.2612000000000002E-2</v>
      </c>
      <c r="AB103" s="347">
        <v>3.3308999999999998E-2</v>
      </c>
      <c r="AC103" s="347">
        <v>3.3845E-2</v>
      </c>
      <c r="AD103" s="347">
        <v>3.4296E-2</v>
      </c>
      <c r="AE103" s="347">
        <v>3.6755000000000003E-2</v>
      </c>
      <c r="AF103" s="347">
        <v>6.7155999999999993E-2</v>
      </c>
      <c r="AG103" s="347">
        <v>6.5257999999999997E-2</v>
      </c>
      <c r="AH103" s="347">
        <v>6.6148999999999999E-2</v>
      </c>
      <c r="AI103" s="347">
        <v>6.4668000000000003E-2</v>
      </c>
      <c r="AJ103" s="347">
        <v>3.5714999999999997E-2</v>
      </c>
      <c r="AK103" s="347">
        <v>3.5963000000000002E-2</v>
      </c>
      <c r="AL103" s="347">
        <v>3.1724000000000002E-2</v>
      </c>
      <c r="AM103" s="347">
        <v>3.2612000000000002E-2</v>
      </c>
    </row>
    <row r="104" spans="1:39" x14ac:dyDescent="0.3">
      <c r="A104" s="628"/>
      <c r="B104" s="11" t="str">
        <f t="shared" si="44"/>
        <v>Refrigeration</v>
      </c>
      <c r="C104" s="346">
        <v>2.666E-2</v>
      </c>
      <c r="D104" s="346">
        <v>2.6023000000000001E-2</v>
      </c>
      <c r="E104" s="346">
        <v>2.8083E-2</v>
      </c>
      <c r="F104" s="347">
        <v>3.3975999999999999E-2</v>
      </c>
      <c r="G104" s="347">
        <v>3.5005000000000001E-2</v>
      </c>
      <c r="H104" s="347">
        <v>5.5447999999999997E-2</v>
      </c>
      <c r="I104" s="347">
        <v>6.1511999999999997E-2</v>
      </c>
      <c r="J104" s="347">
        <v>6.2669000000000002E-2</v>
      </c>
      <c r="K104" s="347">
        <v>6.1168E-2</v>
      </c>
      <c r="L104" s="347">
        <v>3.3943000000000001E-2</v>
      </c>
      <c r="M104" s="347">
        <v>3.4333000000000002E-2</v>
      </c>
      <c r="N104" s="347">
        <v>3.0252999999999999E-2</v>
      </c>
      <c r="O104" s="347">
        <v>3.1025E-2</v>
      </c>
      <c r="P104" s="347">
        <v>3.1558999999999997E-2</v>
      </c>
      <c r="Q104" s="347">
        <v>3.3444000000000002E-2</v>
      </c>
      <c r="R104" s="347">
        <v>3.3975999999999999E-2</v>
      </c>
      <c r="S104" s="347">
        <v>3.5005000000000001E-2</v>
      </c>
      <c r="T104" s="347">
        <v>5.5447999999999997E-2</v>
      </c>
      <c r="U104" s="347">
        <v>6.1511999999999997E-2</v>
      </c>
      <c r="V104" s="347">
        <v>6.2669000000000002E-2</v>
      </c>
      <c r="W104" s="347">
        <v>6.1168E-2</v>
      </c>
      <c r="X104" s="347">
        <v>3.3943000000000001E-2</v>
      </c>
      <c r="Y104" s="347">
        <v>3.4333000000000002E-2</v>
      </c>
      <c r="Z104" s="347">
        <v>3.0252999999999999E-2</v>
      </c>
      <c r="AA104" s="347">
        <v>3.1025E-2</v>
      </c>
      <c r="AB104" s="347">
        <v>3.1558999999999997E-2</v>
      </c>
      <c r="AC104" s="347">
        <v>3.3444000000000002E-2</v>
      </c>
      <c r="AD104" s="347">
        <v>3.3975999999999999E-2</v>
      </c>
      <c r="AE104" s="347">
        <v>3.5005000000000001E-2</v>
      </c>
      <c r="AF104" s="347">
        <v>5.5447999999999997E-2</v>
      </c>
      <c r="AG104" s="347">
        <v>6.1511999999999997E-2</v>
      </c>
      <c r="AH104" s="347">
        <v>6.2669000000000002E-2</v>
      </c>
      <c r="AI104" s="347">
        <v>6.1168E-2</v>
      </c>
      <c r="AJ104" s="347">
        <v>3.3943000000000001E-2</v>
      </c>
      <c r="AK104" s="347">
        <v>3.4333000000000002E-2</v>
      </c>
      <c r="AL104" s="347">
        <v>3.0252999999999999E-2</v>
      </c>
      <c r="AM104" s="347">
        <v>3.1025E-2</v>
      </c>
    </row>
    <row r="105" spans="1:39" ht="15" thickBot="1" x14ac:dyDescent="0.35">
      <c r="A105" s="629"/>
      <c r="B105" s="15" t="str">
        <f t="shared" si="44"/>
        <v>Water Heating</v>
      </c>
      <c r="C105" s="344">
        <v>2.6605E-2</v>
      </c>
      <c r="D105" s="344">
        <v>2.7127999999999999E-2</v>
      </c>
      <c r="E105" s="344">
        <v>3.0259000000000001E-2</v>
      </c>
      <c r="F105" s="345">
        <v>3.7339999999999998E-2</v>
      </c>
      <c r="G105" s="345">
        <v>3.8724000000000001E-2</v>
      </c>
      <c r="H105" s="345">
        <v>7.3583999999999997E-2</v>
      </c>
      <c r="I105" s="345">
        <v>6.9506999999999999E-2</v>
      </c>
      <c r="J105" s="345">
        <v>7.2387000000000007E-2</v>
      </c>
      <c r="K105" s="345">
        <v>6.8789000000000003E-2</v>
      </c>
      <c r="L105" s="345">
        <v>3.7496000000000002E-2</v>
      </c>
      <c r="M105" s="345">
        <v>3.7851000000000003E-2</v>
      </c>
      <c r="N105" s="345">
        <v>3.0960999999999999E-2</v>
      </c>
      <c r="O105" s="345">
        <v>3.0868E-2</v>
      </c>
      <c r="P105" s="345">
        <v>3.2405000000000003E-2</v>
      </c>
      <c r="Q105" s="345">
        <v>3.5561000000000002E-2</v>
      </c>
      <c r="R105" s="345">
        <v>3.7339999999999998E-2</v>
      </c>
      <c r="S105" s="345">
        <v>3.8724000000000001E-2</v>
      </c>
      <c r="T105" s="345">
        <v>7.3583999999999997E-2</v>
      </c>
      <c r="U105" s="345">
        <v>6.9506999999999999E-2</v>
      </c>
      <c r="V105" s="345">
        <v>7.2387000000000007E-2</v>
      </c>
      <c r="W105" s="345">
        <v>6.8789000000000003E-2</v>
      </c>
      <c r="X105" s="345">
        <v>3.7496000000000002E-2</v>
      </c>
      <c r="Y105" s="345">
        <v>3.7851000000000003E-2</v>
      </c>
      <c r="Z105" s="345">
        <v>3.0960999999999999E-2</v>
      </c>
      <c r="AA105" s="345">
        <v>3.0868E-2</v>
      </c>
      <c r="AB105" s="345">
        <v>3.2405000000000003E-2</v>
      </c>
      <c r="AC105" s="345">
        <v>3.5561000000000002E-2</v>
      </c>
      <c r="AD105" s="345">
        <v>3.7339999999999998E-2</v>
      </c>
      <c r="AE105" s="345">
        <v>3.8724000000000001E-2</v>
      </c>
      <c r="AF105" s="345">
        <v>7.3583999999999997E-2</v>
      </c>
      <c r="AG105" s="345">
        <v>6.9506999999999999E-2</v>
      </c>
      <c r="AH105" s="345">
        <v>7.2387000000000007E-2</v>
      </c>
      <c r="AI105" s="345">
        <v>6.8789000000000003E-2</v>
      </c>
      <c r="AJ105" s="345">
        <v>3.7496000000000002E-2</v>
      </c>
      <c r="AK105" s="345">
        <v>3.7851000000000003E-2</v>
      </c>
      <c r="AL105" s="345">
        <v>3.0960999999999999E-2</v>
      </c>
      <c r="AM105" s="345">
        <v>3.0868E-2</v>
      </c>
    </row>
    <row r="107" spans="1:39" ht="14.4" hidden="1" customHeight="1" x14ac:dyDescent="0.3">
      <c r="A107" s="615" t="s">
        <v>154</v>
      </c>
      <c r="B107" s="617" t="s">
        <v>155</v>
      </c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30"/>
      <c r="O107" s="617" t="s">
        <v>155</v>
      </c>
      <c r="P107" s="618"/>
      <c r="Q107" s="618"/>
      <c r="R107" s="618"/>
      <c r="S107" s="618"/>
      <c r="T107" s="618"/>
      <c r="U107" s="618"/>
      <c r="V107" s="618"/>
      <c r="W107" s="618"/>
      <c r="X107" s="618"/>
      <c r="Y107" s="618"/>
      <c r="Z107" s="618"/>
      <c r="AA107" s="617" t="s">
        <v>155</v>
      </c>
      <c r="AB107" s="618"/>
      <c r="AC107" s="618"/>
      <c r="AD107" s="618"/>
      <c r="AE107" s="618"/>
      <c r="AF107" s="618"/>
      <c r="AG107" s="618"/>
      <c r="AH107" s="618"/>
      <c r="AI107" s="618"/>
      <c r="AJ107" s="618"/>
      <c r="AK107" s="618"/>
      <c r="AL107" s="618"/>
      <c r="AM107" s="524" t="s">
        <v>155</v>
      </c>
    </row>
    <row r="108" spans="1:39" ht="15" hidden="1" customHeight="1" thickBot="1" x14ac:dyDescent="0.3">
      <c r="A108" s="616"/>
      <c r="B108" s="619" t="s">
        <v>156</v>
      </c>
      <c r="C108" s="620"/>
      <c r="D108" s="620"/>
      <c r="E108" s="620"/>
      <c r="F108" s="620"/>
      <c r="G108" s="620"/>
      <c r="H108" s="620"/>
      <c r="I108" s="620"/>
      <c r="J108" s="620"/>
      <c r="K108" s="620"/>
      <c r="L108" s="620"/>
      <c r="M108" s="620"/>
      <c r="N108" s="631"/>
      <c r="O108" s="619" t="s">
        <v>156</v>
      </c>
      <c r="P108" s="620"/>
      <c r="Q108" s="620"/>
      <c r="R108" s="620"/>
      <c r="S108" s="620"/>
      <c r="T108" s="620"/>
      <c r="U108" s="620"/>
      <c r="V108" s="620"/>
      <c r="W108" s="620"/>
      <c r="X108" s="620"/>
      <c r="Y108" s="620"/>
      <c r="Z108" s="620"/>
      <c r="AA108" s="619" t="s">
        <v>156</v>
      </c>
      <c r="AB108" s="620"/>
      <c r="AC108" s="620"/>
      <c r="AD108" s="620"/>
      <c r="AE108" s="620"/>
      <c r="AF108" s="620"/>
      <c r="AG108" s="620"/>
      <c r="AH108" s="620"/>
      <c r="AI108" s="620"/>
      <c r="AJ108" s="620"/>
      <c r="AK108" s="620"/>
      <c r="AL108" s="620"/>
      <c r="AM108" s="525" t="s">
        <v>156</v>
      </c>
    </row>
    <row r="109" spans="1:39" ht="15.6" hidden="1" x14ac:dyDescent="0.3">
      <c r="A109" s="609"/>
      <c r="B109" s="280" t="s">
        <v>177</v>
      </c>
      <c r="C109" s="305">
        <f>C4</f>
        <v>43831</v>
      </c>
      <c r="D109" s="305">
        <f t="shared" ref="D109:AM109" si="45">D4</f>
        <v>43862</v>
      </c>
      <c r="E109" s="305">
        <f t="shared" si="45"/>
        <v>43891</v>
      </c>
      <c r="F109" s="305">
        <f t="shared" si="45"/>
        <v>43922</v>
      </c>
      <c r="G109" s="305">
        <f t="shared" si="45"/>
        <v>43952</v>
      </c>
      <c r="H109" s="305">
        <f t="shared" si="45"/>
        <v>43983</v>
      </c>
      <c r="I109" s="305">
        <f t="shared" si="45"/>
        <v>44013</v>
      </c>
      <c r="J109" s="305">
        <f t="shared" si="45"/>
        <v>44044</v>
      </c>
      <c r="K109" s="305">
        <f t="shared" si="45"/>
        <v>44075</v>
      </c>
      <c r="L109" s="305">
        <f t="shared" si="45"/>
        <v>44105</v>
      </c>
      <c r="M109" s="305">
        <f t="shared" si="45"/>
        <v>44136</v>
      </c>
      <c r="N109" s="305">
        <f t="shared" si="45"/>
        <v>44166</v>
      </c>
      <c r="O109" s="305">
        <f t="shared" si="45"/>
        <v>44197</v>
      </c>
      <c r="P109" s="305">
        <f t="shared" si="45"/>
        <v>44228</v>
      </c>
      <c r="Q109" s="305">
        <f t="shared" si="45"/>
        <v>44256</v>
      </c>
      <c r="R109" s="305">
        <f t="shared" si="45"/>
        <v>44287</v>
      </c>
      <c r="S109" s="305">
        <f t="shared" si="45"/>
        <v>44317</v>
      </c>
      <c r="T109" s="305">
        <f t="shared" si="45"/>
        <v>44348</v>
      </c>
      <c r="U109" s="305">
        <f t="shared" si="45"/>
        <v>44378</v>
      </c>
      <c r="V109" s="305">
        <f t="shared" si="45"/>
        <v>44409</v>
      </c>
      <c r="W109" s="305">
        <f t="shared" si="45"/>
        <v>44440</v>
      </c>
      <c r="X109" s="305">
        <f t="shared" si="45"/>
        <v>44470</v>
      </c>
      <c r="Y109" s="305">
        <f t="shared" si="45"/>
        <v>44501</v>
      </c>
      <c r="Z109" s="305">
        <f t="shared" si="45"/>
        <v>44531</v>
      </c>
      <c r="AA109" s="305">
        <f t="shared" si="45"/>
        <v>44562</v>
      </c>
      <c r="AB109" s="305">
        <f t="shared" si="45"/>
        <v>44593</v>
      </c>
      <c r="AC109" s="305">
        <f t="shared" si="45"/>
        <v>44621</v>
      </c>
      <c r="AD109" s="305">
        <f t="shared" si="45"/>
        <v>44652</v>
      </c>
      <c r="AE109" s="305">
        <f t="shared" si="45"/>
        <v>44682</v>
      </c>
      <c r="AF109" s="305">
        <f t="shared" si="45"/>
        <v>44713</v>
      </c>
      <c r="AG109" s="305">
        <f t="shared" si="45"/>
        <v>44743</v>
      </c>
      <c r="AH109" s="305">
        <f t="shared" si="45"/>
        <v>44774</v>
      </c>
      <c r="AI109" s="305">
        <f t="shared" si="45"/>
        <v>44805</v>
      </c>
      <c r="AJ109" s="305">
        <f t="shared" si="45"/>
        <v>44835</v>
      </c>
      <c r="AK109" s="305">
        <f t="shared" si="45"/>
        <v>44866</v>
      </c>
      <c r="AL109" s="305">
        <f t="shared" si="45"/>
        <v>44896</v>
      </c>
      <c r="AM109" s="305">
        <f t="shared" si="45"/>
        <v>44927</v>
      </c>
    </row>
    <row r="110" spans="1:39" hidden="1" x14ac:dyDescent="0.3">
      <c r="A110" s="609"/>
      <c r="B110" s="282" t="s">
        <v>141</v>
      </c>
      <c r="C110" s="115">
        <v>2.6726E-2</v>
      </c>
      <c r="D110" s="115">
        <v>2.6533999999999999E-2</v>
      </c>
      <c r="E110" s="115">
        <v>2.6903E-2</v>
      </c>
      <c r="F110" s="353">
        <v>3.141E-2</v>
      </c>
      <c r="G110" s="353">
        <v>3.3187000000000001E-2</v>
      </c>
      <c r="H110" s="353">
        <v>5.7666000000000002E-2</v>
      </c>
      <c r="I110" s="353">
        <v>5.6468999999999998E-2</v>
      </c>
      <c r="J110" s="353">
        <v>5.7072999999999999E-2</v>
      </c>
      <c r="K110" s="353">
        <v>5.6027E-2</v>
      </c>
      <c r="L110" s="353">
        <v>3.2396000000000001E-2</v>
      </c>
      <c r="M110" s="353">
        <v>3.2539000000000005E-2</v>
      </c>
      <c r="N110" s="353">
        <v>2.9391E-2</v>
      </c>
      <c r="O110" s="353">
        <v>2.9968999999999999E-2</v>
      </c>
      <c r="P110" s="353">
        <v>3.0577E-2</v>
      </c>
      <c r="Q110" s="353">
        <v>3.1021E-2</v>
      </c>
      <c r="R110" s="353">
        <v>3.141E-2</v>
      </c>
      <c r="S110" s="353">
        <v>3.3187000000000001E-2</v>
      </c>
      <c r="T110" s="353">
        <v>5.7666000000000002E-2</v>
      </c>
      <c r="U110" s="353">
        <v>5.6468999999999998E-2</v>
      </c>
      <c r="V110" s="353">
        <v>5.7072999999999999E-2</v>
      </c>
      <c r="W110" s="353">
        <v>5.6027E-2</v>
      </c>
      <c r="X110" s="353">
        <v>3.2396000000000001E-2</v>
      </c>
      <c r="Y110" s="353">
        <v>3.2539000000000005E-2</v>
      </c>
      <c r="Z110" s="353">
        <v>2.9391E-2</v>
      </c>
      <c r="AA110" s="353">
        <v>2.9968999999999999E-2</v>
      </c>
      <c r="AB110" s="353">
        <v>3.0577E-2</v>
      </c>
      <c r="AC110" s="353">
        <v>3.1021E-2</v>
      </c>
      <c r="AD110" s="353">
        <v>3.141E-2</v>
      </c>
      <c r="AE110" s="353">
        <v>3.3187000000000001E-2</v>
      </c>
      <c r="AF110" s="353">
        <v>5.7666000000000002E-2</v>
      </c>
      <c r="AG110" s="353">
        <v>5.6468999999999998E-2</v>
      </c>
      <c r="AH110" s="353">
        <v>5.7072999999999999E-2</v>
      </c>
      <c r="AI110" s="353">
        <v>5.6027E-2</v>
      </c>
      <c r="AJ110" s="353">
        <v>3.2396000000000001E-2</v>
      </c>
      <c r="AK110" s="353">
        <v>3.2539000000000005E-2</v>
      </c>
      <c r="AL110" s="353">
        <v>2.9391E-2</v>
      </c>
      <c r="AM110" s="353">
        <v>2.9968999999999999E-2</v>
      </c>
    </row>
    <row r="111" spans="1:39" hidden="1" x14ac:dyDescent="0.3">
      <c r="A111" s="609"/>
      <c r="B111" s="282" t="s">
        <v>59</v>
      </c>
      <c r="C111" s="115">
        <v>3.0702E-2</v>
      </c>
      <c r="D111" s="115">
        <v>2.9954000000000001E-2</v>
      </c>
      <c r="E111" s="115">
        <v>2.9420999999999999E-2</v>
      </c>
      <c r="F111" s="353">
        <v>3.0629999999999998E-2</v>
      </c>
      <c r="G111" s="353">
        <v>3.9796999999999999E-2</v>
      </c>
      <c r="H111" s="353">
        <v>7.2358000000000006E-2</v>
      </c>
      <c r="I111" s="353">
        <v>6.7395999999999998E-2</v>
      </c>
      <c r="J111" s="353">
        <v>7.0425000000000001E-2</v>
      </c>
      <c r="K111" s="353">
        <v>7.1262999999999993E-2</v>
      </c>
      <c r="L111" s="353">
        <v>3.2589E-2</v>
      </c>
      <c r="M111" s="353">
        <v>3.1684999999999998E-2</v>
      </c>
      <c r="N111" s="353">
        <v>3.1695000000000001E-2</v>
      </c>
      <c r="O111" s="353">
        <v>3.4132000000000003E-2</v>
      </c>
      <c r="P111" s="353">
        <v>3.3488999999999998E-2</v>
      </c>
      <c r="Q111" s="353">
        <v>3.4247E-2</v>
      </c>
      <c r="R111" s="353">
        <v>3.0629999999999998E-2</v>
      </c>
      <c r="S111" s="353">
        <v>3.9796999999999999E-2</v>
      </c>
      <c r="T111" s="353">
        <v>7.2358000000000006E-2</v>
      </c>
      <c r="U111" s="353">
        <v>6.7395999999999998E-2</v>
      </c>
      <c r="V111" s="353">
        <v>7.0425000000000001E-2</v>
      </c>
      <c r="W111" s="353">
        <v>7.1262999999999993E-2</v>
      </c>
      <c r="X111" s="353">
        <v>3.2589E-2</v>
      </c>
      <c r="Y111" s="353">
        <v>3.1684999999999998E-2</v>
      </c>
      <c r="Z111" s="353">
        <v>3.1695000000000001E-2</v>
      </c>
      <c r="AA111" s="353">
        <v>3.4132000000000003E-2</v>
      </c>
      <c r="AB111" s="353">
        <v>3.3488999999999998E-2</v>
      </c>
      <c r="AC111" s="353">
        <v>3.4247E-2</v>
      </c>
      <c r="AD111" s="353">
        <v>3.0629999999999998E-2</v>
      </c>
      <c r="AE111" s="353">
        <v>3.9796999999999999E-2</v>
      </c>
      <c r="AF111" s="353">
        <v>7.2358000000000006E-2</v>
      </c>
      <c r="AG111" s="353">
        <v>6.7395999999999998E-2</v>
      </c>
      <c r="AH111" s="353">
        <v>7.0425000000000001E-2</v>
      </c>
      <c r="AI111" s="353">
        <v>7.1262999999999993E-2</v>
      </c>
      <c r="AJ111" s="353">
        <v>3.2589E-2</v>
      </c>
      <c r="AK111" s="353">
        <v>3.1684999999999998E-2</v>
      </c>
      <c r="AL111" s="353">
        <v>3.1695000000000001E-2</v>
      </c>
      <c r="AM111" s="353">
        <v>3.4132000000000003E-2</v>
      </c>
    </row>
    <row r="112" spans="1:39" hidden="1" x14ac:dyDescent="0.3">
      <c r="A112" s="609"/>
      <c r="B112" s="282" t="s">
        <v>142</v>
      </c>
      <c r="C112" s="115">
        <v>2.5749000000000001E-2</v>
      </c>
      <c r="D112" s="115">
        <v>2.6553E-2</v>
      </c>
      <c r="E112" s="115">
        <v>2.8032000000000001E-2</v>
      </c>
      <c r="F112" s="353">
        <v>3.4287999999999999E-2</v>
      </c>
      <c r="G112" s="353">
        <v>3.5048000000000003E-2</v>
      </c>
      <c r="H112" s="353">
        <v>6.2170000000000003E-2</v>
      </c>
      <c r="I112" s="353">
        <v>6.0176E-2</v>
      </c>
      <c r="J112" s="353">
        <v>6.1452E-2</v>
      </c>
      <c r="K112" s="353">
        <v>5.9685000000000002E-2</v>
      </c>
      <c r="L112" s="353">
        <v>3.4070000000000003E-2</v>
      </c>
      <c r="M112" s="353">
        <v>3.4317E-2</v>
      </c>
      <c r="N112" s="353">
        <v>2.9395000000000001E-2</v>
      </c>
      <c r="O112" s="353">
        <v>2.9693000000000001E-2</v>
      </c>
      <c r="P112" s="353">
        <v>3.0592999999999999E-2</v>
      </c>
      <c r="Q112" s="353">
        <v>3.2857999999999998E-2</v>
      </c>
      <c r="R112" s="353">
        <v>3.4287999999999999E-2</v>
      </c>
      <c r="S112" s="353">
        <v>3.5048000000000003E-2</v>
      </c>
      <c r="T112" s="353">
        <v>6.2170000000000003E-2</v>
      </c>
      <c r="U112" s="353">
        <v>6.0176E-2</v>
      </c>
      <c r="V112" s="353">
        <v>6.1452E-2</v>
      </c>
      <c r="W112" s="353">
        <v>5.9685000000000002E-2</v>
      </c>
      <c r="X112" s="353">
        <v>3.4070000000000003E-2</v>
      </c>
      <c r="Y112" s="353">
        <v>3.4317E-2</v>
      </c>
      <c r="Z112" s="353">
        <v>2.9395000000000001E-2</v>
      </c>
      <c r="AA112" s="353">
        <v>2.9693000000000001E-2</v>
      </c>
      <c r="AB112" s="353">
        <v>3.0592999999999999E-2</v>
      </c>
      <c r="AC112" s="353">
        <v>3.2857999999999998E-2</v>
      </c>
      <c r="AD112" s="353">
        <v>3.4287999999999999E-2</v>
      </c>
      <c r="AE112" s="353">
        <v>3.5048000000000003E-2</v>
      </c>
      <c r="AF112" s="353">
        <v>6.2170000000000003E-2</v>
      </c>
      <c r="AG112" s="353">
        <v>6.0176E-2</v>
      </c>
      <c r="AH112" s="353">
        <v>6.1452E-2</v>
      </c>
      <c r="AI112" s="353">
        <v>5.9685000000000002E-2</v>
      </c>
      <c r="AJ112" s="353">
        <v>3.4070000000000003E-2</v>
      </c>
      <c r="AK112" s="353">
        <v>3.4317E-2</v>
      </c>
      <c r="AL112" s="353">
        <v>2.9395000000000001E-2</v>
      </c>
      <c r="AM112" s="353">
        <v>2.9693000000000001E-2</v>
      </c>
    </row>
    <row r="113" spans="1:39" hidden="1" x14ac:dyDescent="0.3">
      <c r="A113" s="609"/>
      <c r="B113" s="282" t="s">
        <v>60</v>
      </c>
      <c r="C113" s="115">
        <v>1.8259000000000001E-2</v>
      </c>
      <c r="D113" s="115">
        <v>1.6681000000000001E-2</v>
      </c>
      <c r="E113" s="115">
        <v>1.8474000000000001E-2</v>
      </c>
      <c r="F113" s="353">
        <v>3.3175999999999997E-2</v>
      </c>
      <c r="G113" s="353">
        <v>4.7296999999999999E-2</v>
      </c>
      <c r="H113" s="353">
        <v>7.3122000000000006E-2</v>
      </c>
      <c r="I113" s="353">
        <v>6.7735000000000004E-2</v>
      </c>
      <c r="J113" s="353">
        <v>7.0883000000000002E-2</v>
      </c>
      <c r="K113" s="353">
        <v>7.4445999999999998E-2</v>
      </c>
      <c r="L113" s="353">
        <v>3.3015000000000003E-2</v>
      </c>
      <c r="M113" s="353">
        <v>2.3477000000000001E-2</v>
      </c>
      <c r="N113" s="353">
        <v>2.3244999999999998E-2</v>
      </c>
      <c r="O113" s="353">
        <v>2.3078999999999999E-2</v>
      </c>
      <c r="P113" s="353">
        <v>2.3199999999999998E-2</v>
      </c>
      <c r="Q113" s="353">
        <v>2.3355999999999998E-2</v>
      </c>
      <c r="R113" s="353">
        <v>3.3175999999999997E-2</v>
      </c>
      <c r="S113" s="353">
        <v>4.7296999999999999E-2</v>
      </c>
      <c r="T113" s="353">
        <v>7.3122000000000006E-2</v>
      </c>
      <c r="U113" s="353">
        <v>6.7735000000000004E-2</v>
      </c>
      <c r="V113" s="353">
        <v>7.0883000000000002E-2</v>
      </c>
      <c r="W113" s="353">
        <v>7.4445999999999998E-2</v>
      </c>
      <c r="X113" s="353">
        <v>3.3015000000000003E-2</v>
      </c>
      <c r="Y113" s="353">
        <v>2.3477000000000001E-2</v>
      </c>
      <c r="Z113" s="353">
        <v>2.3244999999999998E-2</v>
      </c>
      <c r="AA113" s="353">
        <v>2.3078999999999999E-2</v>
      </c>
      <c r="AB113" s="353">
        <v>2.3199999999999998E-2</v>
      </c>
      <c r="AC113" s="353">
        <v>2.3355999999999998E-2</v>
      </c>
      <c r="AD113" s="353">
        <v>3.3175999999999997E-2</v>
      </c>
      <c r="AE113" s="353">
        <v>4.7296999999999999E-2</v>
      </c>
      <c r="AF113" s="353">
        <v>7.3122000000000006E-2</v>
      </c>
      <c r="AG113" s="353">
        <v>6.7735000000000004E-2</v>
      </c>
      <c r="AH113" s="353">
        <v>7.0883000000000002E-2</v>
      </c>
      <c r="AI113" s="353">
        <v>7.4445999999999998E-2</v>
      </c>
      <c r="AJ113" s="353">
        <v>3.3015000000000003E-2</v>
      </c>
      <c r="AK113" s="353">
        <v>2.3477000000000001E-2</v>
      </c>
      <c r="AL113" s="353">
        <v>2.3244999999999998E-2</v>
      </c>
      <c r="AM113" s="353">
        <v>2.3078999999999999E-2</v>
      </c>
    </row>
    <row r="114" spans="1:39" hidden="1" x14ac:dyDescent="0.3">
      <c r="A114" s="609"/>
      <c r="B114" s="282" t="s">
        <v>143</v>
      </c>
      <c r="C114" s="115">
        <v>1.9753999999999997E-2</v>
      </c>
      <c r="D114" s="115">
        <v>1.6704E-2</v>
      </c>
      <c r="E114" s="115">
        <v>1.873E-2</v>
      </c>
      <c r="F114" s="353">
        <v>2.4410999999999999E-2</v>
      </c>
      <c r="G114" s="353">
        <v>2.3886999999999999E-2</v>
      </c>
      <c r="H114" s="353">
        <v>3.7404E-2</v>
      </c>
      <c r="I114" s="353">
        <v>3.7322000000000001E-2</v>
      </c>
      <c r="J114" s="353">
        <v>3.7436999999999998E-2</v>
      </c>
      <c r="K114" s="353">
        <v>3.7679999999999998E-2</v>
      </c>
      <c r="L114" s="353">
        <v>2.3616999999999999E-2</v>
      </c>
      <c r="M114" s="353">
        <v>2.3615999999999998E-2</v>
      </c>
      <c r="N114" s="353">
        <v>2.3258999999999998E-2</v>
      </c>
      <c r="O114" s="353">
        <v>2.4317999999999999E-2</v>
      </c>
      <c r="P114" s="353">
        <v>2.3214000000000002E-2</v>
      </c>
      <c r="Q114" s="353">
        <v>2.3549E-2</v>
      </c>
      <c r="R114" s="353">
        <v>2.4410999999999999E-2</v>
      </c>
      <c r="S114" s="353">
        <v>2.3886999999999999E-2</v>
      </c>
      <c r="T114" s="353">
        <v>3.7404E-2</v>
      </c>
      <c r="U114" s="353">
        <v>3.7322000000000001E-2</v>
      </c>
      <c r="V114" s="353">
        <v>3.7436999999999998E-2</v>
      </c>
      <c r="W114" s="353">
        <v>3.7679999999999998E-2</v>
      </c>
      <c r="X114" s="353">
        <v>2.3616999999999999E-2</v>
      </c>
      <c r="Y114" s="353">
        <v>2.3615999999999998E-2</v>
      </c>
      <c r="Z114" s="353">
        <v>2.3258999999999998E-2</v>
      </c>
      <c r="AA114" s="353">
        <v>2.4317999999999999E-2</v>
      </c>
      <c r="AB114" s="353">
        <v>2.3214000000000002E-2</v>
      </c>
      <c r="AC114" s="353">
        <v>2.3549E-2</v>
      </c>
      <c r="AD114" s="353">
        <v>2.4410999999999999E-2</v>
      </c>
      <c r="AE114" s="353">
        <v>2.3886999999999999E-2</v>
      </c>
      <c r="AF114" s="353">
        <v>3.7404E-2</v>
      </c>
      <c r="AG114" s="353">
        <v>3.7322000000000001E-2</v>
      </c>
      <c r="AH114" s="353">
        <v>3.7436999999999998E-2</v>
      </c>
      <c r="AI114" s="353">
        <v>3.7679999999999998E-2</v>
      </c>
      <c r="AJ114" s="353">
        <v>2.3616999999999999E-2</v>
      </c>
      <c r="AK114" s="353">
        <v>2.3615999999999998E-2</v>
      </c>
      <c r="AL114" s="353">
        <v>2.3258999999999998E-2</v>
      </c>
      <c r="AM114" s="353">
        <v>2.4317999999999999E-2</v>
      </c>
    </row>
    <row r="115" spans="1:39" hidden="1" x14ac:dyDescent="0.3">
      <c r="A115" s="609"/>
      <c r="B115" s="283" t="s">
        <v>62</v>
      </c>
      <c r="C115" s="115">
        <v>3.0703000000000001E-2</v>
      </c>
      <c r="D115" s="115">
        <v>2.9971999999999999E-2</v>
      </c>
      <c r="E115" s="115">
        <v>2.9808999999999999E-2</v>
      </c>
      <c r="F115" s="353">
        <v>3.3085999999999997E-2</v>
      </c>
      <c r="G115" s="353">
        <v>3.1968000000000003E-2</v>
      </c>
      <c r="H115" s="353">
        <v>3.7016E-2</v>
      </c>
      <c r="I115" s="353">
        <v>3.6936999999999998E-2</v>
      </c>
      <c r="J115" s="353">
        <v>3.7067000000000003E-2</v>
      </c>
      <c r="K115" s="353">
        <v>5.7865E-2</v>
      </c>
      <c r="L115" s="353">
        <v>3.4433999999999999E-2</v>
      </c>
      <c r="M115" s="353">
        <v>3.2101999999999999E-2</v>
      </c>
      <c r="N115" s="353">
        <v>3.1699999999999999E-2</v>
      </c>
      <c r="O115" s="353">
        <v>3.4132999999999997E-2</v>
      </c>
      <c r="P115" s="353">
        <v>3.3505E-2</v>
      </c>
      <c r="Q115" s="353">
        <v>3.4636E-2</v>
      </c>
      <c r="R115" s="353">
        <v>3.3085999999999997E-2</v>
      </c>
      <c r="S115" s="353">
        <v>3.1968000000000003E-2</v>
      </c>
      <c r="T115" s="353">
        <v>3.7016E-2</v>
      </c>
      <c r="U115" s="353">
        <v>3.6936999999999998E-2</v>
      </c>
      <c r="V115" s="353">
        <v>3.7067000000000003E-2</v>
      </c>
      <c r="W115" s="353">
        <v>5.7865E-2</v>
      </c>
      <c r="X115" s="353">
        <v>3.4433999999999999E-2</v>
      </c>
      <c r="Y115" s="353">
        <v>3.2101999999999999E-2</v>
      </c>
      <c r="Z115" s="353">
        <v>3.1699999999999999E-2</v>
      </c>
      <c r="AA115" s="353">
        <v>3.4132999999999997E-2</v>
      </c>
      <c r="AB115" s="353">
        <v>3.3505E-2</v>
      </c>
      <c r="AC115" s="353">
        <v>3.4636E-2</v>
      </c>
      <c r="AD115" s="353">
        <v>3.3085999999999997E-2</v>
      </c>
      <c r="AE115" s="353">
        <v>3.1968000000000003E-2</v>
      </c>
      <c r="AF115" s="353">
        <v>3.7016E-2</v>
      </c>
      <c r="AG115" s="353">
        <v>3.6936999999999998E-2</v>
      </c>
      <c r="AH115" s="353">
        <v>3.7067000000000003E-2</v>
      </c>
      <c r="AI115" s="353">
        <v>5.7865E-2</v>
      </c>
      <c r="AJ115" s="353">
        <v>3.4433999999999999E-2</v>
      </c>
      <c r="AK115" s="353">
        <v>3.2101999999999999E-2</v>
      </c>
      <c r="AL115" s="353">
        <v>3.1699999999999999E-2</v>
      </c>
      <c r="AM115" s="353">
        <v>3.4132999999999997E-2</v>
      </c>
    </row>
    <row r="116" spans="1:39" hidden="1" x14ac:dyDescent="0.3">
      <c r="A116" s="609"/>
      <c r="B116" s="283" t="s">
        <v>63</v>
      </c>
      <c r="C116" s="115">
        <v>3.0702E-2</v>
      </c>
      <c r="D116" s="115">
        <v>2.9954000000000001E-2</v>
      </c>
      <c r="E116" s="115">
        <v>2.9420999999999999E-2</v>
      </c>
      <c r="F116" s="353">
        <v>3.0629999999999998E-2</v>
      </c>
      <c r="G116" s="353">
        <v>3.9796999999999999E-2</v>
      </c>
      <c r="H116" s="353">
        <v>7.2358000000000006E-2</v>
      </c>
      <c r="I116" s="353">
        <v>6.7395999999999998E-2</v>
      </c>
      <c r="J116" s="353">
        <v>7.0425000000000001E-2</v>
      </c>
      <c r="K116" s="353">
        <v>7.1262999999999993E-2</v>
      </c>
      <c r="L116" s="353">
        <v>3.2589E-2</v>
      </c>
      <c r="M116" s="353">
        <v>3.1684999999999998E-2</v>
      </c>
      <c r="N116" s="353">
        <v>3.1695000000000001E-2</v>
      </c>
      <c r="O116" s="353">
        <v>3.4132000000000003E-2</v>
      </c>
      <c r="P116" s="353">
        <v>3.3488999999999998E-2</v>
      </c>
      <c r="Q116" s="353">
        <v>3.4247E-2</v>
      </c>
      <c r="R116" s="353">
        <v>3.0629999999999998E-2</v>
      </c>
      <c r="S116" s="353">
        <v>3.9796999999999999E-2</v>
      </c>
      <c r="T116" s="353">
        <v>7.2358000000000006E-2</v>
      </c>
      <c r="U116" s="353">
        <v>6.7395999999999998E-2</v>
      </c>
      <c r="V116" s="353">
        <v>7.0425000000000001E-2</v>
      </c>
      <c r="W116" s="353">
        <v>7.1262999999999993E-2</v>
      </c>
      <c r="X116" s="353">
        <v>3.2589E-2</v>
      </c>
      <c r="Y116" s="353">
        <v>3.1684999999999998E-2</v>
      </c>
      <c r="Z116" s="353">
        <v>3.1695000000000001E-2</v>
      </c>
      <c r="AA116" s="353">
        <v>3.4132000000000003E-2</v>
      </c>
      <c r="AB116" s="353">
        <v>3.3488999999999998E-2</v>
      </c>
      <c r="AC116" s="353">
        <v>3.4247E-2</v>
      </c>
      <c r="AD116" s="353">
        <v>3.0629999999999998E-2</v>
      </c>
      <c r="AE116" s="353">
        <v>3.9796999999999999E-2</v>
      </c>
      <c r="AF116" s="353">
        <v>7.2358000000000006E-2</v>
      </c>
      <c r="AG116" s="353">
        <v>6.7395999999999998E-2</v>
      </c>
      <c r="AH116" s="353">
        <v>7.0425000000000001E-2</v>
      </c>
      <c r="AI116" s="353">
        <v>7.1262999999999993E-2</v>
      </c>
      <c r="AJ116" s="353">
        <v>3.2589E-2</v>
      </c>
      <c r="AK116" s="353">
        <v>3.1684999999999998E-2</v>
      </c>
      <c r="AL116" s="353">
        <v>3.1695000000000001E-2</v>
      </c>
      <c r="AM116" s="353">
        <v>3.4132000000000003E-2</v>
      </c>
    </row>
    <row r="117" spans="1:39" hidden="1" x14ac:dyDescent="0.3">
      <c r="A117" s="609"/>
      <c r="B117" s="283" t="s">
        <v>64</v>
      </c>
      <c r="C117" s="115">
        <v>2.7466999999999998E-2</v>
      </c>
      <c r="D117" s="115">
        <v>2.7660000000000001E-2</v>
      </c>
      <c r="E117" s="115">
        <v>2.7455E-2</v>
      </c>
      <c r="F117" s="353">
        <v>3.3785999999999997E-2</v>
      </c>
      <c r="G117" s="353">
        <v>3.5278999999999998E-2</v>
      </c>
      <c r="H117" s="353">
        <v>6.1283999999999998E-2</v>
      </c>
      <c r="I117" s="353">
        <v>5.9367999999999997E-2</v>
      </c>
      <c r="J117" s="353">
        <v>6.0514999999999999E-2</v>
      </c>
      <c r="K117" s="353">
        <v>5.7696999999999998E-2</v>
      </c>
      <c r="L117" s="353">
        <v>3.4405999999999999E-2</v>
      </c>
      <c r="M117" s="353">
        <v>3.3929000000000001E-2</v>
      </c>
      <c r="N117" s="353">
        <v>2.9774999999999999E-2</v>
      </c>
      <c r="O117" s="353">
        <v>3.1230999999999998E-2</v>
      </c>
      <c r="P117" s="353">
        <v>3.1535000000000001E-2</v>
      </c>
      <c r="Q117" s="353">
        <v>3.2278999999999995E-2</v>
      </c>
      <c r="R117" s="353">
        <v>3.3785999999999997E-2</v>
      </c>
      <c r="S117" s="353">
        <v>3.5278999999999998E-2</v>
      </c>
      <c r="T117" s="353">
        <v>6.1283999999999998E-2</v>
      </c>
      <c r="U117" s="353">
        <v>5.9367999999999997E-2</v>
      </c>
      <c r="V117" s="353">
        <v>6.0514999999999999E-2</v>
      </c>
      <c r="W117" s="353">
        <v>5.7696999999999998E-2</v>
      </c>
      <c r="X117" s="353">
        <v>3.4405999999999999E-2</v>
      </c>
      <c r="Y117" s="353">
        <v>3.3929000000000001E-2</v>
      </c>
      <c r="Z117" s="353">
        <v>2.9774999999999999E-2</v>
      </c>
      <c r="AA117" s="353">
        <v>3.1230999999999998E-2</v>
      </c>
      <c r="AB117" s="353">
        <v>3.1535000000000001E-2</v>
      </c>
      <c r="AC117" s="353">
        <v>3.2278999999999995E-2</v>
      </c>
      <c r="AD117" s="353">
        <v>3.3785999999999997E-2</v>
      </c>
      <c r="AE117" s="353">
        <v>3.5278999999999998E-2</v>
      </c>
      <c r="AF117" s="353">
        <v>6.1283999999999998E-2</v>
      </c>
      <c r="AG117" s="353">
        <v>5.9367999999999997E-2</v>
      </c>
      <c r="AH117" s="353">
        <v>6.0514999999999999E-2</v>
      </c>
      <c r="AI117" s="353">
        <v>5.7696999999999998E-2</v>
      </c>
      <c r="AJ117" s="353">
        <v>3.4405999999999999E-2</v>
      </c>
      <c r="AK117" s="353">
        <v>3.3929000000000001E-2</v>
      </c>
      <c r="AL117" s="353">
        <v>2.9774999999999999E-2</v>
      </c>
      <c r="AM117" s="353">
        <v>3.1230999999999998E-2</v>
      </c>
    </row>
    <row r="118" spans="1:39" hidden="1" x14ac:dyDescent="0.3">
      <c r="A118" s="609"/>
      <c r="B118" s="283" t="s">
        <v>65</v>
      </c>
      <c r="C118" s="115">
        <v>2.6726E-2</v>
      </c>
      <c r="D118" s="115">
        <v>2.6533999999999999E-2</v>
      </c>
      <c r="E118" s="115">
        <v>2.6903E-2</v>
      </c>
      <c r="F118" s="353">
        <v>3.141E-2</v>
      </c>
      <c r="G118" s="353">
        <v>3.3187000000000001E-2</v>
      </c>
      <c r="H118" s="353">
        <v>5.7666000000000002E-2</v>
      </c>
      <c r="I118" s="353">
        <v>5.6468999999999998E-2</v>
      </c>
      <c r="J118" s="353">
        <v>5.7072999999999999E-2</v>
      </c>
      <c r="K118" s="353">
        <v>5.6027E-2</v>
      </c>
      <c r="L118" s="353">
        <v>3.2396000000000001E-2</v>
      </c>
      <c r="M118" s="353">
        <v>3.2539000000000005E-2</v>
      </c>
      <c r="N118" s="353">
        <v>2.9391E-2</v>
      </c>
      <c r="O118" s="353">
        <v>2.9968999999999999E-2</v>
      </c>
      <c r="P118" s="353">
        <v>3.0577E-2</v>
      </c>
      <c r="Q118" s="353">
        <v>3.1021E-2</v>
      </c>
      <c r="R118" s="353">
        <v>3.141E-2</v>
      </c>
      <c r="S118" s="353">
        <v>3.3187000000000001E-2</v>
      </c>
      <c r="T118" s="353">
        <v>5.7666000000000002E-2</v>
      </c>
      <c r="U118" s="353">
        <v>5.6468999999999998E-2</v>
      </c>
      <c r="V118" s="353">
        <v>5.7072999999999999E-2</v>
      </c>
      <c r="W118" s="353">
        <v>5.6027E-2</v>
      </c>
      <c r="X118" s="353">
        <v>3.2396000000000001E-2</v>
      </c>
      <c r="Y118" s="353">
        <v>3.2539000000000005E-2</v>
      </c>
      <c r="Z118" s="353">
        <v>2.9391E-2</v>
      </c>
      <c r="AA118" s="353">
        <v>2.9968999999999999E-2</v>
      </c>
      <c r="AB118" s="353">
        <v>3.0577E-2</v>
      </c>
      <c r="AC118" s="353">
        <v>3.1021E-2</v>
      </c>
      <c r="AD118" s="353">
        <v>3.141E-2</v>
      </c>
      <c r="AE118" s="353">
        <v>3.3187000000000001E-2</v>
      </c>
      <c r="AF118" s="353">
        <v>5.7666000000000002E-2</v>
      </c>
      <c r="AG118" s="353">
        <v>5.6468999999999998E-2</v>
      </c>
      <c r="AH118" s="353">
        <v>5.7072999999999999E-2</v>
      </c>
      <c r="AI118" s="353">
        <v>5.6027E-2</v>
      </c>
      <c r="AJ118" s="353">
        <v>3.2396000000000001E-2</v>
      </c>
      <c r="AK118" s="353">
        <v>3.2539000000000005E-2</v>
      </c>
      <c r="AL118" s="353">
        <v>2.9391E-2</v>
      </c>
      <c r="AM118" s="353">
        <v>2.9968999999999999E-2</v>
      </c>
    </row>
    <row r="119" spans="1:39" hidden="1" x14ac:dyDescent="0.3">
      <c r="A119" s="609"/>
      <c r="B119" s="283" t="s">
        <v>144</v>
      </c>
      <c r="C119" s="115">
        <v>2.6726E-2</v>
      </c>
      <c r="D119" s="115">
        <v>2.6533999999999999E-2</v>
      </c>
      <c r="E119" s="115">
        <v>2.6903E-2</v>
      </c>
      <c r="F119" s="353">
        <v>3.141E-2</v>
      </c>
      <c r="G119" s="353">
        <v>3.3187000000000001E-2</v>
      </c>
      <c r="H119" s="353">
        <v>5.7666000000000002E-2</v>
      </c>
      <c r="I119" s="353">
        <v>5.6468999999999998E-2</v>
      </c>
      <c r="J119" s="353">
        <v>5.7072999999999999E-2</v>
      </c>
      <c r="K119" s="353">
        <v>5.6027E-2</v>
      </c>
      <c r="L119" s="353">
        <v>3.2396000000000001E-2</v>
      </c>
      <c r="M119" s="353">
        <v>3.2539000000000005E-2</v>
      </c>
      <c r="N119" s="353">
        <v>2.9391E-2</v>
      </c>
      <c r="O119" s="353">
        <v>2.9968999999999999E-2</v>
      </c>
      <c r="P119" s="353">
        <v>3.0577E-2</v>
      </c>
      <c r="Q119" s="353">
        <v>3.1021E-2</v>
      </c>
      <c r="R119" s="353">
        <v>3.141E-2</v>
      </c>
      <c r="S119" s="353">
        <v>3.3187000000000001E-2</v>
      </c>
      <c r="T119" s="353">
        <v>5.7666000000000002E-2</v>
      </c>
      <c r="U119" s="353">
        <v>5.6468999999999998E-2</v>
      </c>
      <c r="V119" s="353">
        <v>5.7072999999999999E-2</v>
      </c>
      <c r="W119" s="353">
        <v>5.6027E-2</v>
      </c>
      <c r="X119" s="353">
        <v>3.2396000000000001E-2</v>
      </c>
      <c r="Y119" s="353">
        <v>3.2539000000000005E-2</v>
      </c>
      <c r="Z119" s="353">
        <v>2.9391E-2</v>
      </c>
      <c r="AA119" s="353">
        <v>2.9968999999999999E-2</v>
      </c>
      <c r="AB119" s="353">
        <v>3.0577E-2</v>
      </c>
      <c r="AC119" s="353">
        <v>3.1021E-2</v>
      </c>
      <c r="AD119" s="353">
        <v>3.141E-2</v>
      </c>
      <c r="AE119" s="353">
        <v>3.3187000000000001E-2</v>
      </c>
      <c r="AF119" s="353">
        <v>5.7666000000000002E-2</v>
      </c>
      <c r="AG119" s="353">
        <v>5.6468999999999998E-2</v>
      </c>
      <c r="AH119" s="353">
        <v>5.7072999999999999E-2</v>
      </c>
      <c r="AI119" s="353">
        <v>5.6027E-2</v>
      </c>
      <c r="AJ119" s="353">
        <v>3.2396000000000001E-2</v>
      </c>
      <c r="AK119" s="353">
        <v>3.2539000000000005E-2</v>
      </c>
      <c r="AL119" s="353">
        <v>2.9391E-2</v>
      </c>
      <c r="AM119" s="353">
        <v>2.9968999999999999E-2</v>
      </c>
    </row>
    <row r="120" spans="1:39" hidden="1" x14ac:dyDescent="0.3">
      <c r="A120" s="609"/>
      <c r="B120" s="283" t="s">
        <v>145</v>
      </c>
      <c r="C120" s="115">
        <v>2.6726E-2</v>
      </c>
      <c r="D120" s="115">
        <v>2.6533999999999999E-2</v>
      </c>
      <c r="E120" s="115">
        <v>2.6903E-2</v>
      </c>
      <c r="F120" s="353">
        <v>3.141E-2</v>
      </c>
      <c r="G120" s="353">
        <v>3.3187000000000001E-2</v>
      </c>
      <c r="H120" s="353">
        <v>5.7666000000000002E-2</v>
      </c>
      <c r="I120" s="353">
        <v>5.6468999999999998E-2</v>
      </c>
      <c r="J120" s="353">
        <v>5.7072999999999999E-2</v>
      </c>
      <c r="K120" s="353">
        <v>5.6027E-2</v>
      </c>
      <c r="L120" s="353">
        <v>3.2396000000000001E-2</v>
      </c>
      <c r="M120" s="353">
        <v>3.2539000000000005E-2</v>
      </c>
      <c r="N120" s="353">
        <v>2.9391E-2</v>
      </c>
      <c r="O120" s="353">
        <v>2.9968999999999999E-2</v>
      </c>
      <c r="P120" s="353">
        <v>3.0577E-2</v>
      </c>
      <c r="Q120" s="353">
        <v>3.1021E-2</v>
      </c>
      <c r="R120" s="353">
        <v>3.141E-2</v>
      </c>
      <c r="S120" s="353">
        <v>3.3187000000000001E-2</v>
      </c>
      <c r="T120" s="353">
        <v>5.7666000000000002E-2</v>
      </c>
      <c r="U120" s="353">
        <v>5.6468999999999998E-2</v>
      </c>
      <c r="V120" s="353">
        <v>5.7072999999999999E-2</v>
      </c>
      <c r="W120" s="353">
        <v>5.6027E-2</v>
      </c>
      <c r="X120" s="353">
        <v>3.2396000000000001E-2</v>
      </c>
      <c r="Y120" s="353">
        <v>3.2539000000000005E-2</v>
      </c>
      <c r="Z120" s="353">
        <v>2.9391E-2</v>
      </c>
      <c r="AA120" s="353">
        <v>2.9968999999999999E-2</v>
      </c>
      <c r="AB120" s="353">
        <v>3.0577E-2</v>
      </c>
      <c r="AC120" s="353">
        <v>3.1021E-2</v>
      </c>
      <c r="AD120" s="353">
        <v>3.141E-2</v>
      </c>
      <c r="AE120" s="353">
        <v>3.3187000000000001E-2</v>
      </c>
      <c r="AF120" s="353">
        <v>5.7666000000000002E-2</v>
      </c>
      <c r="AG120" s="353">
        <v>5.6468999999999998E-2</v>
      </c>
      <c r="AH120" s="353">
        <v>5.7072999999999999E-2</v>
      </c>
      <c r="AI120" s="353">
        <v>5.6027E-2</v>
      </c>
      <c r="AJ120" s="353">
        <v>3.2396000000000001E-2</v>
      </c>
      <c r="AK120" s="353">
        <v>3.2539000000000005E-2</v>
      </c>
      <c r="AL120" s="353">
        <v>2.9391E-2</v>
      </c>
      <c r="AM120" s="353">
        <v>2.9968999999999999E-2</v>
      </c>
    </row>
    <row r="121" spans="1:39" hidden="1" x14ac:dyDescent="0.3">
      <c r="A121" s="609"/>
      <c r="B121" s="283" t="s">
        <v>67</v>
      </c>
      <c r="C121" s="115">
        <v>2.4684000000000001E-2</v>
      </c>
      <c r="D121" s="115">
        <v>2.4920999999999999E-2</v>
      </c>
      <c r="E121" s="115">
        <v>2.5819000000000002E-2</v>
      </c>
      <c r="F121" s="353">
        <v>3.1116000000000001E-2</v>
      </c>
      <c r="G121" s="353">
        <v>3.1826E-2</v>
      </c>
      <c r="H121" s="353">
        <v>5.5056000000000001E-2</v>
      </c>
      <c r="I121" s="353">
        <v>5.3829999999999996E-2</v>
      </c>
      <c r="J121" s="353">
        <v>5.4605000000000001E-2</v>
      </c>
      <c r="K121" s="353">
        <v>5.3553999999999997E-2</v>
      </c>
      <c r="L121" s="353">
        <v>3.1075999999999999E-2</v>
      </c>
      <c r="M121" s="353">
        <v>3.1245999999999999E-2</v>
      </c>
      <c r="N121" s="353">
        <v>2.8242E-2</v>
      </c>
      <c r="O121" s="353">
        <v>2.8740000000000002E-2</v>
      </c>
      <c r="P121" s="353">
        <v>2.9204000000000001E-2</v>
      </c>
      <c r="Q121" s="353">
        <v>3.0634000000000002E-2</v>
      </c>
      <c r="R121" s="353">
        <v>3.1116000000000001E-2</v>
      </c>
      <c r="S121" s="353">
        <v>3.1826E-2</v>
      </c>
      <c r="T121" s="353">
        <v>5.5056000000000001E-2</v>
      </c>
      <c r="U121" s="353">
        <v>5.3829999999999996E-2</v>
      </c>
      <c r="V121" s="353">
        <v>5.4605000000000001E-2</v>
      </c>
      <c r="W121" s="353">
        <v>5.3553999999999997E-2</v>
      </c>
      <c r="X121" s="353">
        <v>3.1075999999999999E-2</v>
      </c>
      <c r="Y121" s="353">
        <v>3.1245999999999999E-2</v>
      </c>
      <c r="Z121" s="353">
        <v>2.8242E-2</v>
      </c>
      <c r="AA121" s="353">
        <v>2.8740000000000002E-2</v>
      </c>
      <c r="AB121" s="353">
        <v>2.9204000000000001E-2</v>
      </c>
      <c r="AC121" s="353">
        <v>3.0634000000000002E-2</v>
      </c>
      <c r="AD121" s="353">
        <v>3.1116000000000001E-2</v>
      </c>
      <c r="AE121" s="353">
        <v>3.1826E-2</v>
      </c>
      <c r="AF121" s="353">
        <v>5.5056000000000001E-2</v>
      </c>
      <c r="AG121" s="353">
        <v>5.3829999999999996E-2</v>
      </c>
      <c r="AH121" s="353">
        <v>5.4605000000000001E-2</v>
      </c>
      <c r="AI121" s="353">
        <v>5.3553999999999997E-2</v>
      </c>
      <c r="AJ121" s="353">
        <v>3.1075999999999999E-2</v>
      </c>
      <c r="AK121" s="353">
        <v>3.1245999999999999E-2</v>
      </c>
      <c r="AL121" s="353">
        <v>2.8242E-2</v>
      </c>
      <c r="AM121" s="353">
        <v>2.8740000000000002E-2</v>
      </c>
    </row>
    <row r="122" spans="1:39" ht="15" hidden="1" thickBot="1" x14ac:dyDescent="0.35">
      <c r="A122" s="610"/>
      <c r="B122" s="284" t="s">
        <v>68</v>
      </c>
      <c r="C122" s="116">
        <v>2.4643000000000002E-2</v>
      </c>
      <c r="D122" s="116">
        <v>2.5756000000000001E-2</v>
      </c>
      <c r="E122" s="116">
        <v>2.7458E-2</v>
      </c>
      <c r="F122" s="353">
        <v>3.3659000000000001E-2</v>
      </c>
      <c r="G122" s="353">
        <v>3.4633000000000004E-2</v>
      </c>
      <c r="H122" s="353">
        <v>6.2099000000000001E-2</v>
      </c>
      <c r="I122" s="353">
        <v>5.9419E-2</v>
      </c>
      <c r="J122" s="353">
        <v>6.1394999999999998E-2</v>
      </c>
      <c r="K122" s="353">
        <v>5.8862999999999999E-2</v>
      </c>
      <c r="L122" s="353">
        <v>3.3699E-2</v>
      </c>
      <c r="M122" s="353">
        <v>3.3918000000000004E-2</v>
      </c>
      <c r="N122" s="353">
        <v>2.8836000000000001E-2</v>
      </c>
      <c r="O122" s="353">
        <v>2.8704E-2</v>
      </c>
      <c r="P122" s="353">
        <v>2.9914E-2</v>
      </c>
      <c r="Q122" s="353">
        <v>3.2281999999999998E-2</v>
      </c>
      <c r="R122" s="353">
        <v>3.3659000000000001E-2</v>
      </c>
      <c r="S122" s="353">
        <v>3.4633000000000004E-2</v>
      </c>
      <c r="T122" s="353">
        <v>6.2099000000000001E-2</v>
      </c>
      <c r="U122" s="353">
        <v>5.9419E-2</v>
      </c>
      <c r="V122" s="353">
        <v>6.1394999999999998E-2</v>
      </c>
      <c r="W122" s="353">
        <v>5.8862999999999999E-2</v>
      </c>
      <c r="X122" s="353">
        <v>3.3699E-2</v>
      </c>
      <c r="Y122" s="353">
        <v>3.3918000000000004E-2</v>
      </c>
      <c r="Z122" s="353">
        <v>2.8836000000000001E-2</v>
      </c>
      <c r="AA122" s="353">
        <v>2.8704E-2</v>
      </c>
      <c r="AB122" s="353">
        <v>2.9914E-2</v>
      </c>
      <c r="AC122" s="353">
        <v>3.2281999999999998E-2</v>
      </c>
      <c r="AD122" s="353">
        <v>3.3659000000000001E-2</v>
      </c>
      <c r="AE122" s="353">
        <v>3.4633000000000004E-2</v>
      </c>
      <c r="AF122" s="353">
        <v>6.2099000000000001E-2</v>
      </c>
      <c r="AG122" s="353">
        <v>5.9419E-2</v>
      </c>
      <c r="AH122" s="353">
        <v>6.1394999999999998E-2</v>
      </c>
      <c r="AI122" s="353">
        <v>5.8862999999999999E-2</v>
      </c>
      <c r="AJ122" s="353">
        <v>3.3699E-2</v>
      </c>
      <c r="AK122" s="353">
        <v>3.3918000000000004E-2</v>
      </c>
      <c r="AL122" s="353">
        <v>2.8836000000000001E-2</v>
      </c>
      <c r="AM122" s="353">
        <v>2.8704E-2</v>
      </c>
    </row>
    <row r="123" spans="1:39" hidden="1" x14ac:dyDescent="0.3">
      <c r="A123" s="117"/>
      <c r="B123" s="117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</row>
    <row r="124" spans="1:39" hidden="1" x14ac:dyDescent="0.3"/>
    <row r="125" spans="1:39" ht="15" hidden="1" customHeight="1" thickBot="1" x14ac:dyDescent="0.3">
      <c r="C125" s="611" t="s">
        <v>158</v>
      </c>
      <c r="D125" s="612"/>
      <c r="E125" s="612"/>
      <c r="F125" s="612"/>
      <c r="G125" s="612"/>
      <c r="H125" s="612"/>
      <c r="I125" s="612"/>
      <c r="J125" s="612"/>
      <c r="K125" s="612"/>
      <c r="L125" s="612"/>
      <c r="M125" s="612"/>
      <c r="N125" s="613"/>
      <c r="O125" s="614" t="s">
        <v>158</v>
      </c>
      <c r="P125" s="612"/>
      <c r="Q125" s="612"/>
      <c r="R125" s="612"/>
      <c r="S125" s="612"/>
      <c r="T125" s="612"/>
      <c r="U125" s="612"/>
      <c r="V125" s="612"/>
      <c r="W125" s="612"/>
      <c r="X125" s="612"/>
      <c r="Y125" s="612"/>
      <c r="Z125" s="613"/>
      <c r="AA125" s="614" t="s">
        <v>158</v>
      </c>
      <c r="AB125" s="612"/>
      <c r="AC125" s="612"/>
      <c r="AD125" s="612"/>
      <c r="AE125" s="612"/>
      <c r="AF125" s="612"/>
      <c r="AG125" s="612"/>
      <c r="AH125" s="612"/>
      <c r="AI125" s="612"/>
      <c r="AJ125" s="612"/>
      <c r="AK125" s="612"/>
      <c r="AL125" s="613"/>
      <c r="AM125" s="523" t="s">
        <v>158</v>
      </c>
    </row>
    <row r="126" spans="1:39" ht="15.6" hidden="1" x14ac:dyDescent="0.3">
      <c r="A126" s="608" t="s">
        <v>159</v>
      </c>
      <c r="B126" s="280" t="s">
        <v>177</v>
      </c>
      <c r="C126" s="305">
        <f>C4</f>
        <v>43831</v>
      </c>
      <c r="D126" s="305">
        <f t="shared" ref="D126:AM126" si="46">D4</f>
        <v>43862</v>
      </c>
      <c r="E126" s="305">
        <f t="shared" si="46"/>
        <v>43891</v>
      </c>
      <c r="F126" s="305">
        <f t="shared" si="46"/>
        <v>43922</v>
      </c>
      <c r="G126" s="305">
        <f t="shared" si="46"/>
        <v>43952</v>
      </c>
      <c r="H126" s="305">
        <f t="shared" si="46"/>
        <v>43983</v>
      </c>
      <c r="I126" s="305">
        <f t="shared" si="46"/>
        <v>44013</v>
      </c>
      <c r="J126" s="305">
        <f t="shared" si="46"/>
        <v>44044</v>
      </c>
      <c r="K126" s="305">
        <f t="shared" si="46"/>
        <v>44075</v>
      </c>
      <c r="L126" s="305">
        <f t="shared" si="46"/>
        <v>44105</v>
      </c>
      <c r="M126" s="305">
        <f t="shared" si="46"/>
        <v>44136</v>
      </c>
      <c r="N126" s="305">
        <f t="shared" si="46"/>
        <v>44166</v>
      </c>
      <c r="O126" s="305">
        <f t="shared" si="46"/>
        <v>44197</v>
      </c>
      <c r="P126" s="305">
        <f t="shared" si="46"/>
        <v>44228</v>
      </c>
      <c r="Q126" s="305">
        <f t="shared" si="46"/>
        <v>44256</v>
      </c>
      <c r="R126" s="305">
        <f t="shared" si="46"/>
        <v>44287</v>
      </c>
      <c r="S126" s="305">
        <f t="shared" si="46"/>
        <v>44317</v>
      </c>
      <c r="T126" s="305">
        <f t="shared" si="46"/>
        <v>44348</v>
      </c>
      <c r="U126" s="305">
        <f t="shared" si="46"/>
        <v>44378</v>
      </c>
      <c r="V126" s="305">
        <f t="shared" si="46"/>
        <v>44409</v>
      </c>
      <c r="W126" s="305">
        <f t="shared" si="46"/>
        <v>44440</v>
      </c>
      <c r="X126" s="305">
        <f t="shared" si="46"/>
        <v>44470</v>
      </c>
      <c r="Y126" s="305">
        <f t="shared" si="46"/>
        <v>44501</v>
      </c>
      <c r="Z126" s="305">
        <f t="shared" si="46"/>
        <v>44531</v>
      </c>
      <c r="AA126" s="305">
        <f t="shared" si="46"/>
        <v>44562</v>
      </c>
      <c r="AB126" s="305">
        <f t="shared" si="46"/>
        <v>44593</v>
      </c>
      <c r="AC126" s="305">
        <f t="shared" si="46"/>
        <v>44621</v>
      </c>
      <c r="AD126" s="305">
        <f t="shared" si="46"/>
        <v>44652</v>
      </c>
      <c r="AE126" s="305">
        <f t="shared" si="46"/>
        <v>44682</v>
      </c>
      <c r="AF126" s="305">
        <f t="shared" si="46"/>
        <v>44713</v>
      </c>
      <c r="AG126" s="305">
        <f t="shared" si="46"/>
        <v>44743</v>
      </c>
      <c r="AH126" s="305">
        <f t="shared" si="46"/>
        <v>44774</v>
      </c>
      <c r="AI126" s="305">
        <f t="shared" si="46"/>
        <v>44805</v>
      </c>
      <c r="AJ126" s="305">
        <f t="shared" si="46"/>
        <v>44835</v>
      </c>
      <c r="AK126" s="305">
        <f t="shared" si="46"/>
        <v>44866</v>
      </c>
      <c r="AL126" s="305">
        <f t="shared" si="46"/>
        <v>44896</v>
      </c>
      <c r="AM126" s="305">
        <f t="shared" si="46"/>
        <v>44927</v>
      </c>
    </row>
    <row r="127" spans="1:39" hidden="1" x14ac:dyDescent="0.3">
      <c r="A127" s="609"/>
      <c r="B127" s="282" t="s">
        <v>141</v>
      </c>
      <c r="C127" s="120">
        <v>2.6410000000000001E-3</v>
      </c>
      <c r="D127" s="120">
        <v>1.622E-3</v>
      </c>
      <c r="E127" s="120">
        <v>2.6189999999999998E-3</v>
      </c>
      <c r="F127" s="353">
        <v>2.8860000000000001E-3</v>
      </c>
      <c r="G127" s="353">
        <v>3.568E-3</v>
      </c>
      <c r="H127" s="353">
        <v>9.4900000000000002E-3</v>
      </c>
      <c r="I127" s="353">
        <v>8.7889999999999999E-3</v>
      </c>
      <c r="J127" s="353">
        <v>9.0760000000000007E-3</v>
      </c>
      <c r="K127" s="353">
        <v>8.6409999999999994E-3</v>
      </c>
      <c r="L127" s="353">
        <v>3.3189999999999999E-3</v>
      </c>
      <c r="M127" s="353">
        <v>3.424E-3</v>
      </c>
      <c r="N127" s="353">
        <v>2.333E-3</v>
      </c>
      <c r="O127" s="353">
        <v>2.643E-3</v>
      </c>
      <c r="P127" s="353">
        <v>2.7320000000000001E-3</v>
      </c>
      <c r="Q127" s="353">
        <v>2.8240000000000001E-3</v>
      </c>
      <c r="R127" s="353">
        <v>2.8860000000000001E-3</v>
      </c>
      <c r="S127" s="353">
        <v>3.568E-3</v>
      </c>
      <c r="T127" s="353">
        <v>9.4900000000000002E-3</v>
      </c>
      <c r="U127" s="353">
        <v>8.7889999999999999E-3</v>
      </c>
      <c r="V127" s="353">
        <v>9.0760000000000007E-3</v>
      </c>
      <c r="W127" s="353">
        <v>8.6409999999999994E-3</v>
      </c>
      <c r="X127" s="353">
        <v>3.3189999999999999E-3</v>
      </c>
      <c r="Y127" s="353">
        <v>3.424E-3</v>
      </c>
      <c r="Z127" s="353">
        <v>2.333E-3</v>
      </c>
      <c r="AA127" s="353">
        <v>2.643E-3</v>
      </c>
      <c r="AB127" s="353">
        <v>2.7320000000000001E-3</v>
      </c>
      <c r="AC127" s="353">
        <v>2.8240000000000001E-3</v>
      </c>
      <c r="AD127" s="353">
        <v>2.8860000000000001E-3</v>
      </c>
      <c r="AE127" s="353">
        <v>3.568E-3</v>
      </c>
      <c r="AF127" s="353">
        <v>9.4900000000000002E-3</v>
      </c>
      <c r="AG127" s="353">
        <v>8.7889999999999999E-3</v>
      </c>
      <c r="AH127" s="353">
        <v>9.0760000000000007E-3</v>
      </c>
      <c r="AI127" s="353">
        <v>8.6409999999999994E-3</v>
      </c>
      <c r="AJ127" s="353">
        <v>3.3189999999999999E-3</v>
      </c>
      <c r="AK127" s="353">
        <v>3.424E-3</v>
      </c>
      <c r="AL127" s="353">
        <v>2.333E-3</v>
      </c>
      <c r="AM127" s="353">
        <v>2.643E-3</v>
      </c>
    </row>
    <row r="128" spans="1:39" hidden="1" x14ac:dyDescent="0.3">
      <c r="A128" s="609"/>
      <c r="B128" s="282" t="s">
        <v>59</v>
      </c>
      <c r="C128" s="120">
        <v>3.9290000000000002E-3</v>
      </c>
      <c r="D128" s="120">
        <v>2.7139999999999998E-3</v>
      </c>
      <c r="E128" s="120">
        <v>3.4399999999999999E-3</v>
      </c>
      <c r="F128" s="353">
        <v>2.6090000000000002E-3</v>
      </c>
      <c r="G128" s="353">
        <v>5.9420000000000002E-3</v>
      </c>
      <c r="H128" s="353">
        <v>1.6067999999999999E-2</v>
      </c>
      <c r="I128" s="353">
        <v>1.3556E-2</v>
      </c>
      <c r="J128" s="353">
        <v>1.4933E-2</v>
      </c>
      <c r="K128" s="353">
        <v>1.5493E-2</v>
      </c>
      <c r="L128" s="353">
        <v>3.3899999999999998E-3</v>
      </c>
      <c r="M128" s="353">
        <v>3.1089999999999998E-3</v>
      </c>
      <c r="N128" s="353">
        <v>3.192E-3</v>
      </c>
      <c r="O128" s="353">
        <v>4.2069999999999998E-3</v>
      </c>
      <c r="P128" s="353">
        <v>3.787E-3</v>
      </c>
      <c r="Q128" s="353">
        <v>3.986E-3</v>
      </c>
      <c r="R128" s="353">
        <v>2.6090000000000002E-3</v>
      </c>
      <c r="S128" s="353">
        <v>5.9420000000000002E-3</v>
      </c>
      <c r="T128" s="353">
        <v>1.6067999999999999E-2</v>
      </c>
      <c r="U128" s="353">
        <v>1.3556E-2</v>
      </c>
      <c r="V128" s="353">
        <v>1.4933E-2</v>
      </c>
      <c r="W128" s="353">
        <v>1.5493E-2</v>
      </c>
      <c r="X128" s="353">
        <v>3.3899999999999998E-3</v>
      </c>
      <c r="Y128" s="353">
        <v>3.1089999999999998E-3</v>
      </c>
      <c r="Z128" s="353">
        <v>3.192E-3</v>
      </c>
      <c r="AA128" s="353">
        <v>4.2069999999999998E-3</v>
      </c>
      <c r="AB128" s="353">
        <v>3.787E-3</v>
      </c>
      <c r="AC128" s="353">
        <v>3.986E-3</v>
      </c>
      <c r="AD128" s="353">
        <v>2.6090000000000002E-3</v>
      </c>
      <c r="AE128" s="353">
        <v>5.9420000000000002E-3</v>
      </c>
      <c r="AF128" s="353">
        <v>1.6067999999999999E-2</v>
      </c>
      <c r="AG128" s="353">
        <v>1.3556E-2</v>
      </c>
      <c r="AH128" s="353">
        <v>1.4933E-2</v>
      </c>
      <c r="AI128" s="353">
        <v>1.5493E-2</v>
      </c>
      <c r="AJ128" s="353">
        <v>3.3899999999999998E-3</v>
      </c>
      <c r="AK128" s="353">
        <v>3.1089999999999998E-3</v>
      </c>
      <c r="AL128" s="353">
        <v>3.192E-3</v>
      </c>
      <c r="AM128" s="353">
        <v>4.2069999999999998E-3</v>
      </c>
    </row>
    <row r="129" spans="1:39" hidden="1" x14ac:dyDescent="0.3">
      <c r="A129" s="609"/>
      <c r="B129" s="282" t="s">
        <v>142</v>
      </c>
      <c r="C129" s="120">
        <v>2.323E-3</v>
      </c>
      <c r="D129" s="120">
        <v>1.6280000000000001E-3</v>
      </c>
      <c r="E129" s="120">
        <v>2.9889999999999999E-3</v>
      </c>
      <c r="F129" s="353">
        <v>3.9020000000000001E-3</v>
      </c>
      <c r="G129" s="353">
        <v>4.241E-3</v>
      </c>
      <c r="H129" s="353">
        <v>1.1518E-2</v>
      </c>
      <c r="I129" s="353">
        <v>1.0421E-2</v>
      </c>
      <c r="J129" s="353">
        <v>1.1017000000000001E-2</v>
      </c>
      <c r="K129" s="353">
        <v>1.0297000000000001E-2</v>
      </c>
      <c r="L129" s="353">
        <v>3.9319999999999997E-3</v>
      </c>
      <c r="M129" s="353">
        <v>4.0800000000000003E-3</v>
      </c>
      <c r="N129" s="353">
        <v>2.3349999999999998E-3</v>
      </c>
      <c r="O129" s="353">
        <v>2.539E-3</v>
      </c>
      <c r="P129" s="353">
        <v>2.738E-3</v>
      </c>
      <c r="Q129" s="353">
        <v>3.4870000000000001E-3</v>
      </c>
      <c r="R129" s="353">
        <v>3.9020000000000001E-3</v>
      </c>
      <c r="S129" s="353">
        <v>4.241E-3</v>
      </c>
      <c r="T129" s="353">
        <v>1.1518E-2</v>
      </c>
      <c r="U129" s="353">
        <v>1.0421E-2</v>
      </c>
      <c r="V129" s="353">
        <v>1.1017000000000001E-2</v>
      </c>
      <c r="W129" s="353">
        <v>1.0297000000000001E-2</v>
      </c>
      <c r="X129" s="353">
        <v>3.9319999999999997E-3</v>
      </c>
      <c r="Y129" s="353">
        <v>4.0800000000000003E-3</v>
      </c>
      <c r="Z129" s="353">
        <v>2.3349999999999998E-3</v>
      </c>
      <c r="AA129" s="353">
        <v>2.539E-3</v>
      </c>
      <c r="AB129" s="353">
        <v>2.738E-3</v>
      </c>
      <c r="AC129" s="353">
        <v>3.4870000000000001E-3</v>
      </c>
      <c r="AD129" s="353">
        <v>3.9020000000000001E-3</v>
      </c>
      <c r="AE129" s="353">
        <v>4.241E-3</v>
      </c>
      <c r="AF129" s="353">
        <v>1.1518E-2</v>
      </c>
      <c r="AG129" s="353">
        <v>1.0421E-2</v>
      </c>
      <c r="AH129" s="353">
        <v>1.1017000000000001E-2</v>
      </c>
      <c r="AI129" s="353">
        <v>1.0297000000000001E-2</v>
      </c>
      <c r="AJ129" s="353">
        <v>3.9319999999999997E-3</v>
      </c>
      <c r="AK129" s="353">
        <v>4.0800000000000003E-3</v>
      </c>
      <c r="AL129" s="353">
        <v>2.3349999999999998E-3</v>
      </c>
      <c r="AM129" s="353">
        <v>2.539E-3</v>
      </c>
    </row>
    <row r="130" spans="1:39" hidden="1" x14ac:dyDescent="0.3">
      <c r="A130" s="609"/>
      <c r="B130" s="282" t="s">
        <v>60</v>
      </c>
      <c r="C130" s="120">
        <v>0</v>
      </c>
      <c r="D130" s="120">
        <v>0</v>
      </c>
      <c r="E130" s="120">
        <v>0</v>
      </c>
      <c r="F130" s="353">
        <v>3.5109999999999998E-3</v>
      </c>
      <c r="G130" s="353">
        <v>8.5800000000000008E-3</v>
      </c>
      <c r="H130" s="353">
        <v>1.6403999999999998E-2</v>
      </c>
      <c r="I130" s="353">
        <v>1.3702000000000001E-2</v>
      </c>
      <c r="J130" s="353">
        <v>1.5133000000000001E-2</v>
      </c>
      <c r="K130" s="353">
        <v>1.6902E-2</v>
      </c>
      <c r="L130" s="353">
        <v>3.5460000000000001E-3</v>
      </c>
      <c r="M130" s="353">
        <v>0</v>
      </c>
      <c r="N130" s="353">
        <v>0</v>
      </c>
      <c r="O130" s="353">
        <v>0</v>
      </c>
      <c r="P130" s="353">
        <v>0</v>
      </c>
      <c r="Q130" s="353">
        <v>0</v>
      </c>
      <c r="R130" s="353">
        <v>3.5109999999999998E-3</v>
      </c>
      <c r="S130" s="353">
        <v>8.5800000000000008E-3</v>
      </c>
      <c r="T130" s="353">
        <v>1.6403999999999998E-2</v>
      </c>
      <c r="U130" s="353">
        <v>1.3702000000000001E-2</v>
      </c>
      <c r="V130" s="353">
        <v>1.5133000000000001E-2</v>
      </c>
      <c r="W130" s="353">
        <v>1.6902E-2</v>
      </c>
      <c r="X130" s="353">
        <v>3.5460000000000001E-3</v>
      </c>
      <c r="Y130" s="353">
        <v>0</v>
      </c>
      <c r="Z130" s="353">
        <v>0</v>
      </c>
      <c r="AA130" s="353">
        <v>0</v>
      </c>
      <c r="AB130" s="353">
        <v>0</v>
      </c>
      <c r="AC130" s="353">
        <v>0</v>
      </c>
      <c r="AD130" s="353">
        <v>3.5109999999999998E-3</v>
      </c>
      <c r="AE130" s="353">
        <v>8.5800000000000008E-3</v>
      </c>
      <c r="AF130" s="353">
        <v>1.6403999999999998E-2</v>
      </c>
      <c r="AG130" s="353">
        <v>1.3702000000000001E-2</v>
      </c>
      <c r="AH130" s="353">
        <v>1.5133000000000001E-2</v>
      </c>
      <c r="AI130" s="353">
        <v>1.6902E-2</v>
      </c>
      <c r="AJ130" s="353">
        <v>3.5460000000000001E-3</v>
      </c>
      <c r="AK130" s="353">
        <v>0</v>
      </c>
      <c r="AL130" s="353">
        <v>0</v>
      </c>
      <c r="AM130" s="353">
        <v>0</v>
      </c>
    </row>
    <row r="131" spans="1:39" hidden="1" x14ac:dyDescent="0.3">
      <c r="A131" s="609"/>
      <c r="B131" s="282" t="s">
        <v>143</v>
      </c>
      <c r="C131" s="120">
        <v>3.4499999999999998E-4</v>
      </c>
      <c r="D131" s="120">
        <v>0</v>
      </c>
      <c r="E131" s="120">
        <v>0</v>
      </c>
      <c r="F131" s="353">
        <v>3.68E-4</v>
      </c>
      <c r="G131" s="353">
        <v>7.6000000000000004E-5</v>
      </c>
      <c r="H131" s="353">
        <v>1.8100000000000001E-4</v>
      </c>
      <c r="I131" s="353">
        <v>1.7699999999999999E-4</v>
      </c>
      <c r="J131" s="353">
        <v>1.73E-4</v>
      </c>
      <c r="K131" s="353">
        <v>1.7799999999999999E-4</v>
      </c>
      <c r="L131" s="353">
        <v>5.8E-5</v>
      </c>
      <c r="M131" s="353">
        <v>5.3000000000000001E-5</v>
      </c>
      <c r="N131" s="353">
        <v>6.0000000000000002E-6</v>
      </c>
      <c r="O131" s="353">
        <v>4.8299999999999998E-4</v>
      </c>
      <c r="P131" s="353">
        <v>6.0000000000000002E-6</v>
      </c>
      <c r="Q131" s="353">
        <v>7.2999999999999999E-5</v>
      </c>
      <c r="R131" s="353">
        <v>3.68E-4</v>
      </c>
      <c r="S131" s="353">
        <v>7.6000000000000004E-5</v>
      </c>
      <c r="T131" s="353">
        <v>1.8100000000000001E-4</v>
      </c>
      <c r="U131" s="353">
        <v>1.7699999999999999E-4</v>
      </c>
      <c r="V131" s="353">
        <v>1.73E-4</v>
      </c>
      <c r="W131" s="353">
        <v>1.7799999999999999E-4</v>
      </c>
      <c r="X131" s="353">
        <v>5.8E-5</v>
      </c>
      <c r="Y131" s="353">
        <v>5.3000000000000001E-5</v>
      </c>
      <c r="Z131" s="353">
        <v>6.0000000000000002E-6</v>
      </c>
      <c r="AA131" s="353">
        <v>4.8299999999999998E-4</v>
      </c>
      <c r="AB131" s="353">
        <v>6.0000000000000002E-6</v>
      </c>
      <c r="AC131" s="353">
        <v>7.2999999999999999E-5</v>
      </c>
      <c r="AD131" s="353">
        <v>3.68E-4</v>
      </c>
      <c r="AE131" s="353">
        <v>7.6000000000000004E-5</v>
      </c>
      <c r="AF131" s="353">
        <v>1.8100000000000001E-4</v>
      </c>
      <c r="AG131" s="353">
        <v>1.7699999999999999E-4</v>
      </c>
      <c r="AH131" s="353">
        <v>1.73E-4</v>
      </c>
      <c r="AI131" s="353">
        <v>1.7799999999999999E-4</v>
      </c>
      <c r="AJ131" s="353">
        <v>5.8E-5</v>
      </c>
      <c r="AK131" s="353">
        <v>5.3000000000000001E-5</v>
      </c>
      <c r="AL131" s="353">
        <v>6.0000000000000002E-6</v>
      </c>
      <c r="AM131" s="353">
        <v>4.8299999999999998E-4</v>
      </c>
    </row>
    <row r="132" spans="1:39" hidden="1" x14ac:dyDescent="0.3">
      <c r="A132" s="609"/>
      <c r="B132" s="283" t="s">
        <v>62</v>
      </c>
      <c r="C132" s="120">
        <v>3.9290000000000002E-3</v>
      </c>
      <c r="D132" s="120">
        <v>2.7200000000000002E-3</v>
      </c>
      <c r="E132" s="120">
        <v>3.565E-3</v>
      </c>
      <c r="F132" s="353">
        <v>3.4789999999999999E-3</v>
      </c>
      <c r="G132" s="353">
        <v>3.1229999999999999E-3</v>
      </c>
      <c r="H132" s="353">
        <v>0</v>
      </c>
      <c r="I132" s="353">
        <v>0</v>
      </c>
      <c r="J132" s="353">
        <v>0</v>
      </c>
      <c r="K132" s="353">
        <v>9.4739999999999998E-3</v>
      </c>
      <c r="L132" s="353">
        <v>4.065E-3</v>
      </c>
      <c r="M132" s="353">
        <v>3.2629999999999998E-3</v>
      </c>
      <c r="N132" s="353">
        <v>3.1930000000000001E-3</v>
      </c>
      <c r="O132" s="353">
        <v>4.2069999999999998E-3</v>
      </c>
      <c r="P132" s="353">
        <v>3.7929999999999999E-3</v>
      </c>
      <c r="Q132" s="353">
        <v>4.1240000000000001E-3</v>
      </c>
      <c r="R132" s="353">
        <v>3.4789999999999999E-3</v>
      </c>
      <c r="S132" s="353">
        <v>3.1229999999999999E-3</v>
      </c>
      <c r="T132" s="353">
        <v>0</v>
      </c>
      <c r="U132" s="353">
        <v>0</v>
      </c>
      <c r="V132" s="353">
        <v>0</v>
      </c>
      <c r="W132" s="353">
        <v>9.4739999999999998E-3</v>
      </c>
      <c r="X132" s="353">
        <v>4.065E-3</v>
      </c>
      <c r="Y132" s="353">
        <v>3.2629999999999998E-3</v>
      </c>
      <c r="Z132" s="353">
        <v>3.1930000000000001E-3</v>
      </c>
      <c r="AA132" s="353">
        <v>4.2069999999999998E-3</v>
      </c>
      <c r="AB132" s="353">
        <v>3.7929999999999999E-3</v>
      </c>
      <c r="AC132" s="353">
        <v>4.1240000000000001E-3</v>
      </c>
      <c r="AD132" s="353">
        <v>3.4789999999999999E-3</v>
      </c>
      <c r="AE132" s="353">
        <v>3.1229999999999999E-3</v>
      </c>
      <c r="AF132" s="353">
        <v>0</v>
      </c>
      <c r="AG132" s="353">
        <v>0</v>
      </c>
      <c r="AH132" s="353">
        <v>0</v>
      </c>
      <c r="AI132" s="353">
        <v>9.4739999999999998E-3</v>
      </c>
      <c r="AJ132" s="353">
        <v>4.065E-3</v>
      </c>
      <c r="AK132" s="353">
        <v>3.2629999999999998E-3</v>
      </c>
      <c r="AL132" s="353">
        <v>3.1930000000000001E-3</v>
      </c>
      <c r="AM132" s="353">
        <v>4.2069999999999998E-3</v>
      </c>
    </row>
    <row r="133" spans="1:39" hidden="1" x14ac:dyDescent="0.3">
      <c r="A133" s="609"/>
      <c r="B133" s="283" t="s">
        <v>63</v>
      </c>
      <c r="C133" s="120">
        <v>3.9290000000000002E-3</v>
      </c>
      <c r="D133" s="120">
        <v>2.7139999999999998E-3</v>
      </c>
      <c r="E133" s="120">
        <v>3.4399999999999999E-3</v>
      </c>
      <c r="F133" s="353">
        <v>2.6090000000000002E-3</v>
      </c>
      <c r="G133" s="353">
        <v>5.9420000000000002E-3</v>
      </c>
      <c r="H133" s="353">
        <v>1.6067999999999999E-2</v>
      </c>
      <c r="I133" s="353">
        <v>1.3556E-2</v>
      </c>
      <c r="J133" s="353">
        <v>1.4933E-2</v>
      </c>
      <c r="K133" s="353">
        <v>1.5493E-2</v>
      </c>
      <c r="L133" s="353">
        <v>3.3899999999999998E-3</v>
      </c>
      <c r="M133" s="353">
        <v>3.1089999999999998E-3</v>
      </c>
      <c r="N133" s="353">
        <v>3.192E-3</v>
      </c>
      <c r="O133" s="353">
        <v>4.2069999999999998E-3</v>
      </c>
      <c r="P133" s="353">
        <v>3.787E-3</v>
      </c>
      <c r="Q133" s="353">
        <v>3.986E-3</v>
      </c>
      <c r="R133" s="353">
        <v>2.6090000000000002E-3</v>
      </c>
      <c r="S133" s="353">
        <v>5.9420000000000002E-3</v>
      </c>
      <c r="T133" s="353">
        <v>1.6067999999999999E-2</v>
      </c>
      <c r="U133" s="353">
        <v>1.3556E-2</v>
      </c>
      <c r="V133" s="353">
        <v>1.4933E-2</v>
      </c>
      <c r="W133" s="353">
        <v>1.5493E-2</v>
      </c>
      <c r="X133" s="353">
        <v>3.3899999999999998E-3</v>
      </c>
      <c r="Y133" s="353">
        <v>3.1089999999999998E-3</v>
      </c>
      <c r="Z133" s="353">
        <v>3.192E-3</v>
      </c>
      <c r="AA133" s="353">
        <v>4.2069999999999998E-3</v>
      </c>
      <c r="AB133" s="353">
        <v>3.787E-3</v>
      </c>
      <c r="AC133" s="353">
        <v>3.986E-3</v>
      </c>
      <c r="AD133" s="353">
        <v>2.6090000000000002E-3</v>
      </c>
      <c r="AE133" s="353">
        <v>5.9420000000000002E-3</v>
      </c>
      <c r="AF133" s="353">
        <v>1.6067999999999999E-2</v>
      </c>
      <c r="AG133" s="353">
        <v>1.3556E-2</v>
      </c>
      <c r="AH133" s="353">
        <v>1.4933E-2</v>
      </c>
      <c r="AI133" s="353">
        <v>1.5493E-2</v>
      </c>
      <c r="AJ133" s="353">
        <v>3.3899999999999998E-3</v>
      </c>
      <c r="AK133" s="353">
        <v>3.1089999999999998E-3</v>
      </c>
      <c r="AL133" s="353">
        <v>3.192E-3</v>
      </c>
      <c r="AM133" s="353">
        <v>4.2069999999999998E-3</v>
      </c>
    </row>
    <row r="134" spans="1:39" hidden="1" x14ac:dyDescent="0.3">
      <c r="A134" s="609"/>
      <c r="B134" s="283" t="s">
        <v>64</v>
      </c>
      <c r="C134" s="120">
        <v>2.8809999999999999E-3</v>
      </c>
      <c r="D134" s="120">
        <v>1.9819999999999998E-3</v>
      </c>
      <c r="E134" s="120">
        <v>2.8E-3</v>
      </c>
      <c r="F134" s="353">
        <v>3.725E-3</v>
      </c>
      <c r="G134" s="353">
        <v>4.3239999999999997E-3</v>
      </c>
      <c r="H134" s="353">
        <v>1.112E-2</v>
      </c>
      <c r="I134" s="353">
        <v>1.0066E-2</v>
      </c>
      <c r="J134" s="353">
        <v>1.0602E-2</v>
      </c>
      <c r="K134" s="353">
        <v>9.3989999999999994E-3</v>
      </c>
      <c r="L134" s="353">
        <v>4.0549999999999996E-3</v>
      </c>
      <c r="M134" s="353">
        <v>3.9379999999999997E-3</v>
      </c>
      <c r="N134" s="353">
        <v>2.4780000000000002E-3</v>
      </c>
      <c r="O134" s="353">
        <v>3.1189999999999998E-3</v>
      </c>
      <c r="P134" s="353">
        <v>3.0799999999999998E-3</v>
      </c>
      <c r="Q134" s="353">
        <v>3.2780000000000001E-3</v>
      </c>
      <c r="R134" s="353">
        <v>3.725E-3</v>
      </c>
      <c r="S134" s="353">
        <v>4.3239999999999997E-3</v>
      </c>
      <c r="T134" s="353">
        <v>1.112E-2</v>
      </c>
      <c r="U134" s="353">
        <v>1.0066E-2</v>
      </c>
      <c r="V134" s="353">
        <v>1.0602E-2</v>
      </c>
      <c r="W134" s="353">
        <v>9.3989999999999994E-3</v>
      </c>
      <c r="X134" s="353">
        <v>4.0549999999999996E-3</v>
      </c>
      <c r="Y134" s="353">
        <v>3.9379999999999997E-3</v>
      </c>
      <c r="Z134" s="353">
        <v>2.4780000000000002E-3</v>
      </c>
      <c r="AA134" s="353">
        <v>3.1189999999999998E-3</v>
      </c>
      <c r="AB134" s="353">
        <v>3.0799999999999998E-3</v>
      </c>
      <c r="AC134" s="353">
        <v>3.2780000000000001E-3</v>
      </c>
      <c r="AD134" s="353">
        <v>3.725E-3</v>
      </c>
      <c r="AE134" s="353">
        <v>4.3239999999999997E-3</v>
      </c>
      <c r="AF134" s="353">
        <v>1.112E-2</v>
      </c>
      <c r="AG134" s="353">
        <v>1.0066E-2</v>
      </c>
      <c r="AH134" s="353">
        <v>1.0602E-2</v>
      </c>
      <c r="AI134" s="353">
        <v>9.3989999999999994E-3</v>
      </c>
      <c r="AJ134" s="353">
        <v>4.0549999999999996E-3</v>
      </c>
      <c r="AK134" s="353">
        <v>3.9379999999999997E-3</v>
      </c>
      <c r="AL134" s="353">
        <v>2.4780000000000002E-3</v>
      </c>
      <c r="AM134" s="353">
        <v>3.1189999999999998E-3</v>
      </c>
    </row>
    <row r="135" spans="1:39" hidden="1" x14ac:dyDescent="0.3">
      <c r="A135" s="609"/>
      <c r="B135" s="283" t="s">
        <v>65</v>
      </c>
      <c r="C135" s="120">
        <v>2.6410000000000001E-3</v>
      </c>
      <c r="D135" s="120">
        <v>1.622E-3</v>
      </c>
      <c r="E135" s="120">
        <v>2.6189999999999998E-3</v>
      </c>
      <c r="F135" s="353">
        <v>2.8860000000000001E-3</v>
      </c>
      <c r="G135" s="353">
        <v>3.568E-3</v>
      </c>
      <c r="H135" s="353">
        <v>9.4900000000000002E-3</v>
      </c>
      <c r="I135" s="353">
        <v>8.7889999999999999E-3</v>
      </c>
      <c r="J135" s="353">
        <v>9.0760000000000007E-3</v>
      </c>
      <c r="K135" s="353">
        <v>8.6409999999999994E-3</v>
      </c>
      <c r="L135" s="353">
        <v>3.3189999999999999E-3</v>
      </c>
      <c r="M135" s="353">
        <v>3.424E-3</v>
      </c>
      <c r="N135" s="353">
        <v>2.333E-3</v>
      </c>
      <c r="O135" s="353">
        <v>2.643E-3</v>
      </c>
      <c r="P135" s="353">
        <v>2.7320000000000001E-3</v>
      </c>
      <c r="Q135" s="353">
        <v>2.8240000000000001E-3</v>
      </c>
      <c r="R135" s="353">
        <v>2.8860000000000001E-3</v>
      </c>
      <c r="S135" s="353">
        <v>3.568E-3</v>
      </c>
      <c r="T135" s="353">
        <v>9.4900000000000002E-3</v>
      </c>
      <c r="U135" s="353">
        <v>8.7889999999999999E-3</v>
      </c>
      <c r="V135" s="353">
        <v>9.0760000000000007E-3</v>
      </c>
      <c r="W135" s="353">
        <v>8.6409999999999994E-3</v>
      </c>
      <c r="X135" s="353">
        <v>3.3189999999999999E-3</v>
      </c>
      <c r="Y135" s="353">
        <v>3.424E-3</v>
      </c>
      <c r="Z135" s="353">
        <v>2.333E-3</v>
      </c>
      <c r="AA135" s="353">
        <v>2.643E-3</v>
      </c>
      <c r="AB135" s="353">
        <v>2.7320000000000001E-3</v>
      </c>
      <c r="AC135" s="353">
        <v>2.8240000000000001E-3</v>
      </c>
      <c r="AD135" s="353">
        <v>2.8860000000000001E-3</v>
      </c>
      <c r="AE135" s="353">
        <v>3.568E-3</v>
      </c>
      <c r="AF135" s="353">
        <v>9.4900000000000002E-3</v>
      </c>
      <c r="AG135" s="353">
        <v>8.7889999999999999E-3</v>
      </c>
      <c r="AH135" s="353">
        <v>9.0760000000000007E-3</v>
      </c>
      <c r="AI135" s="353">
        <v>8.6409999999999994E-3</v>
      </c>
      <c r="AJ135" s="353">
        <v>3.3189999999999999E-3</v>
      </c>
      <c r="AK135" s="353">
        <v>3.424E-3</v>
      </c>
      <c r="AL135" s="353">
        <v>2.333E-3</v>
      </c>
      <c r="AM135" s="353">
        <v>2.643E-3</v>
      </c>
    </row>
    <row r="136" spans="1:39" hidden="1" x14ac:dyDescent="0.3">
      <c r="A136" s="609"/>
      <c r="B136" s="283" t="s">
        <v>144</v>
      </c>
      <c r="C136" s="120">
        <v>2.6410000000000001E-3</v>
      </c>
      <c r="D136" s="120">
        <v>1.622E-3</v>
      </c>
      <c r="E136" s="120">
        <v>2.6189999999999998E-3</v>
      </c>
      <c r="F136" s="353">
        <v>2.8860000000000001E-3</v>
      </c>
      <c r="G136" s="353">
        <v>3.568E-3</v>
      </c>
      <c r="H136" s="353">
        <v>9.4900000000000002E-3</v>
      </c>
      <c r="I136" s="353">
        <v>8.7889999999999999E-3</v>
      </c>
      <c r="J136" s="353">
        <v>9.0760000000000007E-3</v>
      </c>
      <c r="K136" s="353">
        <v>8.6409999999999994E-3</v>
      </c>
      <c r="L136" s="353">
        <v>3.3189999999999999E-3</v>
      </c>
      <c r="M136" s="353">
        <v>3.424E-3</v>
      </c>
      <c r="N136" s="353">
        <v>2.333E-3</v>
      </c>
      <c r="O136" s="353">
        <v>2.643E-3</v>
      </c>
      <c r="P136" s="353">
        <v>2.7320000000000001E-3</v>
      </c>
      <c r="Q136" s="353">
        <v>2.8240000000000001E-3</v>
      </c>
      <c r="R136" s="353">
        <v>2.8860000000000001E-3</v>
      </c>
      <c r="S136" s="353">
        <v>3.568E-3</v>
      </c>
      <c r="T136" s="353">
        <v>9.4900000000000002E-3</v>
      </c>
      <c r="U136" s="353">
        <v>8.7889999999999999E-3</v>
      </c>
      <c r="V136" s="353">
        <v>9.0760000000000007E-3</v>
      </c>
      <c r="W136" s="353">
        <v>8.6409999999999994E-3</v>
      </c>
      <c r="X136" s="353">
        <v>3.3189999999999999E-3</v>
      </c>
      <c r="Y136" s="353">
        <v>3.424E-3</v>
      </c>
      <c r="Z136" s="353">
        <v>2.333E-3</v>
      </c>
      <c r="AA136" s="353">
        <v>2.643E-3</v>
      </c>
      <c r="AB136" s="353">
        <v>2.7320000000000001E-3</v>
      </c>
      <c r="AC136" s="353">
        <v>2.8240000000000001E-3</v>
      </c>
      <c r="AD136" s="353">
        <v>2.8860000000000001E-3</v>
      </c>
      <c r="AE136" s="353">
        <v>3.568E-3</v>
      </c>
      <c r="AF136" s="353">
        <v>9.4900000000000002E-3</v>
      </c>
      <c r="AG136" s="353">
        <v>8.7889999999999999E-3</v>
      </c>
      <c r="AH136" s="353">
        <v>9.0760000000000007E-3</v>
      </c>
      <c r="AI136" s="353">
        <v>8.6409999999999994E-3</v>
      </c>
      <c r="AJ136" s="353">
        <v>3.3189999999999999E-3</v>
      </c>
      <c r="AK136" s="353">
        <v>3.424E-3</v>
      </c>
      <c r="AL136" s="353">
        <v>2.333E-3</v>
      </c>
      <c r="AM136" s="353">
        <v>2.643E-3</v>
      </c>
    </row>
    <row r="137" spans="1:39" hidden="1" x14ac:dyDescent="0.3">
      <c r="A137" s="609"/>
      <c r="B137" s="283" t="s">
        <v>145</v>
      </c>
      <c r="C137" s="120">
        <v>2.6410000000000001E-3</v>
      </c>
      <c r="D137" s="120">
        <v>1.622E-3</v>
      </c>
      <c r="E137" s="120">
        <v>2.6189999999999998E-3</v>
      </c>
      <c r="F137" s="353">
        <v>2.8860000000000001E-3</v>
      </c>
      <c r="G137" s="353">
        <v>3.568E-3</v>
      </c>
      <c r="H137" s="353">
        <v>9.4900000000000002E-3</v>
      </c>
      <c r="I137" s="353">
        <v>8.7889999999999999E-3</v>
      </c>
      <c r="J137" s="353">
        <v>9.0760000000000007E-3</v>
      </c>
      <c r="K137" s="353">
        <v>8.6409999999999994E-3</v>
      </c>
      <c r="L137" s="353">
        <v>3.3189999999999999E-3</v>
      </c>
      <c r="M137" s="353">
        <v>3.424E-3</v>
      </c>
      <c r="N137" s="353">
        <v>2.333E-3</v>
      </c>
      <c r="O137" s="353">
        <v>2.643E-3</v>
      </c>
      <c r="P137" s="353">
        <v>2.7320000000000001E-3</v>
      </c>
      <c r="Q137" s="353">
        <v>2.8240000000000001E-3</v>
      </c>
      <c r="R137" s="353">
        <v>2.8860000000000001E-3</v>
      </c>
      <c r="S137" s="353">
        <v>3.568E-3</v>
      </c>
      <c r="T137" s="353">
        <v>9.4900000000000002E-3</v>
      </c>
      <c r="U137" s="353">
        <v>8.7889999999999999E-3</v>
      </c>
      <c r="V137" s="353">
        <v>9.0760000000000007E-3</v>
      </c>
      <c r="W137" s="353">
        <v>8.6409999999999994E-3</v>
      </c>
      <c r="X137" s="353">
        <v>3.3189999999999999E-3</v>
      </c>
      <c r="Y137" s="353">
        <v>3.424E-3</v>
      </c>
      <c r="Z137" s="353">
        <v>2.333E-3</v>
      </c>
      <c r="AA137" s="353">
        <v>2.643E-3</v>
      </c>
      <c r="AB137" s="353">
        <v>2.7320000000000001E-3</v>
      </c>
      <c r="AC137" s="353">
        <v>2.8240000000000001E-3</v>
      </c>
      <c r="AD137" s="353">
        <v>2.8860000000000001E-3</v>
      </c>
      <c r="AE137" s="353">
        <v>3.568E-3</v>
      </c>
      <c r="AF137" s="353">
        <v>9.4900000000000002E-3</v>
      </c>
      <c r="AG137" s="353">
        <v>8.7889999999999999E-3</v>
      </c>
      <c r="AH137" s="353">
        <v>9.0760000000000007E-3</v>
      </c>
      <c r="AI137" s="353">
        <v>8.6409999999999994E-3</v>
      </c>
      <c r="AJ137" s="353">
        <v>3.3189999999999999E-3</v>
      </c>
      <c r="AK137" s="353">
        <v>3.424E-3</v>
      </c>
      <c r="AL137" s="353">
        <v>2.333E-3</v>
      </c>
      <c r="AM137" s="353">
        <v>2.643E-3</v>
      </c>
    </row>
    <row r="138" spans="1:39" hidden="1" x14ac:dyDescent="0.3">
      <c r="A138" s="609"/>
      <c r="B138" s="283" t="s">
        <v>67</v>
      </c>
      <c r="C138" s="120">
        <v>1.9759999999999999E-3</v>
      </c>
      <c r="D138" s="120">
        <v>1.1019999999999999E-3</v>
      </c>
      <c r="E138" s="120">
        <v>2.264E-3</v>
      </c>
      <c r="F138" s="353">
        <v>2.8600000000000001E-3</v>
      </c>
      <c r="G138" s="353">
        <v>3.179E-3</v>
      </c>
      <c r="H138" s="353">
        <v>3.9199999999999999E-4</v>
      </c>
      <c r="I138" s="353">
        <v>7.6819999999999996E-3</v>
      </c>
      <c r="J138" s="353">
        <v>8.064E-3</v>
      </c>
      <c r="K138" s="353">
        <v>7.6140000000000001E-3</v>
      </c>
      <c r="L138" s="353">
        <v>2.8670000000000002E-3</v>
      </c>
      <c r="M138" s="353">
        <v>3.0869999999999999E-3</v>
      </c>
      <c r="N138" s="353">
        <v>2.0110000000000002E-3</v>
      </c>
      <c r="O138" s="353">
        <v>2.2850000000000001E-3</v>
      </c>
      <c r="P138" s="353">
        <v>2.3549999999999999E-3</v>
      </c>
      <c r="Q138" s="353">
        <v>2.81E-3</v>
      </c>
      <c r="R138" s="353">
        <v>2.8600000000000001E-3</v>
      </c>
      <c r="S138" s="353">
        <v>3.179E-3</v>
      </c>
      <c r="T138" s="353">
        <v>3.9199999999999999E-4</v>
      </c>
      <c r="U138" s="353">
        <v>7.6819999999999996E-3</v>
      </c>
      <c r="V138" s="353">
        <v>8.064E-3</v>
      </c>
      <c r="W138" s="353">
        <v>7.6140000000000001E-3</v>
      </c>
      <c r="X138" s="353">
        <v>2.8670000000000002E-3</v>
      </c>
      <c r="Y138" s="353">
        <v>3.0869999999999999E-3</v>
      </c>
      <c r="Z138" s="353">
        <v>2.0110000000000002E-3</v>
      </c>
      <c r="AA138" s="353">
        <v>2.2850000000000001E-3</v>
      </c>
      <c r="AB138" s="353">
        <v>2.3549999999999999E-3</v>
      </c>
      <c r="AC138" s="353">
        <v>2.81E-3</v>
      </c>
      <c r="AD138" s="353">
        <v>2.8600000000000001E-3</v>
      </c>
      <c r="AE138" s="353">
        <v>3.179E-3</v>
      </c>
      <c r="AF138" s="353">
        <v>3.9199999999999999E-4</v>
      </c>
      <c r="AG138" s="353">
        <v>7.6819999999999996E-3</v>
      </c>
      <c r="AH138" s="353">
        <v>8.064E-3</v>
      </c>
      <c r="AI138" s="353">
        <v>7.6140000000000001E-3</v>
      </c>
      <c r="AJ138" s="353">
        <v>2.8670000000000002E-3</v>
      </c>
      <c r="AK138" s="353">
        <v>3.0869999999999999E-3</v>
      </c>
      <c r="AL138" s="353">
        <v>2.0110000000000002E-3</v>
      </c>
      <c r="AM138" s="353">
        <v>2.2850000000000001E-3</v>
      </c>
    </row>
    <row r="139" spans="1:39" ht="15" hidden="1" thickBot="1" x14ac:dyDescent="0.35">
      <c r="A139" s="610"/>
      <c r="B139" s="284" t="s">
        <v>68</v>
      </c>
      <c r="C139" s="121">
        <v>1.9620000000000002E-3</v>
      </c>
      <c r="D139" s="121">
        <v>1.372E-3</v>
      </c>
      <c r="E139" s="121">
        <v>2.8010000000000001E-3</v>
      </c>
      <c r="F139" s="353">
        <v>3.6809999999999998E-3</v>
      </c>
      <c r="G139" s="353">
        <v>4.091E-3</v>
      </c>
      <c r="H139" s="353">
        <v>1.1485E-2</v>
      </c>
      <c r="I139" s="353">
        <v>1.0088E-2</v>
      </c>
      <c r="J139" s="353">
        <v>1.0992E-2</v>
      </c>
      <c r="K139" s="353">
        <v>9.9260000000000008E-3</v>
      </c>
      <c r="L139" s="353">
        <v>3.797E-3</v>
      </c>
      <c r="M139" s="353">
        <v>3.9329999999999999E-3</v>
      </c>
      <c r="N139" s="353">
        <v>2.1250000000000002E-3</v>
      </c>
      <c r="O139" s="353">
        <v>2.1640000000000001E-3</v>
      </c>
      <c r="P139" s="353">
        <v>2.4910000000000002E-3</v>
      </c>
      <c r="Q139" s="353">
        <v>3.2789999999999998E-3</v>
      </c>
      <c r="R139" s="353">
        <v>3.6809999999999998E-3</v>
      </c>
      <c r="S139" s="353">
        <v>4.091E-3</v>
      </c>
      <c r="T139" s="353">
        <v>1.1485E-2</v>
      </c>
      <c r="U139" s="353">
        <v>1.0088E-2</v>
      </c>
      <c r="V139" s="353">
        <v>1.0992E-2</v>
      </c>
      <c r="W139" s="353">
        <v>9.9260000000000008E-3</v>
      </c>
      <c r="X139" s="353">
        <v>3.797E-3</v>
      </c>
      <c r="Y139" s="353">
        <v>3.9329999999999999E-3</v>
      </c>
      <c r="Z139" s="353">
        <v>2.1250000000000002E-3</v>
      </c>
      <c r="AA139" s="353">
        <v>2.1640000000000001E-3</v>
      </c>
      <c r="AB139" s="353">
        <v>2.4910000000000002E-3</v>
      </c>
      <c r="AC139" s="353">
        <v>3.2789999999999998E-3</v>
      </c>
      <c r="AD139" s="353">
        <v>3.6809999999999998E-3</v>
      </c>
      <c r="AE139" s="353">
        <v>4.091E-3</v>
      </c>
      <c r="AF139" s="353">
        <v>1.1485E-2</v>
      </c>
      <c r="AG139" s="353">
        <v>1.0088E-2</v>
      </c>
      <c r="AH139" s="353">
        <v>1.0992E-2</v>
      </c>
      <c r="AI139" s="353">
        <v>9.9260000000000008E-3</v>
      </c>
      <c r="AJ139" s="353">
        <v>3.797E-3</v>
      </c>
      <c r="AK139" s="353">
        <v>3.9329999999999999E-3</v>
      </c>
      <c r="AL139" s="353">
        <v>2.1250000000000002E-3</v>
      </c>
      <c r="AM139" s="353">
        <v>2.1640000000000001E-3</v>
      </c>
    </row>
    <row r="140" spans="1:39" hidden="1" x14ac:dyDescent="0.3"/>
    <row r="141" spans="1:39" hidden="1" x14ac:dyDescent="0.3">
      <c r="A141" s="117"/>
      <c r="B141" s="117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</row>
    <row r="142" spans="1:39" ht="15.6" hidden="1" x14ac:dyDescent="0.3">
      <c r="A142" s="602" t="s">
        <v>160</v>
      </c>
      <c r="B142" s="285" t="s">
        <v>177</v>
      </c>
      <c r="C142" s="281">
        <v>43831</v>
      </c>
      <c r="D142" s="281">
        <v>43862</v>
      </c>
      <c r="E142" s="281">
        <v>43891</v>
      </c>
      <c r="F142" s="281">
        <v>43922</v>
      </c>
      <c r="G142" s="281">
        <v>43952</v>
      </c>
      <c r="H142" s="281">
        <v>43983</v>
      </c>
      <c r="I142" s="281">
        <v>44013</v>
      </c>
      <c r="J142" s="281">
        <v>44044</v>
      </c>
      <c r="K142" s="281">
        <v>44075</v>
      </c>
      <c r="L142" s="281">
        <v>44105</v>
      </c>
      <c r="M142" s="281">
        <v>44136</v>
      </c>
      <c r="N142" s="281">
        <v>44166</v>
      </c>
      <c r="O142" s="281">
        <v>44197</v>
      </c>
      <c r="P142" s="281">
        <v>44228</v>
      </c>
      <c r="Q142" s="281">
        <v>44256</v>
      </c>
      <c r="R142" s="281">
        <v>44287</v>
      </c>
      <c r="S142" s="281">
        <v>44317</v>
      </c>
      <c r="T142" s="281">
        <v>44348</v>
      </c>
      <c r="U142" s="281">
        <v>44378</v>
      </c>
      <c r="V142" s="281">
        <v>44409</v>
      </c>
      <c r="W142" s="281">
        <v>44440</v>
      </c>
      <c r="X142" s="281">
        <v>44470</v>
      </c>
      <c r="Y142" s="281">
        <v>44501</v>
      </c>
      <c r="Z142" s="281">
        <v>44531</v>
      </c>
      <c r="AA142" s="281">
        <v>44562</v>
      </c>
      <c r="AB142" s="281">
        <v>44593</v>
      </c>
      <c r="AC142" s="281">
        <v>44621</v>
      </c>
      <c r="AD142" s="281">
        <v>44652</v>
      </c>
      <c r="AE142" s="281">
        <v>44682</v>
      </c>
      <c r="AF142" s="281">
        <v>44713</v>
      </c>
      <c r="AG142" s="281">
        <v>44743</v>
      </c>
      <c r="AH142" s="281">
        <v>44774</v>
      </c>
      <c r="AI142" s="281">
        <v>44805</v>
      </c>
      <c r="AJ142" s="281">
        <v>44835</v>
      </c>
      <c r="AK142" s="281">
        <v>44866</v>
      </c>
      <c r="AL142" s="281">
        <v>44896</v>
      </c>
      <c r="AM142" s="281">
        <v>44927</v>
      </c>
    </row>
    <row r="143" spans="1:39" hidden="1" x14ac:dyDescent="0.3">
      <c r="A143" s="603"/>
      <c r="B143" s="282" t="s">
        <v>141</v>
      </c>
      <c r="C143" s="27">
        <f>IF(C23=0,0,((C5*0.5)-C41)*C78*C110*C$2)</f>
        <v>0</v>
      </c>
      <c r="D143" s="27">
        <f>IF(D23=0,0,((D5*0.5)+C23-D41)*D78*D110*D$2)</f>
        <v>0</v>
      </c>
      <c r="E143" s="27">
        <f t="shared" ref="E143:AM144" si="47">IF(E23=0,0,((E5*0.5)+D23-E41)*E78*E110*E$2)</f>
        <v>0</v>
      </c>
      <c r="F143" s="27">
        <f t="shared" si="47"/>
        <v>0</v>
      </c>
      <c r="G143" s="27">
        <f t="shared" si="47"/>
        <v>0</v>
      </c>
      <c r="H143" s="27">
        <f t="shared" si="47"/>
        <v>0</v>
      </c>
      <c r="I143" s="27">
        <f t="shared" si="47"/>
        <v>0</v>
      </c>
      <c r="J143" s="27">
        <f t="shared" si="47"/>
        <v>1239.9791901999874</v>
      </c>
      <c r="K143" s="27">
        <f t="shared" si="47"/>
        <v>2385.7297151234375</v>
      </c>
      <c r="L143" s="27">
        <f t="shared" si="47"/>
        <v>3330.613916659986</v>
      </c>
      <c r="M143" s="27">
        <f t="shared" si="47"/>
        <v>5092.8754783256509</v>
      </c>
      <c r="N143" s="27">
        <f t="shared" si="47"/>
        <v>4747.71085773702</v>
      </c>
      <c r="O143" s="27">
        <f t="shared" si="47"/>
        <v>4833.7522545839884</v>
      </c>
      <c r="P143" s="27">
        <f t="shared" si="47"/>
        <v>4503.3569594917772</v>
      </c>
      <c r="Q143" s="27">
        <f t="shared" si="47"/>
        <v>5063.8069667350283</v>
      </c>
      <c r="R143" s="27">
        <f t="shared" si="47"/>
        <v>4749.9135591646791</v>
      </c>
      <c r="S143" s="27">
        <f t="shared" si="47"/>
        <v>5367.0029788198553</v>
      </c>
      <c r="T143" s="27">
        <f t="shared" si="47"/>
        <v>8960.7393761175917</v>
      </c>
      <c r="U143" s="27">
        <f t="shared" si="47"/>
        <v>8999.8977817247942</v>
      </c>
      <c r="V143" s="27">
        <f t="shared" si="47"/>
        <v>9106.9779125568166</v>
      </c>
      <c r="W143" s="27">
        <f t="shared" si="47"/>
        <v>8760.9485677963075</v>
      </c>
      <c r="X143" s="27">
        <f t="shared" si="47"/>
        <v>5235.521557620762</v>
      </c>
      <c r="Y143" s="27">
        <f t="shared" si="47"/>
        <v>5092.8754783256509</v>
      </c>
      <c r="Z143" s="27">
        <f t="shared" si="47"/>
        <v>4747.71085773702</v>
      </c>
      <c r="AA143" s="27">
        <f t="shared" si="47"/>
        <v>4833.7522545839884</v>
      </c>
      <c r="AB143" s="27">
        <f t="shared" si="47"/>
        <v>4503.3569594917772</v>
      </c>
      <c r="AC143" s="27">
        <f t="shared" si="47"/>
        <v>0</v>
      </c>
      <c r="AD143" s="27">
        <f t="shared" si="47"/>
        <v>0</v>
      </c>
      <c r="AE143" s="27">
        <f t="shared" si="47"/>
        <v>0</v>
      </c>
      <c r="AF143" s="27">
        <f t="shared" si="47"/>
        <v>0</v>
      </c>
      <c r="AG143" s="27">
        <f t="shared" si="47"/>
        <v>0</v>
      </c>
      <c r="AH143" s="27">
        <f t="shared" si="47"/>
        <v>0</v>
      </c>
      <c r="AI143" s="27">
        <f t="shared" si="47"/>
        <v>0</v>
      </c>
      <c r="AJ143" s="27">
        <f t="shared" si="47"/>
        <v>0</v>
      </c>
      <c r="AK143" s="27">
        <f t="shared" si="47"/>
        <v>0</v>
      </c>
      <c r="AL143" s="27">
        <f t="shared" si="47"/>
        <v>0</v>
      </c>
      <c r="AM143" s="27">
        <f t="shared" si="47"/>
        <v>0</v>
      </c>
    </row>
    <row r="144" spans="1:39" hidden="1" x14ac:dyDescent="0.3">
      <c r="A144" s="603"/>
      <c r="B144" s="282" t="s">
        <v>59</v>
      </c>
      <c r="C144" s="27">
        <f t="shared" ref="C144:C155" si="48">IF(C24=0,0,((C6*0.5)-C42)*C79*C111*C$2)</f>
        <v>0</v>
      </c>
      <c r="D144" s="27">
        <f t="shared" ref="D144:S155" si="49">IF(D24=0,0,((D6*0.5)+C24-D42)*D79*D111*D$2)</f>
        <v>0</v>
      </c>
      <c r="E144" s="27">
        <f t="shared" si="49"/>
        <v>0</v>
      </c>
      <c r="F144" s="27">
        <f t="shared" si="49"/>
        <v>0</v>
      </c>
      <c r="G144" s="27">
        <f t="shared" si="49"/>
        <v>0</v>
      </c>
      <c r="H144" s="27">
        <f t="shared" si="49"/>
        <v>0</v>
      </c>
      <c r="I144" s="27">
        <f t="shared" si="49"/>
        <v>0</v>
      </c>
      <c r="J144" s="27">
        <f t="shared" si="49"/>
        <v>0</v>
      </c>
      <c r="K144" s="27">
        <f t="shared" si="49"/>
        <v>14.598069472315464</v>
      </c>
      <c r="L144" s="27">
        <f t="shared" si="49"/>
        <v>8.7804879631480492</v>
      </c>
      <c r="M144" s="27">
        <f t="shared" si="49"/>
        <v>13.945421196493829</v>
      </c>
      <c r="N144" s="27">
        <f t="shared" si="49"/>
        <v>23.349285799630014</v>
      </c>
      <c r="O144" s="27">
        <f t="shared" si="49"/>
        <v>26.081677902612768</v>
      </c>
      <c r="P144" s="27">
        <f t="shared" si="49"/>
        <v>21.609763824183169</v>
      </c>
      <c r="Q144" s="27">
        <f t="shared" si="49"/>
        <v>17.264906109033983</v>
      </c>
      <c r="R144" s="27">
        <f t="shared" si="49"/>
        <v>8.9388395935718172</v>
      </c>
      <c r="S144" s="27">
        <f t="shared" si="49"/>
        <v>12.529286693214162</v>
      </c>
      <c r="T144" s="27">
        <f t="shared" si="47"/>
        <v>54.422048563035531</v>
      </c>
      <c r="U144" s="27">
        <f t="shared" si="47"/>
        <v>68.244389654882994</v>
      </c>
      <c r="V144" s="27">
        <f t="shared" si="47"/>
        <v>66.626492893351625</v>
      </c>
      <c r="W144" s="27">
        <f t="shared" si="47"/>
        <v>29.196138944630928</v>
      </c>
      <c r="X144" s="27">
        <f t="shared" si="47"/>
        <v>8.7804879631480492</v>
      </c>
      <c r="Y144" s="27">
        <f t="shared" si="47"/>
        <v>13.945421196493829</v>
      </c>
      <c r="Z144" s="27">
        <f t="shared" si="47"/>
        <v>23.349285799630014</v>
      </c>
      <c r="AA144" s="27">
        <f t="shared" si="47"/>
        <v>26.081677902612768</v>
      </c>
      <c r="AB144" s="27">
        <f t="shared" si="47"/>
        <v>21.609763824183169</v>
      </c>
      <c r="AC144" s="27">
        <f t="shared" si="47"/>
        <v>0</v>
      </c>
      <c r="AD144" s="27">
        <f t="shared" si="47"/>
        <v>0</v>
      </c>
      <c r="AE144" s="27">
        <f t="shared" si="47"/>
        <v>0</v>
      </c>
      <c r="AF144" s="27">
        <f t="shared" si="47"/>
        <v>0</v>
      </c>
      <c r="AG144" s="27">
        <f t="shared" si="47"/>
        <v>0</v>
      </c>
      <c r="AH144" s="27">
        <f t="shared" si="47"/>
        <v>0</v>
      </c>
      <c r="AI144" s="27">
        <f t="shared" si="47"/>
        <v>0</v>
      </c>
      <c r="AJ144" s="27">
        <f t="shared" si="47"/>
        <v>0</v>
      </c>
      <c r="AK144" s="27">
        <f t="shared" si="47"/>
        <v>0</v>
      </c>
      <c r="AL144" s="27">
        <f t="shared" si="47"/>
        <v>0</v>
      </c>
      <c r="AM144" s="27">
        <f t="shared" si="47"/>
        <v>0</v>
      </c>
    </row>
    <row r="145" spans="1:39" hidden="1" x14ac:dyDescent="0.3">
      <c r="A145" s="603"/>
      <c r="B145" s="282" t="s">
        <v>142</v>
      </c>
      <c r="C145" s="27">
        <f t="shared" si="48"/>
        <v>0</v>
      </c>
      <c r="D145" s="27">
        <f t="shared" si="49"/>
        <v>0</v>
      </c>
      <c r="E145" s="27">
        <f t="shared" ref="E145:AM148" si="50">IF(E25=0,0,((E7*0.5)+D25-E43)*E80*E112*E$2)</f>
        <v>0</v>
      </c>
      <c r="F145" s="27">
        <f t="shared" si="50"/>
        <v>0</v>
      </c>
      <c r="G145" s="27">
        <f t="shared" si="50"/>
        <v>0</v>
      </c>
      <c r="H145" s="27">
        <f t="shared" si="50"/>
        <v>0</v>
      </c>
      <c r="I145" s="27">
        <f t="shared" si="50"/>
        <v>0</v>
      </c>
      <c r="J145" s="27">
        <f t="shared" si="50"/>
        <v>0</v>
      </c>
      <c r="K145" s="27">
        <f t="shared" si="50"/>
        <v>0</v>
      </c>
      <c r="L145" s="27">
        <f t="shared" si="50"/>
        <v>0</v>
      </c>
      <c r="M145" s="27">
        <f t="shared" si="50"/>
        <v>0</v>
      </c>
      <c r="N145" s="27">
        <f t="shared" si="50"/>
        <v>0</v>
      </c>
      <c r="O145" s="27">
        <f t="shared" si="50"/>
        <v>0</v>
      </c>
      <c r="P145" s="27">
        <f t="shared" si="50"/>
        <v>0</v>
      </c>
      <c r="Q145" s="27">
        <f t="shared" si="50"/>
        <v>0</v>
      </c>
      <c r="R145" s="27">
        <f t="shared" si="50"/>
        <v>0</v>
      </c>
      <c r="S145" s="27">
        <f t="shared" si="50"/>
        <v>0</v>
      </c>
      <c r="T145" s="27">
        <f t="shared" si="50"/>
        <v>0</v>
      </c>
      <c r="U145" s="27">
        <f t="shared" si="50"/>
        <v>0</v>
      </c>
      <c r="V145" s="27">
        <f t="shared" si="50"/>
        <v>0</v>
      </c>
      <c r="W145" s="27">
        <f t="shared" si="50"/>
        <v>0</v>
      </c>
      <c r="X145" s="27">
        <f t="shared" si="50"/>
        <v>0</v>
      </c>
      <c r="Y145" s="27">
        <f t="shared" si="50"/>
        <v>0</v>
      </c>
      <c r="Z145" s="27">
        <f t="shared" si="50"/>
        <v>0</v>
      </c>
      <c r="AA145" s="27">
        <f t="shared" si="50"/>
        <v>0</v>
      </c>
      <c r="AB145" s="27">
        <f t="shared" si="50"/>
        <v>0</v>
      </c>
      <c r="AC145" s="27">
        <f t="shared" si="50"/>
        <v>0</v>
      </c>
      <c r="AD145" s="27">
        <f t="shared" si="50"/>
        <v>0</v>
      </c>
      <c r="AE145" s="27">
        <f t="shared" si="50"/>
        <v>0</v>
      </c>
      <c r="AF145" s="27">
        <f t="shared" si="50"/>
        <v>0</v>
      </c>
      <c r="AG145" s="27">
        <f t="shared" si="50"/>
        <v>0</v>
      </c>
      <c r="AH145" s="27">
        <f t="shared" si="50"/>
        <v>0</v>
      </c>
      <c r="AI145" s="27">
        <f t="shared" si="50"/>
        <v>0</v>
      </c>
      <c r="AJ145" s="27">
        <f t="shared" si="50"/>
        <v>0</v>
      </c>
      <c r="AK145" s="27">
        <f t="shared" si="50"/>
        <v>0</v>
      </c>
      <c r="AL145" s="27">
        <f t="shared" si="50"/>
        <v>0</v>
      </c>
      <c r="AM145" s="27">
        <f t="shared" si="50"/>
        <v>0</v>
      </c>
    </row>
    <row r="146" spans="1:39" hidden="1" x14ac:dyDescent="0.3">
      <c r="A146" s="603"/>
      <c r="B146" s="282" t="s">
        <v>60</v>
      </c>
      <c r="C146" s="27">
        <f t="shared" si="48"/>
        <v>2.9590227898623946E-2</v>
      </c>
      <c r="D146" s="27">
        <f t="shared" si="49"/>
        <v>2.2257126918141856</v>
      </c>
      <c r="E146" s="27">
        <f t="shared" si="50"/>
        <v>72.212031706030956</v>
      </c>
      <c r="F146" s="27">
        <f t="shared" si="50"/>
        <v>388.73501703247973</v>
      </c>
      <c r="G146" s="27">
        <f t="shared" si="50"/>
        <v>1690.6189888983563</v>
      </c>
      <c r="H146" s="27">
        <f t="shared" si="50"/>
        <v>11476.595000146111</v>
      </c>
      <c r="I146" s="27">
        <f t="shared" si="50"/>
        <v>21255.619229330143</v>
      </c>
      <c r="J146" s="27">
        <f t="shared" si="50"/>
        <v>27091.929615404541</v>
      </c>
      <c r="K146" s="27">
        <f t="shared" si="50"/>
        <v>13842.443625959653</v>
      </c>
      <c r="L146" s="27">
        <f t="shared" si="50"/>
        <v>1284.8119984752952</v>
      </c>
      <c r="M146" s="27">
        <f t="shared" si="50"/>
        <v>296.78517236460533</v>
      </c>
      <c r="N146" s="27">
        <f t="shared" si="50"/>
        <v>3.327505116317075</v>
      </c>
      <c r="O146" s="27">
        <f t="shared" si="50"/>
        <v>0.32738379290521125</v>
      </c>
      <c r="P146" s="27">
        <f t="shared" si="50"/>
        <v>13.547959088811059</v>
      </c>
      <c r="Q146" s="27">
        <f t="shared" si="50"/>
        <v>399.5636420865506</v>
      </c>
      <c r="R146" s="27">
        <f t="shared" si="50"/>
        <v>1701.3455718681089</v>
      </c>
      <c r="S146" s="27">
        <f t="shared" si="50"/>
        <v>7042.4729806051619</v>
      </c>
      <c r="T146" s="27">
        <f t="shared" si="50"/>
        <v>36852.17162742019</v>
      </c>
      <c r="U146" s="27">
        <f t="shared" si="50"/>
        <v>46445.484614448636</v>
      </c>
      <c r="V146" s="27">
        <f t="shared" si="50"/>
        <v>45282.043421334543</v>
      </c>
      <c r="W146" s="27">
        <f t="shared" si="50"/>
        <v>19131.096978916677</v>
      </c>
      <c r="X146" s="27">
        <f t="shared" si="50"/>
        <v>1533.2326418741693</v>
      </c>
      <c r="Y146" s="27">
        <f t="shared" si="50"/>
        <v>334.69471175379448</v>
      </c>
      <c r="Z146" s="27">
        <f t="shared" si="50"/>
        <v>3.5172113250806984</v>
      </c>
      <c r="AA146" s="27">
        <f t="shared" si="50"/>
        <v>0.32738379290521125</v>
      </c>
      <c r="AB146" s="27">
        <f t="shared" si="50"/>
        <v>13.547959088811059</v>
      </c>
      <c r="AC146" s="27">
        <f t="shared" si="50"/>
        <v>0</v>
      </c>
      <c r="AD146" s="27">
        <f t="shared" si="50"/>
        <v>0</v>
      </c>
      <c r="AE146" s="27">
        <f t="shared" si="50"/>
        <v>0</v>
      </c>
      <c r="AF146" s="27">
        <f t="shared" si="50"/>
        <v>0</v>
      </c>
      <c r="AG146" s="27">
        <f t="shared" si="50"/>
        <v>0</v>
      </c>
      <c r="AH146" s="27">
        <f t="shared" si="50"/>
        <v>0</v>
      </c>
      <c r="AI146" s="27">
        <f t="shared" si="50"/>
        <v>0</v>
      </c>
      <c r="AJ146" s="27">
        <f t="shared" si="50"/>
        <v>0</v>
      </c>
      <c r="AK146" s="27">
        <f t="shared" si="50"/>
        <v>0</v>
      </c>
      <c r="AL146" s="27">
        <f t="shared" si="50"/>
        <v>0</v>
      </c>
      <c r="AM146" s="27">
        <f t="shared" si="50"/>
        <v>0</v>
      </c>
    </row>
    <row r="147" spans="1:39" hidden="1" x14ac:dyDescent="0.3">
      <c r="A147" s="603"/>
      <c r="B147" s="282" t="s">
        <v>143</v>
      </c>
      <c r="C147" s="27">
        <f t="shared" si="48"/>
        <v>0</v>
      </c>
      <c r="D147" s="27">
        <f t="shared" si="49"/>
        <v>0</v>
      </c>
      <c r="E147" s="27">
        <f t="shared" si="50"/>
        <v>0</v>
      </c>
      <c r="F147" s="27">
        <f t="shared" si="50"/>
        <v>0</v>
      </c>
      <c r="G147" s="27">
        <f t="shared" si="50"/>
        <v>0</v>
      </c>
      <c r="H147" s="27">
        <f t="shared" si="50"/>
        <v>0</v>
      </c>
      <c r="I147" s="27">
        <f t="shared" si="50"/>
        <v>0</v>
      </c>
      <c r="J147" s="27">
        <f t="shared" si="50"/>
        <v>0</v>
      </c>
      <c r="K147" s="27">
        <f t="shared" si="50"/>
        <v>0</v>
      </c>
      <c r="L147" s="27">
        <f t="shared" si="50"/>
        <v>0</v>
      </c>
      <c r="M147" s="27">
        <f t="shared" si="50"/>
        <v>0</v>
      </c>
      <c r="N147" s="27">
        <f t="shared" si="50"/>
        <v>0</v>
      </c>
      <c r="O147" s="27">
        <f t="shared" si="50"/>
        <v>0</v>
      </c>
      <c r="P147" s="27">
        <f t="shared" si="50"/>
        <v>0</v>
      </c>
      <c r="Q147" s="27">
        <f t="shared" si="50"/>
        <v>0</v>
      </c>
      <c r="R147" s="27">
        <f t="shared" si="50"/>
        <v>0</v>
      </c>
      <c r="S147" s="27">
        <f t="shared" si="50"/>
        <v>0</v>
      </c>
      <c r="T147" s="27">
        <f t="shared" si="50"/>
        <v>0</v>
      </c>
      <c r="U147" s="27">
        <f t="shared" si="50"/>
        <v>0</v>
      </c>
      <c r="V147" s="27">
        <f t="shared" si="50"/>
        <v>0</v>
      </c>
      <c r="W147" s="27">
        <f t="shared" si="50"/>
        <v>0</v>
      </c>
      <c r="X147" s="27">
        <f t="shared" si="50"/>
        <v>0</v>
      </c>
      <c r="Y147" s="27">
        <f t="shared" si="50"/>
        <v>0</v>
      </c>
      <c r="Z147" s="27">
        <f t="shared" si="50"/>
        <v>0</v>
      </c>
      <c r="AA147" s="27">
        <f t="shared" si="50"/>
        <v>0</v>
      </c>
      <c r="AB147" s="27">
        <f t="shared" si="50"/>
        <v>0</v>
      </c>
      <c r="AC147" s="27">
        <f t="shared" si="50"/>
        <v>0</v>
      </c>
      <c r="AD147" s="27">
        <f t="shared" si="50"/>
        <v>0</v>
      </c>
      <c r="AE147" s="27">
        <f t="shared" si="50"/>
        <v>0</v>
      </c>
      <c r="AF147" s="27">
        <f t="shared" si="50"/>
        <v>0</v>
      </c>
      <c r="AG147" s="27">
        <f t="shared" si="50"/>
        <v>0</v>
      </c>
      <c r="AH147" s="27">
        <f t="shared" si="50"/>
        <v>0</v>
      </c>
      <c r="AI147" s="27">
        <f t="shared" si="50"/>
        <v>0</v>
      </c>
      <c r="AJ147" s="27">
        <f t="shared" si="50"/>
        <v>0</v>
      </c>
      <c r="AK147" s="27">
        <f t="shared" si="50"/>
        <v>0</v>
      </c>
      <c r="AL147" s="27">
        <f t="shared" si="50"/>
        <v>0</v>
      </c>
      <c r="AM147" s="27">
        <f t="shared" si="50"/>
        <v>0</v>
      </c>
    </row>
    <row r="148" spans="1:39" hidden="1" x14ac:dyDescent="0.3">
      <c r="A148" s="603"/>
      <c r="B148" s="283" t="s">
        <v>62</v>
      </c>
      <c r="C148" s="27">
        <f t="shared" si="48"/>
        <v>0</v>
      </c>
      <c r="D148" s="27">
        <f t="shared" si="49"/>
        <v>0</v>
      </c>
      <c r="E148" s="27">
        <f t="shared" si="50"/>
        <v>0</v>
      </c>
      <c r="F148" s="27">
        <f t="shared" si="50"/>
        <v>0</v>
      </c>
      <c r="G148" s="27">
        <f t="shared" si="50"/>
        <v>0</v>
      </c>
      <c r="H148" s="27">
        <f t="shared" si="50"/>
        <v>0</v>
      </c>
      <c r="I148" s="27">
        <f t="shared" si="50"/>
        <v>0</v>
      </c>
      <c r="J148" s="27">
        <f t="shared" si="50"/>
        <v>0</v>
      </c>
      <c r="K148" s="27">
        <f t="shared" si="50"/>
        <v>0</v>
      </c>
      <c r="L148" s="27">
        <f t="shared" si="50"/>
        <v>0</v>
      </c>
      <c r="M148" s="27">
        <f t="shared" si="50"/>
        <v>0</v>
      </c>
      <c r="N148" s="27">
        <f t="shared" si="50"/>
        <v>112.5714150763479</v>
      </c>
      <c r="O148" s="27">
        <f t="shared" si="50"/>
        <v>251.52757410173507</v>
      </c>
      <c r="P148" s="27">
        <f t="shared" si="50"/>
        <v>208.22024789212549</v>
      </c>
      <c r="Q148" s="27">
        <f t="shared" si="50"/>
        <v>160.03800918345939</v>
      </c>
      <c r="R148" s="27">
        <f t="shared" si="50"/>
        <v>69.202393924562216</v>
      </c>
      <c r="S148" s="27">
        <f t="shared" si="50"/>
        <v>29.97224077156493</v>
      </c>
      <c r="T148" s="27">
        <f t="shared" si="50"/>
        <v>5.5683208688243218</v>
      </c>
      <c r="U148" s="27">
        <f t="shared" si="50"/>
        <v>3.7452583928873762</v>
      </c>
      <c r="V148" s="27">
        <f t="shared" si="50"/>
        <v>4.4556012350236154</v>
      </c>
      <c r="W148" s="27">
        <f t="shared" si="50"/>
        <v>19.054949527376962</v>
      </c>
      <c r="X148" s="27">
        <f t="shared" si="50"/>
        <v>66.93119525418372</v>
      </c>
      <c r="Y148" s="27">
        <f t="shared" si="50"/>
        <v>129.80910319608086</v>
      </c>
      <c r="Z148" s="27">
        <f t="shared" si="50"/>
        <v>225.14283015269581</v>
      </c>
      <c r="AA148" s="27">
        <f t="shared" si="50"/>
        <v>251.52757410173507</v>
      </c>
      <c r="AB148" s="27">
        <f t="shared" si="50"/>
        <v>208.22024789212549</v>
      </c>
      <c r="AC148" s="27">
        <f t="shared" si="50"/>
        <v>0</v>
      </c>
      <c r="AD148" s="27">
        <f t="shared" si="50"/>
        <v>0</v>
      </c>
      <c r="AE148" s="27">
        <f t="shared" si="50"/>
        <v>0</v>
      </c>
      <c r="AF148" s="27">
        <f t="shared" si="50"/>
        <v>0</v>
      </c>
      <c r="AG148" s="27">
        <f t="shared" si="50"/>
        <v>0</v>
      </c>
      <c r="AH148" s="27">
        <f t="shared" si="50"/>
        <v>0</v>
      </c>
      <c r="AI148" s="27">
        <f t="shared" si="50"/>
        <v>0</v>
      </c>
      <c r="AJ148" s="27">
        <f t="shared" si="50"/>
        <v>0</v>
      </c>
      <c r="AK148" s="27">
        <f t="shared" si="50"/>
        <v>0</v>
      </c>
      <c r="AL148" s="27">
        <f t="shared" si="50"/>
        <v>0</v>
      </c>
      <c r="AM148" s="27">
        <f t="shared" si="50"/>
        <v>0</v>
      </c>
    </row>
    <row r="149" spans="1:39" hidden="1" x14ac:dyDescent="0.3">
      <c r="A149" s="603"/>
      <c r="B149" s="283" t="s">
        <v>63</v>
      </c>
      <c r="C149" s="27">
        <f t="shared" si="48"/>
        <v>1053.4337501635671</v>
      </c>
      <c r="D149" s="27">
        <f t="shared" si="49"/>
        <v>1735.7989955849016</v>
      </c>
      <c r="E149" s="27">
        <f t="shared" ref="E149:AM152" si="51">IF(E29=0,0,((E11*0.5)+D29-E47)*E84*E116*E$2)</f>
        <v>1331.9744167733415</v>
      </c>
      <c r="F149" s="27">
        <f t="shared" si="51"/>
        <v>802.74555651398794</v>
      </c>
      <c r="G149" s="27">
        <f t="shared" si="51"/>
        <v>1125.1828734571307</v>
      </c>
      <c r="H149" s="27">
        <f t="shared" si="51"/>
        <v>5822.5923519385469</v>
      </c>
      <c r="I149" s="27">
        <f t="shared" si="51"/>
        <v>10152.871335483218</v>
      </c>
      <c r="J149" s="27">
        <f t="shared" si="51"/>
        <v>11551.005353482849</v>
      </c>
      <c r="K149" s="27">
        <f t="shared" si="51"/>
        <v>5103.9633179245475</v>
      </c>
      <c r="L149" s="27">
        <f t="shared" si="51"/>
        <v>1551.6795693026099</v>
      </c>
      <c r="M149" s="27">
        <f t="shared" si="51"/>
        <v>2531.1875924319602</v>
      </c>
      <c r="N149" s="27">
        <f t="shared" si="51"/>
        <v>9112.7797128952934</v>
      </c>
      <c r="O149" s="27">
        <f t="shared" si="51"/>
        <v>15511.379813236756</v>
      </c>
      <c r="P149" s="27">
        <f t="shared" si="51"/>
        <v>12851.828613283731</v>
      </c>
      <c r="Q149" s="27">
        <f t="shared" si="51"/>
        <v>10267.840784517557</v>
      </c>
      <c r="R149" s="27">
        <f t="shared" si="51"/>
        <v>5316.1355854180492</v>
      </c>
      <c r="S149" s="27">
        <f t="shared" si="51"/>
        <v>7451.4578936621683</v>
      </c>
      <c r="T149" s="27">
        <f t="shared" si="51"/>
        <v>32366.056686525324</v>
      </c>
      <c r="U149" s="27">
        <f t="shared" si="51"/>
        <v>40586.52407303029</v>
      </c>
      <c r="V149" s="27">
        <f t="shared" si="51"/>
        <v>39624.323279798169</v>
      </c>
      <c r="W149" s="27">
        <f t="shared" si="51"/>
        <v>17363.622154264718</v>
      </c>
      <c r="X149" s="27">
        <f t="shared" si="51"/>
        <v>5221.9601917673854</v>
      </c>
      <c r="Y149" s="27">
        <f t="shared" si="51"/>
        <v>8293.6659843003781</v>
      </c>
      <c r="Z149" s="27">
        <f t="shared" si="51"/>
        <v>13886.362746991625</v>
      </c>
      <c r="AA149" s="27">
        <f t="shared" si="51"/>
        <v>15511.379813236756</v>
      </c>
      <c r="AB149" s="27">
        <f t="shared" si="51"/>
        <v>12851.828613283731</v>
      </c>
      <c r="AC149" s="27">
        <f t="shared" si="51"/>
        <v>0</v>
      </c>
      <c r="AD149" s="27">
        <f t="shared" si="51"/>
        <v>0</v>
      </c>
      <c r="AE149" s="27">
        <f t="shared" si="51"/>
        <v>0</v>
      </c>
      <c r="AF149" s="27">
        <f t="shared" si="51"/>
        <v>0</v>
      </c>
      <c r="AG149" s="27">
        <f t="shared" si="51"/>
        <v>0</v>
      </c>
      <c r="AH149" s="27">
        <f t="shared" si="51"/>
        <v>0</v>
      </c>
      <c r="AI149" s="27">
        <f t="shared" si="51"/>
        <v>0</v>
      </c>
      <c r="AJ149" s="27">
        <f t="shared" si="51"/>
        <v>0</v>
      </c>
      <c r="AK149" s="27">
        <f t="shared" si="51"/>
        <v>0</v>
      </c>
      <c r="AL149" s="27">
        <f t="shared" si="51"/>
        <v>0</v>
      </c>
      <c r="AM149" s="27">
        <f t="shared" si="51"/>
        <v>0</v>
      </c>
    </row>
    <row r="150" spans="1:39" ht="15.75" hidden="1" customHeight="1" x14ac:dyDescent="0.3">
      <c r="A150" s="603"/>
      <c r="B150" s="283" t="s">
        <v>64</v>
      </c>
      <c r="C150" s="27">
        <f t="shared" si="48"/>
        <v>765.96505886712339</v>
      </c>
      <c r="D150" s="27">
        <f t="shared" si="49"/>
        <v>1271.327093131013</v>
      </c>
      <c r="E150" s="123">
        <f t="shared" si="51"/>
        <v>1555.7933478534908</v>
      </c>
      <c r="F150" s="27">
        <f t="shared" si="51"/>
        <v>2901.0620360403373</v>
      </c>
      <c r="G150" s="27">
        <f t="shared" si="51"/>
        <v>5774.3224452638942</v>
      </c>
      <c r="H150" s="27">
        <f t="shared" si="51"/>
        <v>11295.604472235924</v>
      </c>
      <c r="I150" s="27">
        <f t="shared" si="51"/>
        <v>17662.525363030956</v>
      </c>
      <c r="J150" s="27">
        <f t="shared" si="51"/>
        <v>16635.133226108479</v>
      </c>
      <c r="K150" s="27">
        <f t="shared" si="51"/>
        <v>18578.94972968311</v>
      </c>
      <c r="L150" s="27">
        <f t="shared" si="51"/>
        <v>14931.189905387007</v>
      </c>
      <c r="M150" s="27">
        <f t="shared" si="51"/>
        <v>14671.440849103055</v>
      </c>
      <c r="N150" s="27">
        <f t="shared" si="51"/>
        <v>16910.491476702457</v>
      </c>
      <c r="O150" s="27">
        <f t="shared" si="51"/>
        <v>21540.279214786529</v>
      </c>
      <c r="P150" s="27">
        <f t="shared" si="51"/>
        <v>16774.827179563988</v>
      </c>
      <c r="Q150" s="27">
        <f t="shared" si="51"/>
        <v>18648.469775356079</v>
      </c>
      <c r="R150" s="27">
        <f t="shared" si="51"/>
        <v>19061.09507965828</v>
      </c>
      <c r="S150" s="27">
        <f t="shared" si="51"/>
        <v>24509.839042856463</v>
      </c>
      <c r="T150" s="27">
        <f t="shared" si="51"/>
        <v>34152.28866941834</v>
      </c>
      <c r="U150" s="27">
        <f t="shared" si="51"/>
        <v>42100.198987055883</v>
      </c>
      <c r="V150" s="27">
        <f t="shared" si="51"/>
        <v>34383.503956029606</v>
      </c>
      <c r="W150" s="27">
        <f t="shared" si="51"/>
        <v>34609.51830086454</v>
      </c>
      <c r="X150" s="27">
        <f t="shared" si="51"/>
        <v>23858.944134787631</v>
      </c>
      <c r="Y150" s="27">
        <f t="shared" si="51"/>
        <v>19185.04028791079</v>
      </c>
      <c r="Z150" s="27">
        <f t="shared" si="51"/>
        <v>18456.645917517788</v>
      </c>
      <c r="AA150" s="27">
        <f t="shared" si="51"/>
        <v>21540.279214786529</v>
      </c>
      <c r="AB150" s="27">
        <f t="shared" si="51"/>
        <v>16774.827179563988</v>
      </c>
      <c r="AC150" s="27">
        <f t="shared" si="51"/>
        <v>0</v>
      </c>
      <c r="AD150" s="27">
        <f t="shared" si="51"/>
        <v>0</v>
      </c>
      <c r="AE150" s="27">
        <f t="shared" si="51"/>
        <v>0</v>
      </c>
      <c r="AF150" s="27">
        <f t="shared" si="51"/>
        <v>0</v>
      </c>
      <c r="AG150" s="27">
        <f t="shared" si="51"/>
        <v>0</v>
      </c>
      <c r="AH150" s="27">
        <f t="shared" si="51"/>
        <v>0</v>
      </c>
      <c r="AI150" s="27">
        <f t="shared" si="51"/>
        <v>0</v>
      </c>
      <c r="AJ150" s="27">
        <f t="shared" si="51"/>
        <v>0</v>
      </c>
      <c r="AK150" s="27">
        <f t="shared" si="51"/>
        <v>0</v>
      </c>
      <c r="AL150" s="27">
        <f t="shared" si="51"/>
        <v>0</v>
      </c>
      <c r="AM150" s="27">
        <f t="shared" si="51"/>
        <v>0</v>
      </c>
    </row>
    <row r="151" spans="1:39" hidden="1" x14ac:dyDescent="0.3">
      <c r="A151" s="603"/>
      <c r="B151" s="283" t="s">
        <v>65</v>
      </c>
      <c r="C151" s="27">
        <f t="shared" si="48"/>
        <v>0</v>
      </c>
      <c r="D151" s="27">
        <f t="shared" si="49"/>
        <v>0</v>
      </c>
      <c r="E151" s="27">
        <f t="shared" si="51"/>
        <v>0</v>
      </c>
      <c r="F151" s="27">
        <f t="shared" si="51"/>
        <v>0</v>
      </c>
      <c r="G151" s="27">
        <f t="shared" si="51"/>
        <v>0</v>
      </c>
      <c r="H151" s="27">
        <f t="shared" si="51"/>
        <v>0</v>
      </c>
      <c r="I151" s="27">
        <f t="shared" si="51"/>
        <v>0</v>
      </c>
      <c r="J151" s="27">
        <f t="shared" si="51"/>
        <v>0</v>
      </c>
      <c r="K151" s="27">
        <f t="shared" si="51"/>
        <v>0</v>
      </c>
      <c r="L151" s="27">
        <f t="shared" si="51"/>
        <v>0</v>
      </c>
      <c r="M151" s="27">
        <f t="shared" si="51"/>
        <v>0</v>
      </c>
      <c r="N151" s="27">
        <f t="shared" si="51"/>
        <v>0</v>
      </c>
      <c r="O151" s="27">
        <f t="shared" si="51"/>
        <v>0</v>
      </c>
      <c r="P151" s="27">
        <f t="shared" si="51"/>
        <v>0</v>
      </c>
      <c r="Q151" s="27">
        <f t="shared" si="51"/>
        <v>0</v>
      </c>
      <c r="R151" s="27">
        <f t="shared" si="51"/>
        <v>0</v>
      </c>
      <c r="S151" s="27">
        <f t="shared" si="51"/>
        <v>0</v>
      </c>
      <c r="T151" s="27">
        <f t="shared" si="51"/>
        <v>0</v>
      </c>
      <c r="U151" s="27">
        <f t="shared" si="51"/>
        <v>0</v>
      </c>
      <c r="V151" s="27">
        <f t="shared" si="51"/>
        <v>0</v>
      </c>
      <c r="W151" s="27">
        <f t="shared" si="51"/>
        <v>0</v>
      </c>
      <c r="X151" s="27">
        <f t="shared" si="51"/>
        <v>0</v>
      </c>
      <c r="Y151" s="27">
        <f t="shared" si="51"/>
        <v>0</v>
      </c>
      <c r="Z151" s="27">
        <f t="shared" si="51"/>
        <v>0</v>
      </c>
      <c r="AA151" s="27">
        <f t="shared" si="51"/>
        <v>0</v>
      </c>
      <c r="AB151" s="27">
        <f t="shared" si="51"/>
        <v>0</v>
      </c>
      <c r="AC151" s="27">
        <f t="shared" si="51"/>
        <v>0</v>
      </c>
      <c r="AD151" s="27">
        <f t="shared" si="51"/>
        <v>0</v>
      </c>
      <c r="AE151" s="27">
        <f t="shared" si="51"/>
        <v>0</v>
      </c>
      <c r="AF151" s="27">
        <f t="shared" si="51"/>
        <v>0</v>
      </c>
      <c r="AG151" s="27">
        <f t="shared" si="51"/>
        <v>0</v>
      </c>
      <c r="AH151" s="27">
        <f t="shared" si="51"/>
        <v>0</v>
      </c>
      <c r="AI151" s="27">
        <f t="shared" si="51"/>
        <v>0</v>
      </c>
      <c r="AJ151" s="27">
        <f t="shared" si="51"/>
        <v>0</v>
      </c>
      <c r="AK151" s="27">
        <f t="shared" si="51"/>
        <v>0</v>
      </c>
      <c r="AL151" s="27">
        <f t="shared" si="51"/>
        <v>0</v>
      </c>
      <c r="AM151" s="27">
        <f t="shared" si="51"/>
        <v>0</v>
      </c>
    </row>
    <row r="152" spans="1:39" hidden="1" x14ac:dyDescent="0.3">
      <c r="A152" s="603"/>
      <c r="B152" s="283" t="s">
        <v>144</v>
      </c>
      <c r="C152" s="27">
        <f t="shared" si="48"/>
        <v>313.69402777816396</v>
      </c>
      <c r="D152" s="27">
        <f t="shared" si="49"/>
        <v>568.76697371988382</v>
      </c>
      <c r="E152" s="27">
        <f t="shared" si="51"/>
        <v>639.16385292470898</v>
      </c>
      <c r="F152" s="27">
        <f t="shared" si="51"/>
        <v>691.31479659066724</v>
      </c>
      <c r="G152" s="27">
        <f t="shared" si="51"/>
        <v>1088.5167856035214</v>
      </c>
      <c r="H152" s="27">
        <f t="shared" si="51"/>
        <v>2330.6023235635676</v>
      </c>
      <c r="I152" s="27">
        <f t="shared" si="51"/>
        <v>2947.9480039893224</v>
      </c>
      <c r="J152" s="27">
        <f t="shared" si="51"/>
        <v>3597.4073873415537</v>
      </c>
      <c r="K152" s="27">
        <f t="shared" si="51"/>
        <v>4082.5595799546409</v>
      </c>
      <c r="L152" s="27">
        <f t="shared" si="51"/>
        <v>2811.3374643628108</v>
      </c>
      <c r="M152" s="27">
        <f t="shared" si="51"/>
        <v>2734.74026913532</v>
      </c>
      <c r="N152" s="27">
        <f t="shared" si="51"/>
        <v>2549.3959402936352</v>
      </c>
      <c r="O152" s="27">
        <f t="shared" si="51"/>
        <v>2595.5979088615795</v>
      </c>
      <c r="P152" s="27">
        <f t="shared" si="51"/>
        <v>2418.1843196099198</v>
      </c>
      <c r="Q152" s="27">
        <f t="shared" si="51"/>
        <v>2719.1312424569696</v>
      </c>
      <c r="R152" s="27">
        <f t="shared" si="51"/>
        <v>2550.5787330637977</v>
      </c>
      <c r="S152" s="27">
        <f t="shared" si="51"/>
        <v>2881.9395316480909</v>
      </c>
      <c r="T152" s="27">
        <f t="shared" si="51"/>
        <v>4811.6815181100228</v>
      </c>
      <c r="U152" s="27">
        <f t="shared" si="51"/>
        <v>4832.7085526693609</v>
      </c>
      <c r="V152" s="27">
        <f t="shared" si="51"/>
        <v>4890.2077683986417</v>
      </c>
      <c r="W152" s="27">
        <f t="shared" si="51"/>
        <v>4704.3991054053367</v>
      </c>
      <c r="X152" s="27">
        <f t="shared" si="51"/>
        <v>2811.3374643628108</v>
      </c>
      <c r="Y152" s="27">
        <f t="shared" si="51"/>
        <v>2734.74026913532</v>
      </c>
      <c r="Z152" s="27">
        <f t="shared" si="51"/>
        <v>2549.3959402936352</v>
      </c>
      <c r="AA152" s="27">
        <f t="shared" si="51"/>
        <v>2595.5979088615795</v>
      </c>
      <c r="AB152" s="27">
        <f t="shared" si="51"/>
        <v>2418.1843196099198</v>
      </c>
      <c r="AC152" s="27">
        <f t="shared" si="51"/>
        <v>0</v>
      </c>
      <c r="AD152" s="27">
        <f t="shared" si="51"/>
        <v>0</v>
      </c>
      <c r="AE152" s="27">
        <f t="shared" si="51"/>
        <v>0</v>
      </c>
      <c r="AF152" s="27">
        <f t="shared" si="51"/>
        <v>0</v>
      </c>
      <c r="AG152" s="27">
        <f t="shared" si="51"/>
        <v>0</v>
      </c>
      <c r="AH152" s="27">
        <f t="shared" si="51"/>
        <v>0</v>
      </c>
      <c r="AI152" s="27">
        <f t="shared" si="51"/>
        <v>0</v>
      </c>
      <c r="AJ152" s="27">
        <f t="shared" si="51"/>
        <v>0</v>
      </c>
      <c r="AK152" s="27">
        <f t="shared" si="51"/>
        <v>0</v>
      </c>
      <c r="AL152" s="27">
        <f t="shared" si="51"/>
        <v>0</v>
      </c>
      <c r="AM152" s="27">
        <f t="shared" si="51"/>
        <v>0</v>
      </c>
    </row>
    <row r="153" spans="1:39" hidden="1" x14ac:dyDescent="0.3">
      <c r="A153" s="603"/>
      <c r="B153" s="283" t="s">
        <v>145</v>
      </c>
      <c r="C153" s="27">
        <f t="shared" si="48"/>
        <v>0</v>
      </c>
      <c r="D153" s="27">
        <f t="shared" si="49"/>
        <v>0</v>
      </c>
      <c r="E153" s="27">
        <f t="shared" ref="E153:AM155" si="52">IF(E33=0,0,((E15*0.5)+D33-E51)*E88*E120*E$2)</f>
        <v>0</v>
      </c>
      <c r="F153" s="27">
        <f t="shared" si="52"/>
        <v>0</v>
      </c>
      <c r="G153" s="27">
        <f t="shared" si="52"/>
        <v>0</v>
      </c>
      <c r="H153" s="27">
        <f t="shared" si="52"/>
        <v>0</v>
      </c>
      <c r="I153" s="27">
        <f t="shared" si="52"/>
        <v>0</v>
      </c>
      <c r="J153" s="27">
        <f t="shared" si="52"/>
        <v>0</v>
      </c>
      <c r="K153" s="27">
        <f t="shared" si="52"/>
        <v>259.33963969949548</v>
      </c>
      <c r="L153" s="27">
        <f t="shared" si="52"/>
        <v>309.96147594868017</v>
      </c>
      <c r="M153" s="27">
        <f t="shared" si="52"/>
        <v>301.51632128930407</v>
      </c>
      <c r="N153" s="27">
        <f t="shared" si="52"/>
        <v>1961.1803798678964</v>
      </c>
      <c r="O153" s="27">
        <f t="shared" si="52"/>
        <v>3707.2692685216507</v>
      </c>
      <c r="P153" s="27">
        <f t="shared" si="52"/>
        <v>3453.8710264421302</v>
      </c>
      <c r="Q153" s="27">
        <f t="shared" si="52"/>
        <v>3883.7108235532173</v>
      </c>
      <c r="R153" s="27">
        <f t="shared" si="52"/>
        <v>3642.96878254904</v>
      </c>
      <c r="S153" s="27">
        <f t="shared" si="52"/>
        <v>4116.24844624053</v>
      </c>
      <c r="T153" s="27">
        <f t="shared" si="52"/>
        <v>6872.4816586967663</v>
      </c>
      <c r="U153" s="27">
        <f t="shared" si="52"/>
        <v>6902.5143840136716</v>
      </c>
      <c r="V153" s="27">
        <f t="shared" si="52"/>
        <v>6984.6399993524346</v>
      </c>
      <c r="W153" s="27">
        <f t="shared" si="52"/>
        <v>6719.2511485645637</v>
      </c>
      <c r="X153" s="27">
        <f t="shared" si="52"/>
        <v>4015.4081452650926</v>
      </c>
      <c r="Y153" s="27">
        <f t="shared" si="52"/>
        <v>3906.0050566925729</v>
      </c>
      <c r="Z153" s="27">
        <f t="shared" si="52"/>
        <v>3641.2794102187245</v>
      </c>
      <c r="AA153" s="27">
        <f t="shared" si="52"/>
        <v>3707.2692685216507</v>
      </c>
      <c r="AB153" s="27">
        <f t="shared" si="52"/>
        <v>3453.8710264421302</v>
      </c>
      <c r="AC153" s="27">
        <f t="shared" si="52"/>
        <v>0</v>
      </c>
      <c r="AD153" s="27">
        <f t="shared" si="52"/>
        <v>0</v>
      </c>
      <c r="AE153" s="27">
        <f t="shared" si="52"/>
        <v>0</v>
      </c>
      <c r="AF153" s="27">
        <f t="shared" si="52"/>
        <v>0</v>
      </c>
      <c r="AG153" s="27">
        <f t="shared" si="52"/>
        <v>0</v>
      </c>
      <c r="AH153" s="27">
        <f t="shared" si="52"/>
        <v>0</v>
      </c>
      <c r="AI153" s="27">
        <f t="shared" si="52"/>
        <v>0</v>
      </c>
      <c r="AJ153" s="27">
        <f t="shared" si="52"/>
        <v>0</v>
      </c>
      <c r="AK153" s="27">
        <f t="shared" si="52"/>
        <v>0</v>
      </c>
      <c r="AL153" s="27">
        <f t="shared" si="52"/>
        <v>0</v>
      </c>
      <c r="AM153" s="27">
        <f t="shared" si="52"/>
        <v>0</v>
      </c>
    </row>
    <row r="154" spans="1:39" ht="15.75" hidden="1" customHeight="1" x14ac:dyDescent="0.3">
      <c r="A154" s="603"/>
      <c r="B154" s="283" t="s">
        <v>67</v>
      </c>
      <c r="C154" s="27">
        <f t="shared" si="48"/>
        <v>0</v>
      </c>
      <c r="D154" s="27">
        <f t="shared" si="49"/>
        <v>0</v>
      </c>
      <c r="E154" s="27">
        <f t="shared" si="52"/>
        <v>0</v>
      </c>
      <c r="F154" s="27">
        <f t="shared" si="52"/>
        <v>0</v>
      </c>
      <c r="G154" s="27">
        <f t="shared" si="52"/>
        <v>0</v>
      </c>
      <c r="H154" s="27">
        <f t="shared" si="52"/>
        <v>0</v>
      </c>
      <c r="I154" s="27">
        <f t="shared" si="52"/>
        <v>0</v>
      </c>
      <c r="J154" s="27">
        <f t="shared" si="52"/>
        <v>0</v>
      </c>
      <c r="K154" s="27">
        <f t="shared" si="52"/>
        <v>0</v>
      </c>
      <c r="L154" s="27">
        <f t="shared" si="52"/>
        <v>0</v>
      </c>
      <c r="M154" s="27">
        <f t="shared" si="52"/>
        <v>0</v>
      </c>
      <c r="N154" s="27">
        <f t="shared" si="52"/>
        <v>0</v>
      </c>
      <c r="O154" s="27">
        <f t="shared" si="52"/>
        <v>0</v>
      </c>
      <c r="P154" s="27">
        <f t="shared" si="52"/>
        <v>0</v>
      </c>
      <c r="Q154" s="27">
        <f t="shared" si="52"/>
        <v>0</v>
      </c>
      <c r="R154" s="27">
        <f t="shared" si="52"/>
        <v>0</v>
      </c>
      <c r="S154" s="27">
        <f t="shared" si="52"/>
        <v>0</v>
      </c>
      <c r="T154" s="27">
        <f t="shared" si="52"/>
        <v>0</v>
      </c>
      <c r="U154" s="27">
        <f t="shared" si="52"/>
        <v>0</v>
      </c>
      <c r="V154" s="27">
        <f t="shared" si="52"/>
        <v>0</v>
      </c>
      <c r="W154" s="27">
        <f t="shared" si="52"/>
        <v>0</v>
      </c>
      <c r="X154" s="27">
        <f t="shared" si="52"/>
        <v>0</v>
      </c>
      <c r="Y154" s="27">
        <f t="shared" si="52"/>
        <v>0</v>
      </c>
      <c r="Z154" s="27">
        <f t="shared" si="52"/>
        <v>0</v>
      </c>
      <c r="AA154" s="27">
        <f t="shared" si="52"/>
        <v>0</v>
      </c>
      <c r="AB154" s="27">
        <f t="shared" si="52"/>
        <v>0</v>
      </c>
      <c r="AC154" s="27">
        <f t="shared" si="52"/>
        <v>0</v>
      </c>
      <c r="AD154" s="27">
        <f t="shared" si="52"/>
        <v>0</v>
      </c>
      <c r="AE154" s="27">
        <f t="shared" si="52"/>
        <v>0</v>
      </c>
      <c r="AF154" s="27">
        <f t="shared" si="52"/>
        <v>0</v>
      </c>
      <c r="AG154" s="27">
        <f t="shared" si="52"/>
        <v>0</v>
      </c>
      <c r="AH154" s="27">
        <f t="shared" si="52"/>
        <v>0</v>
      </c>
      <c r="AI154" s="27">
        <f t="shared" si="52"/>
        <v>0</v>
      </c>
      <c r="AJ154" s="27">
        <f t="shared" si="52"/>
        <v>0</v>
      </c>
      <c r="AK154" s="27">
        <f t="shared" si="52"/>
        <v>0</v>
      </c>
      <c r="AL154" s="27">
        <f t="shared" si="52"/>
        <v>0</v>
      </c>
      <c r="AM154" s="27">
        <f t="shared" si="52"/>
        <v>0</v>
      </c>
    </row>
    <row r="155" spans="1:39" ht="15.75" hidden="1" customHeight="1" x14ac:dyDescent="0.3">
      <c r="A155" s="603"/>
      <c r="B155" s="283" t="s">
        <v>68</v>
      </c>
      <c r="C155" s="27">
        <f t="shared" si="48"/>
        <v>0</v>
      </c>
      <c r="D155" s="27">
        <f t="shared" si="49"/>
        <v>0</v>
      </c>
      <c r="E155" s="27">
        <f t="shared" si="52"/>
        <v>0</v>
      </c>
      <c r="F155" s="27">
        <f t="shared" si="52"/>
        <v>0</v>
      </c>
      <c r="G155" s="27">
        <f t="shared" si="52"/>
        <v>0</v>
      </c>
      <c r="H155" s="27">
        <f t="shared" si="52"/>
        <v>0</v>
      </c>
      <c r="I155" s="27">
        <f t="shared" si="52"/>
        <v>0</v>
      </c>
      <c r="J155" s="27">
        <f t="shared" si="52"/>
        <v>0</v>
      </c>
      <c r="K155" s="27">
        <f t="shared" si="52"/>
        <v>0</v>
      </c>
      <c r="L155" s="27">
        <f t="shared" si="52"/>
        <v>0</v>
      </c>
      <c r="M155" s="27">
        <f t="shared" si="52"/>
        <v>0</v>
      </c>
      <c r="N155" s="27">
        <f t="shared" si="52"/>
        <v>0</v>
      </c>
      <c r="O155" s="27">
        <f t="shared" si="52"/>
        <v>0</v>
      </c>
      <c r="P155" s="27">
        <f t="shared" si="52"/>
        <v>0</v>
      </c>
      <c r="Q155" s="27">
        <f t="shared" si="52"/>
        <v>0</v>
      </c>
      <c r="R155" s="27">
        <f t="shared" si="52"/>
        <v>0</v>
      </c>
      <c r="S155" s="27">
        <f t="shared" si="52"/>
        <v>0</v>
      </c>
      <c r="T155" s="27">
        <f t="shared" si="52"/>
        <v>0</v>
      </c>
      <c r="U155" s="27">
        <f t="shared" si="52"/>
        <v>0</v>
      </c>
      <c r="V155" s="27">
        <f t="shared" si="52"/>
        <v>0</v>
      </c>
      <c r="W155" s="27">
        <f t="shared" si="52"/>
        <v>0</v>
      </c>
      <c r="X155" s="27">
        <f t="shared" si="52"/>
        <v>0</v>
      </c>
      <c r="Y155" s="27">
        <f t="shared" si="52"/>
        <v>0</v>
      </c>
      <c r="Z155" s="27">
        <f t="shared" si="52"/>
        <v>0</v>
      </c>
      <c r="AA155" s="27">
        <f t="shared" si="52"/>
        <v>0</v>
      </c>
      <c r="AB155" s="27">
        <f t="shared" si="52"/>
        <v>0</v>
      </c>
      <c r="AC155" s="27">
        <f t="shared" si="52"/>
        <v>0</v>
      </c>
      <c r="AD155" s="27">
        <f t="shared" si="52"/>
        <v>0</v>
      </c>
      <c r="AE155" s="27">
        <f t="shared" si="52"/>
        <v>0</v>
      </c>
      <c r="AF155" s="27">
        <f t="shared" si="52"/>
        <v>0</v>
      </c>
      <c r="AG155" s="27">
        <f t="shared" si="52"/>
        <v>0</v>
      </c>
      <c r="AH155" s="27">
        <f t="shared" si="52"/>
        <v>0</v>
      </c>
      <c r="AI155" s="27">
        <f t="shared" si="52"/>
        <v>0</v>
      </c>
      <c r="AJ155" s="27">
        <f t="shared" si="52"/>
        <v>0</v>
      </c>
      <c r="AK155" s="27">
        <f t="shared" si="52"/>
        <v>0</v>
      </c>
      <c r="AL155" s="27">
        <f t="shared" si="52"/>
        <v>0</v>
      </c>
      <c r="AM155" s="27">
        <f t="shared" si="52"/>
        <v>0</v>
      </c>
    </row>
    <row r="156" spans="1:39" ht="15.75" hidden="1" customHeight="1" x14ac:dyDescent="0.3">
      <c r="A156" s="603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5.75" hidden="1" customHeight="1" x14ac:dyDescent="0.3">
      <c r="A157" s="603"/>
      <c r="B157" s="277" t="s">
        <v>149</v>
      </c>
      <c r="C157" s="27">
        <f>SUM(C143:C156)</f>
        <v>2133.1224270367529</v>
      </c>
      <c r="D157" s="27">
        <f>SUM(D143:D156)</f>
        <v>3578.1187751276129</v>
      </c>
      <c r="E157" s="27">
        <f t="shared" ref="E157:AM157" si="53">SUM(E143:E156)</f>
        <v>3599.1436492575722</v>
      </c>
      <c r="F157" s="27">
        <f t="shared" si="53"/>
        <v>4783.8574061774725</v>
      </c>
      <c r="G157" s="27">
        <f t="shared" si="53"/>
        <v>9678.6410932229046</v>
      </c>
      <c r="H157" s="27">
        <f t="shared" si="53"/>
        <v>30925.394147884144</v>
      </c>
      <c r="I157" s="27">
        <f t="shared" si="53"/>
        <v>52018.963931833641</v>
      </c>
      <c r="J157" s="27">
        <f t="shared" si="53"/>
        <v>60115.454772537407</v>
      </c>
      <c r="K157" s="27">
        <f t="shared" si="53"/>
        <v>44267.583677817202</v>
      </c>
      <c r="L157" s="27">
        <f t="shared" si="53"/>
        <v>24228.374818099539</v>
      </c>
      <c r="M157" s="27">
        <f t="shared" si="53"/>
        <v>25642.491103846391</v>
      </c>
      <c r="N157" s="27">
        <f t="shared" si="53"/>
        <v>35420.806573488597</v>
      </c>
      <c r="O157" s="27">
        <f t="shared" si="53"/>
        <v>48466.21509578776</v>
      </c>
      <c r="P157" s="27">
        <f t="shared" si="53"/>
        <v>40245.446069196674</v>
      </c>
      <c r="Q157" s="27">
        <f t="shared" si="53"/>
        <v>41159.826149997891</v>
      </c>
      <c r="R157" s="27">
        <f t="shared" si="53"/>
        <v>37100.178545240087</v>
      </c>
      <c r="S157" s="27">
        <f t="shared" si="53"/>
        <v>51411.462401297045</v>
      </c>
      <c r="T157" s="27">
        <f t="shared" si="53"/>
        <v>124075.40990572009</v>
      </c>
      <c r="U157" s="27">
        <f t="shared" si="53"/>
        <v>149939.31804099039</v>
      </c>
      <c r="V157" s="27">
        <f t="shared" si="53"/>
        <v>140342.77843159856</v>
      </c>
      <c r="W157" s="27">
        <f t="shared" si="53"/>
        <v>91337.087344284155</v>
      </c>
      <c r="X157" s="27">
        <f t="shared" si="53"/>
        <v>42752.115818895181</v>
      </c>
      <c r="Y157" s="27">
        <f t="shared" si="53"/>
        <v>39690.77631251108</v>
      </c>
      <c r="Z157" s="27">
        <f t="shared" si="53"/>
        <v>43533.404200036202</v>
      </c>
      <c r="AA157" s="27">
        <f t="shared" si="53"/>
        <v>48466.21509578776</v>
      </c>
      <c r="AB157" s="27">
        <f t="shared" si="53"/>
        <v>40245.446069196674</v>
      </c>
      <c r="AC157" s="27">
        <f t="shared" si="53"/>
        <v>0</v>
      </c>
      <c r="AD157" s="27">
        <f t="shared" si="53"/>
        <v>0</v>
      </c>
      <c r="AE157" s="27">
        <f t="shared" si="53"/>
        <v>0</v>
      </c>
      <c r="AF157" s="27">
        <f t="shared" si="53"/>
        <v>0</v>
      </c>
      <c r="AG157" s="27">
        <f t="shared" si="53"/>
        <v>0</v>
      </c>
      <c r="AH157" s="27">
        <f t="shared" si="53"/>
        <v>0</v>
      </c>
      <c r="AI157" s="27">
        <f t="shared" si="53"/>
        <v>0</v>
      </c>
      <c r="AJ157" s="27">
        <f t="shared" si="53"/>
        <v>0</v>
      </c>
      <c r="AK157" s="27">
        <f t="shared" si="53"/>
        <v>0</v>
      </c>
      <c r="AL157" s="27">
        <f t="shared" si="53"/>
        <v>0</v>
      </c>
      <c r="AM157" s="27">
        <f t="shared" si="53"/>
        <v>0</v>
      </c>
    </row>
    <row r="158" spans="1:39" ht="16.5" hidden="1" customHeight="1" thickBot="1" x14ac:dyDescent="0.35">
      <c r="A158" s="604"/>
      <c r="B158" s="154" t="s">
        <v>150</v>
      </c>
      <c r="C158" s="28">
        <f>C157</f>
        <v>2133.1224270367529</v>
      </c>
      <c r="D158" s="28">
        <f>C158+D157</f>
        <v>5711.2412021643659</v>
      </c>
      <c r="E158" s="28">
        <f t="shared" ref="E158:AM158" si="54">D158+E157</f>
        <v>9310.3848514219389</v>
      </c>
      <c r="F158" s="28">
        <f t="shared" si="54"/>
        <v>14094.242257599411</v>
      </c>
      <c r="G158" s="28">
        <f t="shared" si="54"/>
        <v>23772.883350822318</v>
      </c>
      <c r="H158" s="28">
        <f t="shared" si="54"/>
        <v>54698.277498706462</v>
      </c>
      <c r="I158" s="28">
        <f t="shared" si="54"/>
        <v>106717.2414305401</v>
      </c>
      <c r="J158" s="28">
        <f t="shared" si="54"/>
        <v>166832.6962030775</v>
      </c>
      <c r="K158" s="28">
        <f t="shared" si="54"/>
        <v>211100.2798808947</v>
      </c>
      <c r="L158" s="28">
        <f t="shared" si="54"/>
        <v>235328.65469899424</v>
      </c>
      <c r="M158" s="28">
        <f t="shared" si="54"/>
        <v>260971.14580284065</v>
      </c>
      <c r="N158" s="28">
        <f t="shared" si="54"/>
        <v>296391.95237632922</v>
      </c>
      <c r="O158" s="28">
        <f t="shared" si="54"/>
        <v>344858.167472117</v>
      </c>
      <c r="P158" s="28">
        <f t="shared" si="54"/>
        <v>385103.61354131368</v>
      </c>
      <c r="Q158" s="28">
        <f t="shared" si="54"/>
        <v>426263.43969131156</v>
      </c>
      <c r="R158" s="28">
        <f t="shared" si="54"/>
        <v>463363.61823655164</v>
      </c>
      <c r="S158" s="28">
        <f t="shared" si="54"/>
        <v>514775.0806378487</v>
      </c>
      <c r="T158" s="28">
        <f t="shared" si="54"/>
        <v>638850.49054356874</v>
      </c>
      <c r="U158" s="28">
        <f t="shared" si="54"/>
        <v>788789.80858455913</v>
      </c>
      <c r="V158" s="28">
        <f t="shared" si="54"/>
        <v>929132.58701615769</v>
      </c>
      <c r="W158" s="28">
        <f t="shared" si="54"/>
        <v>1020469.6743604419</v>
      </c>
      <c r="X158" s="28">
        <f t="shared" si="54"/>
        <v>1063221.7901793371</v>
      </c>
      <c r="Y158" s="28">
        <f t="shared" si="54"/>
        <v>1102912.5664918483</v>
      </c>
      <c r="Z158" s="28">
        <f t="shared" si="54"/>
        <v>1146445.9706918846</v>
      </c>
      <c r="AA158" s="28">
        <f t="shared" si="54"/>
        <v>1194912.1857876724</v>
      </c>
      <c r="AB158" s="28">
        <f t="shared" si="54"/>
        <v>1235157.631856869</v>
      </c>
      <c r="AC158" s="28">
        <f t="shared" si="54"/>
        <v>1235157.631856869</v>
      </c>
      <c r="AD158" s="28">
        <f t="shared" si="54"/>
        <v>1235157.631856869</v>
      </c>
      <c r="AE158" s="28">
        <f t="shared" si="54"/>
        <v>1235157.631856869</v>
      </c>
      <c r="AF158" s="28">
        <f t="shared" si="54"/>
        <v>1235157.631856869</v>
      </c>
      <c r="AG158" s="28">
        <f t="shared" si="54"/>
        <v>1235157.631856869</v>
      </c>
      <c r="AH158" s="28">
        <f t="shared" si="54"/>
        <v>1235157.631856869</v>
      </c>
      <c r="AI158" s="28">
        <f t="shared" si="54"/>
        <v>1235157.631856869</v>
      </c>
      <c r="AJ158" s="28">
        <f t="shared" si="54"/>
        <v>1235157.631856869</v>
      </c>
      <c r="AK158" s="28">
        <f t="shared" si="54"/>
        <v>1235157.631856869</v>
      </c>
      <c r="AL158" s="28">
        <f t="shared" si="54"/>
        <v>1235157.631856869</v>
      </c>
      <c r="AM158" s="28">
        <f t="shared" si="54"/>
        <v>1235157.631856869</v>
      </c>
    </row>
    <row r="159" spans="1:39" hidden="1" x14ac:dyDescent="0.3">
      <c r="A159" s="117"/>
      <c r="B159" s="117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</row>
    <row r="160" spans="1:39" hidden="1" x14ac:dyDescent="0.3">
      <c r="A160" s="117"/>
      <c r="B160" s="117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</row>
    <row r="161" spans="1:39" ht="15.6" hidden="1" x14ac:dyDescent="0.3">
      <c r="A161" s="602" t="s">
        <v>161</v>
      </c>
      <c r="B161" s="285" t="s">
        <v>177</v>
      </c>
      <c r="C161" s="281">
        <v>43831</v>
      </c>
      <c r="D161" s="281">
        <v>43862</v>
      </c>
      <c r="E161" s="281">
        <v>43891</v>
      </c>
      <c r="F161" s="281">
        <v>43922</v>
      </c>
      <c r="G161" s="281">
        <v>43952</v>
      </c>
      <c r="H161" s="281">
        <v>43983</v>
      </c>
      <c r="I161" s="281">
        <v>44013</v>
      </c>
      <c r="J161" s="281">
        <v>44044</v>
      </c>
      <c r="K161" s="281">
        <v>44075</v>
      </c>
      <c r="L161" s="281">
        <v>44105</v>
      </c>
      <c r="M161" s="281">
        <v>44136</v>
      </c>
      <c r="N161" s="281">
        <v>44166</v>
      </c>
      <c r="O161" s="281">
        <v>44197</v>
      </c>
      <c r="P161" s="281">
        <v>44228</v>
      </c>
      <c r="Q161" s="281">
        <v>44256</v>
      </c>
      <c r="R161" s="281">
        <v>44287</v>
      </c>
      <c r="S161" s="281">
        <v>44317</v>
      </c>
      <c r="T161" s="281">
        <v>44348</v>
      </c>
      <c r="U161" s="281">
        <v>44378</v>
      </c>
      <c r="V161" s="281">
        <v>44409</v>
      </c>
      <c r="W161" s="281">
        <v>44440</v>
      </c>
      <c r="X161" s="281">
        <v>44470</v>
      </c>
      <c r="Y161" s="281">
        <v>44501</v>
      </c>
      <c r="Z161" s="281">
        <v>44531</v>
      </c>
      <c r="AA161" s="281">
        <v>44562</v>
      </c>
      <c r="AB161" s="281">
        <v>44593</v>
      </c>
      <c r="AC161" s="281">
        <v>44621</v>
      </c>
      <c r="AD161" s="281">
        <v>44652</v>
      </c>
      <c r="AE161" s="281">
        <v>44682</v>
      </c>
      <c r="AF161" s="281">
        <v>44713</v>
      </c>
      <c r="AG161" s="281">
        <v>44743</v>
      </c>
      <c r="AH161" s="281">
        <v>44774</v>
      </c>
      <c r="AI161" s="281">
        <v>44805</v>
      </c>
      <c r="AJ161" s="281">
        <v>44835</v>
      </c>
      <c r="AK161" s="281">
        <v>44866</v>
      </c>
      <c r="AL161" s="281">
        <v>44896</v>
      </c>
      <c r="AM161" s="281">
        <v>44927</v>
      </c>
    </row>
    <row r="162" spans="1:39" hidden="1" x14ac:dyDescent="0.3">
      <c r="A162" s="603"/>
      <c r="B162" s="282" t="s">
        <v>141</v>
      </c>
      <c r="C162" s="27">
        <f>IF(C23=0,0,((C5*0.5)-C41)*C78*C127*C$2)</f>
        <v>0</v>
      </c>
      <c r="D162" s="27">
        <f>IF(D23=0,0,((D5*0.5)+C23-D41)*D78*D127*D$2)</f>
        <v>0</v>
      </c>
      <c r="E162" s="27">
        <f t="shared" ref="E162:AM163" si="55">IF(E23=0,0,((E5*0.5)+D23-E41)*E78*E127*E$2)</f>
        <v>0</v>
      </c>
      <c r="F162" s="27">
        <f t="shared" si="55"/>
        <v>0</v>
      </c>
      <c r="G162" s="27">
        <f t="shared" si="55"/>
        <v>0</v>
      </c>
      <c r="H162" s="27">
        <f t="shared" si="55"/>
        <v>0</v>
      </c>
      <c r="I162" s="27">
        <f t="shared" si="55"/>
        <v>0</v>
      </c>
      <c r="J162" s="27">
        <f t="shared" si="55"/>
        <v>197.18695583296983</v>
      </c>
      <c r="K162" s="27">
        <f t="shared" si="55"/>
        <v>367.94921142273586</v>
      </c>
      <c r="L162" s="27">
        <f t="shared" si="55"/>
        <v>341.22445948248219</v>
      </c>
      <c r="M162" s="27">
        <f t="shared" si="55"/>
        <v>535.91092651240126</v>
      </c>
      <c r="N162" s="27">
        <f t="shared" si="55"/>
        <v>376.86398663197809</v>
      </c>
      <c r="O162" s="27">
        <f t="shared" si="55"/>
        <v>426.29407750894194</v>
      </c>
      <c r="P162" s="27">
        <f t="shared" si="55"/>
        <v>402.3668513370028</v>
      </c>
      <c r="Q162" s="27">
        <f t="shared" si="55"/>
        <v>460.98420018889522</v>
      </c>
      <c r="R162" s="27">
        <f t="shared" si="55"/>
        <v>436.42949798628666</v>
      </c>
      <c r="S162" s="27">
        <f t="shared" si="55"/>
        <v>577.01710393917017</v>
      </c>
      <c r="T162" s="27">
        <f t="shared" si="55"/>
        <v>1474.654331483993</v>
      </c>
      <c r="U162" s="27">
        <f t="shared" si="55"/>
        <v>1400.7703625631623</v>
      </c>
      <c r="V162" s="27">
        <f t="shared" si="55"/>
        <v>1448.2317651843375</v>
      </c>
      <c r="W162" s="27">
        <f t="shared" si="55"/>
        <v>1351.194184488334</v>
      </c>
      <c r="X162" s="27">
        <f t="shared" si="55"/>
        <v>536.38399955992429</v>
      </c>
      <c r="Y162" s="27">
        <f t="shared" si="55"/>
        <v>535.91092651240126</v>
      </c>
      <c r="Z162" s="27">
        <f t="shared" si="55"/>
        <v>376.86398663197809</v>
      </c>
      <c r="AA162" s="27">
        <f t="shared" si="55"/>
        <v>426.29407750894194</v>
      </c>
      <c r="AB162" s="27">
        <f t="shared" si="55"/>
        <v>402.3668513370028</v>
      </c>
      <c r="AC162" s="27">
        <f t="shared" si="55"/>
        <v>0</v>
      </c>
      <c r="AD162" s="27">
        <f t="shared" si="55"/>
        <v>0</v>
      </c>
      <c r="AE162" s="27">
        <f t="shared" si="55"/>
        <v>0</v>
      </c>
      <c r="AF162" s="27">
        <f t="shared" si="55"/>
        <v>0</v>
      </c>
      <c r="AG162" s="27">
        <f t="shared" si="55"/>
        <v>0</v>
      </c>
      <c r="AH162" s="27">
        <f t="shared" si="55"/>
        <v>0</v>
      </c>
      <c r="AI162" s="27">
        <f t="shared" si="55"/>
        <v>0</v>
      </c>
      <c r="AJ162" s="27">
        <f t="shared" si="55"/>
        <v>0</v>
      </c>
      <c r="AK162" s="27">
        <f t="shared" si="55"/>
        <v>0</v>
      </c>
      <c r="AL162" s="27">
        <f t="shared" si="55"/>
        <v>0</v>
      </c>
      <c r="AM162" s="27">
        <f t="shared" si="55"/>
        <v>0</v>
      </c>
    </row>
    <row r="163" spans="1:39" hidden="1" x14ac:dyDescent="0.3">
      <c r="A163" s="603"/>
      <c r="B163" s="282" t="s">
        <v>59</v>
      </c>
      <c r="C163" s="27">
        <f t="shared" ref="C163:C174" si="56">IF(C24=0,0,((C6*0.5)-C42)*C79*C128*C$2)</f>
        <v>0</v>
      </c>
      <c r="D163" s="27">
        <f t="shared" ref="D163:S174" si="57">IF(D24=0,0,((D6*0.5)+C24-D42)*D79*D128*D$2)</f>
        <v>0</v>
      </c>
      <c r="E163" s="27">
        <f t="shared" si="57"/>
        <v>0</v>
      </c>
      <c r="F163" s="27">
        <f t="shared" si="57"/>
        <v>0</v>
      </c>
      <c r="G163" s="27">
        <f t="shared" si="57"/>
        <v>0</v>
      </c>
      <c r="H163" s="27">
        <f t="shared" si="57"/>
        <v>0</v>
      </c>
      <c r="I163" s="27">
        <f t="shared" si="57"/>
        <v>0</v>
      </c>
      <c r="J163" s="27">
        <f t="shared" si="57"/>
        <v>0</v>
      </c>
      <c r="K163" s="27">
        <f t="shared" si="57"/>
        <v>3.1737071177831906</v>
      </c>
      <c r="L163" s="27">
        <f t="shared" si="57"/>
        <v>0.91337120485660461</v>
      </c>
      <c r="M163" s="27">
        <f t="shared" si="57"/>
        <v>1.3683545684045864</v>
      </c>
      <c r="N163" s="27">
        <f t="shared" si="57"/>
        <v>2.3515040313115319</v>
      </c>
      <c r="O163" s="27">
        <f t="shared" si="57"/>
        <v>3.214743318185044</v>
      </c>
      <c r="P163" s="27">
        <f t="shared" si="57"/>
        <v>2.4436733136905153</v>
      </c>
      <c r="Q163" s="27">
        <f t="shared" si="57"/>
        <v>2.0094582226358355</v>
      </c>
      <c r="R163" s="27">
        <f t="shared" si="57"/>
        <v>0.76139185437900336</v>
      </c>
      <c r="S163" s="27">
        <f t="shared" si="57"/>
        <v>1.8707194394320816</v>
      </c>
      <c r="T163" s="27">
        <f t="shared" si="55"/>
        <v>12.085097381227436</v>
      </c>
      <c r="U163" s="27">
        <f t="shared" si="55"/>
        <v>13.726644699412336</v>
      </c>
      <c r="V163" s="27">
        <f t="shared" si="55"/>
        <v>14.12756007634249</v>
      </c>
      <c r="W163" s="27">
        <f t="shared" si="55"/>
        <v>6.3474142355663812</v>
      </c>
      <c r="X163" s="27">
        <f t="shared" si="55"/>
        <v>0.91337120485660461</v>
      </c>
      <c r="Y163" s="27">
        <f t="shared" si="55"/>
        <v>1.3683545684045864</v>
      </c>
      <c r="Z163" s="27">
        <f t="shared" si="55"/>
        <v>2.3515040313115319</v>
      </c>
      <c r="AA163" s="27">
        <f t="shared" si="55"/>
        <v>3.214743318185044</v>
      </c>
      <c r="AB163" s="27">
        <f t="shared" si="55"/>
        <v>2.4436733136905153</v>
      </c>
      <c r="AC163" s="27">
        <f t="shared" si="55"/>
        <v>0</v>
      </c>
      <c r="AD163" s="27">
        <f t="shared" si="55"/>
        <v>0</v>
      </c>
      <c r="AE163" s="27">
        <f t="shared" si="55"/>
        <v>0</v>
      </c>
      <c r="AF163" s="27">
        <f t="shared" si="55"/>
        <v>0</v>
      </c>
      <c r="AG163" s="27">
        <f t="shared" si="55"/>
        <v>0</v>
      </c>
      <c r="AH163" s="27">
        <f t="shared" si="55"/>
        <v>0</v>
      </c>
      <c r="AI163" s="27">
        <f t="shared" si="55"/>
        <v>0</v>
      </c>
      <c r="AJ163" s="27">
        <f t="shared" si="55"/>
        <v>0</v>
      </c>
      <c r="AK163" s="27">
        <f t="shared" si="55"/>
        <v>0</v>
      </c>
      <c r="AL163" s="27">
        <f t="shared" si="55"/>
        <v>0</v>
      </c>
      <c r="AM163" s="27">
        <f t="shared" si="55"/>
        <v>0</v>
      </c>
    </row>
    <row r="164" spans="1:39" hidden="1" x14ac:dyDescent="0.3">
      <c r="A164" s="603"/>
      <c r="B164" s="282" t="s">
        <v>142</v>
      </c>
      <c r="C164" s="27">
        <f t="shared" si="56"/>
        <v>0</v>
      </c>
      <c r="D164" s="27">
        <f t="shared" si="57"/>
        <v>0</v>
      </c>
      <c r="E164" s="27">
        <f t="shared" ref="E164:AM167" si="58">IF(E25=0,0,((E7*0.5)+D25-E43)*E80*E129*E$2)</f>
        <v>0</v>
      </c>
      <c r="F164" s="27">
        <f t="shared" si="58"/>
        <v>0</v>
      </c>
      <c r="G164" s="27">
        <f t="shared" si="58"/>
        <v>0</v>
      </c>
      <c r="H164" s="27">
        <f t="shared" si="58"/>
        <v>0</v>
      </c>
      <c r="I164" s="27">
        <f t="shared" si="58"/>
        <v>0</v>
      </c>
      <c r="J164" s="27">
        <f t="shared" si="58"/>
        <v>0</v>
      </c>
      <c r="K164" s="27">
        <f t="shared" si="58"/>
        <v>0</v>
      </c>
      <c r="L164" s="27">
        <f t="shared" si="58"/>
        <v>0</v>
      </c>
      <c r="M164" s="27">
        <f t="shared" si="58"/>
        <v>0</v>
      </c>
      <c r="N164" s="27">
        <f t="shared" si="58"/>
        <v>0</v>
      </c>
      <c r="O164" s="27">
        <f t="shared" si="58"/>
        <v>0</v>
      </c>
      <c r="P164" s="27">
        <f t="shared" si="58"/>
        <v>0</v>
      </c>
      <c r="Q164" s="27">
        <f t="shared" si="58"/>
        <v>0</v>
      </c>
      <c r="R164" s="27">
        <f t="shared" si="58"/>
        <v>0</v>
      </c>
      <c r="S164" s="27">
        <f t="shared" si="58"/>
        <v>0</v>
      </c>
      <c r="T164" s="27">
        <f t="shared" si="58"/>
        <v>0</v>
      </c>
      <c r="U164" s="27">
        <f t="shared" si="58"/>
        <v>0</v>
      </c>
      <c r="V164" s="27">
        <f t="shared" si="58"/>
        <v>0</v>
      </c>
      <c r="W164" s="27">
        <f t="shared" si="58"/>
        <v>0</v>
      </c>
      <c r="X164" s="27">
        <f t="shared" si="58"/>
        <v>0</v>
      </c>
      <c r="Y164" s="27">
        <f t="shared" si="58"/>
        <v>0</v>
      </c>
      <c r="Z164" s="27">
        <f t="shared" si="58"/>
        <v>0</v>
      </c>
      <c r="AA164" s="27">
        <f t="shared" si="58"/>
        <v>0</v>
      </c>
      <c r="AB164" s="27">
        <f t="shared" si="58"/>
        <v>0</v>
      </c>
      <c r="AC164" s="27">
        <f t="shared" si="58"/>
        <v>0</v>
      </c>
      <c r="AD164" s="27">
        <f t="shared" si="58"/>
        <v>0</v>
      </c>
      <c r="AE164" s="27">
        <f t="shared" si="58"/>
        <v>0</v>
      </c>
      <c r="AF164" s="27">
        <f t="shared" si="58"/>
        <v>0</v>
      </c>
      <c r="AG164" s="27">
        <f t="shared" si="58"/>
        <v>0</v>
      </c>
      <c r="AH164" s="27">
        <f t="shared" si="58"/>
        <v>0</v>
      </c>
      <c r="AI164" s="27">
        <f t="shared" si="58"/>
        <v>0</v>
      </c>
      <c r="AJ164" s="27">
        <f t="shared" si="58"/>
        <v>0</v>
      </c>
      <c r="AK164" s="27">
        <f t="shared" si="58"/>
        <v>0</v>
      </c>
      <c r="AL164" s="27">
        <f t="shared" si="58"/>
        <v>0</v>
      </c>
      <c r="AM164" s="27">
        <f t="shared" si="58"/>
        <v>0</v>
      </c>
    </row>
    <row r="165" spans="1:39" hidden="1" x14ac:dyDescent="0.3">
      <c r="A165" s="603"/>
      <c r="B165" s="282" t="s">
        <v>60</v>
      </c>
      <c r="C165" s="27">
        <f t="shared" si="56"/>
        <v>0</v>
      </c>
      <c r="D165" s="27">
        <f t="shared" si="57"/>
        <v>0</v>
      </c>
      <c r="E165" s="27">
        <f t="shared" si="58"/>
        <v>0</v>
      </c>
      <c r="F165" s="27">
        <f t="shared" si="58"/>
        <v>41.139638437455886</v>
      </c>
      <c r="G165" s="27">
        <f t="shared" si="58"/>
        <v>306.68987303101466</v>
      </c>
      <c r="H165" s="27">
        <f t="shared" si="58"/>
        <v>2574.6295831951643</v>
      </c>
      <c r="I165" s="27">
        <f t="shared" si="58"/>
        <v>4299.7637068027107</v>
      </c>
      <c r="J165" s="27">
        <f t="shared" si="58"/>
        <v>5783.9280345063962</v>
      </c>
      <c r="K165" s="27">
        <f t="shared" si="58"/>
        <v>3142.7475239229784</v>
      </c>
      <c r="L165" s="27">
        <f t="shared" si="58"/>
        <v>137.99616376172639</v>
      </c>
      <c r="M165" s="27">
        <f t="shared" si="58"/>
        <v>0</v>
      </c>
      <c r="N165" s="27">
        <f t="shared" si="58"/>
        <v>0</v>
      </c>
      <c r="O165" s="27">
        <f t="shared" si="58"/>
        <v>0</v>
      </c>
      <c r="P165" s="27">
        <f t="shared" si="58"/>
        <v>0</v>
      </c>
      <c r="Q165" s="27">
        <f t="shared" si="58"/>
        <v>0</v>
      </c>
      <c r="R165" s="27">
        <f t="shared" si="58"/>
        <v>180.05257724948547</v>
      </c>
      <c r="S165" s="27">
        <f t="shared" si="58"/>
        <v>1277.5528717168593</v>
      </c>
      <c r="T165" s="27">
        <f t="shared" si="58"/>
        <v>8267.3206883865405</v>
      </c>
      <c r="U165" s="27">
        <f t="shared" si="58"/>
        <v>9395.3794963781693</v>
      </c>
      <c r="V165" s="27">
        <f t="shared" si="58"/>
        <v>9667.3837604934288</v>
      </c>
      <c r="W165" s="27">
        <f t="shared" si="58"/>
        <v>4343.4677637166496</v>
      </c>
      <c r="X165" s="27">
        <f t="shared" si="58"/>
        <v>164.67796298912023</v>
      </c>
      <c r="Y165" s="27">
        <f t="shared" si="58"/>
        <v>0</v>
      </c>
      <c r="Z165" s="27">
        <f t="shared" si="58"/>
        <v>0</v>
      </c>
      <c r="AA165" s="27">
        <f t="shared" si="58"/>
        <v>0</v>
      </c>
      <c r="AB165" s="27">
        <f t="shared" si="58"/>
        <v>0</v>
      </c>
      <c r="AC165" s="27">
        <f t="shared" si="58"/>
        <v>0</v>
      </c>
      <c r="AD165" s="27">
        <f t="shared" si="58"/>
        <v>0</v>
      </c>
      <c r="AE165" s="27">
        <f t="shared" si="58"/>
        <v>0</v>
      </c>
      <c r="AF165" s="27">
        <f t="shared" si="58"/>
        <v>0</v>
      </c>
      <c r="AG165" s="27">
        <f t="shared" si="58"/>
        <v>0</v>
      </c>
      <c r="AH165" s="27">
        <f t="shared" si="58"/>
        <v>0</v>
      </c>
      <c r="AI165" s="27">
        <f t="shared" si="58"/>
        <v>0</v>
      </c>
      <c r="AJ165" s="27">
        <f t="shared" si="58"/>
        <v>0</v>
      </c>
      <c r="AK165" s="27">
        <f t="shared" si="58"/>
        <v>0</v>
      </c>
      <c r="AL165" s="27">
        <f t="shared" si="58"/>
        <v>0</v>
      </c>
      <c r="AM165" s="27">
        <f t="shared" si="58"/>
        <v>0</v>
      </c>
    </row>
    <row r="166" spans="1:39" hidden="1" x14ac:dyDescent="0.3">
      <c r="A166" s="603"/>
      <c r="B166" s="282" t="s">
        <v>143</v>
      </c>
      <c r="C166" s="27">
        <f t="shared" si="56"/>
        <v>0</v>
      </c>
      <c r="D166" s="27">
        <f t="shared" si="57"/>
        <v>0</v>
      </c>
      <c r="E166" s="27">
        <f t="shared" si="58"/>
        <v>0</v>
      </c>
      <c r="F166" s="27">
        <f t="shared" si="58"/>
        <v>0</v>
      </c>
      <c r="G166" s="27">
        <f t="shared" si="58"/>
        <v>0</v>
      </c>
      <c r="H166" s="27">
        <f t="shared" si="58"/>
        <v>0</v>
      </c>
      <c r="I166" s="27">
        <f t="shared" si="58"/>
        <v>0</v>
      </c>
      <c r="J166" s="27">
        <f t="shared" si="58"/>
        <v>0</v>
      </c>
      <c r="K166" s="27">
        <f t="shared" si="58"/>
        <v>0</v>
      </c>
      <c r="L166" s="27">
        <f t="shared" si="58"/>
        <v>0</v>
      </c>
      <c r="M166" s="27">
        <f t="shared" si="58"/>
        <v>0</v>
      </c>
      <c r="N166" s="27">
        <f t="shared" si="58"/>
        <v>0</v>
      </c>
      <c r="O166" s="27">
        <f t="shared" si="58"/>
        <v>0</v>
      </c>
      <c r="P166" s="27">
        <f t="shared" si="58"/>
        <v>0</v>
      </c>
      <c r="Q166" s="27">
        <f t="shared" si="58"/>
        <v>0</v>
      </c>
      <c r="R166" s="27">
        <f t="shared" si="58"/>
        <v>0</v>
      </c>
      <c r="S166" s="27">
        <f t="shared" si="58"/>
        <v>0</v>
      </c>
      <c r="T166" s="27">
        <f t="shared" si="58"/>
        <v>0</v>
      </c>
      <c r="U166" s="27">
        <f t="shared" si="58"/>
        <v>0</v>
      </c>
      <c r="V166" s="27">
        <f t="shared" si="58"/>
        <v>0</v>
      </c>
      <c r="W166" s="27">
        <f t="shared" si="58"/>
        <v>0</v>
      </c>
      <c r="X166" s="27">
        <f t="shared" si="58"/>
        <v>0</v>
      </c>
      <c r="Y166" s="27">
        <f t="shared" si="58"/>
        <v>0</v>
      </c>
      <c r="Z166" s="27">
        <f t="shared" si="58"/>
        <v>0</v>
      </c>
      <c r="AA166" s="27">
        <f t="shared" si="58"/>
        <v>0</v>
      </c>
      <c r="AB166" s="27">
        <f t="shared" si="58"/>
        <v>0</v>
      </c>
      <c r="AC166" s="27">
        <f t="shared" si="58"/>
        <v>0</v>
      </c>
      <c r="AD166" s="27">
        <f t="shared" si="58"/>
        <v>0</v>
      </c>
      <c r="AE166" s="27">
        <f t="shared" si="58"/>
        <v>0</v>
      </c>
      <c r="AF166" s="27">
        <f t="shared" si="58"/>
        <v>0</v>
      </c>
      <c r="AG166" s="27">
        <f t="shared" si="58"/>
        <v>0</v>
      </c>
      <c r="AH166" s="27">
        <f t="shared" si="58"/>
        <v>0</v>
      </c>
      <c r="AI166" s="27">
        <f t="shared" si="58"/>
        <v>0</v>
      </c>
      <c r="AJ166" s="27">
        <f t="shared" si="58"/>
        <v>0</v>
      </c>
      <c r="AK166" s="27">
        <f t="shared" si="58"/>
        <v>0</v>
      </c>
      <c r="AL166" s="27">
        <f t="shared" si="58"/>
        <v>0</v>
      </c>
      <c r="AM166" s="27">
        <f t="shared" si="58"/>
        <v>0</v>
      </c>
    </row>
    <row r="167" spans="1:39" hidden="1" x14ac:dyDescent="0.3">
      <c r="A167" s="603"/>
      <c r="B167" s="283" t="s">
        <v>62</v>
      </c>
      <c r="C167" s="27">
        <f t="shared" si="56"/>
        <v>0</v>
      </c>
      <c r="D167" s="27">
        <f t="shared" si="57"/>
        <v>0</v>
      </c>
      <c r="E167" s="27">
        <f t="shared" si="58"/>
        <v>0</v>
      </c>
      <c r="F167" s="27">
        <f t="shared" si="58"/>
        <v>0</v>
      </c>
      <c r="G167" s="27">
        <f t="shared" si="58"/>
        <v>0</v>
      </c>
      <c r="H167" s="27">
        <f t="shared" si="58"/>
        <v>0</v>
      </c>
      <c r="I167" s="27">
        <f t="shared" si="58"/>
        <v>0</v>
      </c>
      <c r="J167" s="27">
        <f t="shared" si="58"/>
        <v>0</v>
      </c>
      <c r="K167" s="27">
        <f t="shared" si="58"/>
        <v>0</v>
      </c>
      <c r="L167" s="27">
        <f t="shared" si="58"/>
        <v>0</v>
      </c>
      <c r="M167" s="27">
        <f t="shared" si="58"/>
        <v>0</v>
      </c>
      <c r="N167" s="27">
        <f t="shared" si="58"/>
        <v>11.338817928668103</v>
      </c>
      <c r="O167" s="27">
        <f t="shared" si="58"/>
        <v>31.001567522514854</v>
      </c>
      <c r="P167" s="27">
        <f t="shared" si="58"/>
        <v>23.571986278311655</v>
      </c>
      <c r="Q167" s="27">
        <f t="shared" si="58"/>
        <v>19.055224329385226</v>
      </c>
      <c r="R167" s="27">
        <f t="shared" si="58"/>
        <v>7.2766465714668422</v>
      </c>
      <c r="S167" s="27">
        <f t="shared" si="58"/>
        <v>2.9280314042041184</v>
      </c>
      <c r="T167" s="27">
        <f t="shared" si="58"/>
        <v>0</v>
      </c>
      <c r="U167" s="27">
        <f t="shared" si="58"/>
        <v>0</v>
      </c>
      <c r="V167" s="27">
        <f t="shared" si="58"/>
        <v>0</v>
      </c>
      <c r="W167" s="27">
        <f t="shared" si="58"/>
        <v>3.119789023111887</v>
      </c>
      <c r="X167" s="27">
        <f t="shared" si="58"/>
        <v>7.901356470588861</v>
      </c>
      <c r="Y167" s="27">
        <f t="shared" si="58"/>
        <v>13.194414794368321</v>
      </c>
      <c r="Z167" s="27">
        <f t="shared" si="58"/>
        <v>22.677635857336206</v>
      </c>
      <c r="AA167" s="27">
        <f t="shared" si="58"/>
        <v>31.001567522514854</v>
      </c>
      <c r="AB167" s="27">
        <f t="shared" si="58"/>
        <v>23.571986278311655</v>
      </c>
      <c r="AC167" s="27">
        <f t="shared" si="58"/>
        <v>0</v>
      </c>
      <c r="AD167" s="27">
        <f t="shared" si="58"/>
        <v>0</v>
      </c>
      <c r="AE167" s="27">
        <f t="shared" si="58"/>
        <v>0</v>
      </c>
      <c r="AF167" s="27">
        <f t="shared" si="58"/>
        <v>0</v>
      </c>
      <c r="AG167" s="27">
        <f t="shared" si="58"/>
        <v>0</v>
      </c>
      <c r="AH167" s="27">
        <f t="shared" si="58"/>
        <v>0</v>
      </c>
      <c r="AI167" s="27">
        <f t="shared" si="58"/>
        <v>0</v>
      </c>
      <c r="AJ167" s="27">
        <f t="shared" si="58"/>
        <v>0</v>
      </c>
      <c r="AK167" s="27">
        <f t="shared" si="58"/>
        <v>0</v>
      </c>
      <c r="AL167" s="27">
        <f t="shared" si="58"/>
        <v>0</v>
      </c>
      <c r="AM167" s="27">
        <f t="shared" si="58"/>
        <v>0</v>
      </c>
    </row>
    <row r="168" spans="1:39" hidden="1" x14ac:dyDescent="0.3">
      <c r="A168" s="603"/>
      <c r="B168" s="283" t="s">
        <v>63</v>
      </c>
      <c r="C168" s="27">
        <f t="shared" si="56"/>
        <v>134.81014931902337</v>
      </c>
      <c r="D168" s="27">
        <f t="shared" si="57"/>
        <v>157.27310122245518</v>
      </c>
      <c r="E168" s="27">
        <f t="shared" ref="E168:AM171" si="59">IF(E29=0,0,((E11*0.5)+D29-E47)*E84*E133*E$2)</f>
        <v>155.73882579451055</v>
      </c>
      <c r="F168" s="27">
        <f t="shared" si="59"/>
        <v>68.376204928011589</v>
      </c>
      <c r="G168" s="27">
        <f t="shared" si="59"/>
        <v>167.99850828158583</v>
      </c>
      <c r="H168" s="27">
        <f t="shared" si="59"/>
        <v>1292.9795449148478</v>
      </c>
      <c r="I168" s="27">
        <f t="shared" si="59"/>
        <v>2042.1438041398674</v>
      </c>
      <c r="J168" s="27">
        <f t="shared" si="59"/>
        <v>2449.2887886909393</v>
      </c>
      <c r="K168" s="27">
        <f t="shared" si="59"/>
        <v>1109.631978510658</v>
      </c>
      <c r="L168" s="27">
        <f t="shared" si="59"/>
        <v>161.41009972493319</v>
      </c>
      <c r="M168" s="27">
        <f t="shared" si="59"/>
        <v>248.36554283954442</v>
      </c>
      <c r="N168" s="27">
        <f t="shared" si="59"/>
        <v>917.74705295982892</v>
      </c>
      <c r="O168" s="27">
        <f t="shared" si="59"/>
        <v>1911.8825405568682</v>
      </c>
      <c r="P168" s="27">
        <f t="shared" si="59"/>
        <v>1453.3092943505478</v>
      </c>
      <c r="Q168" s="27">
        <f t="shared" si="59"/>
        <v>1195.0714914324462</v>
      </c>
      <c r="R168" s="27">
        <f t="shared" si="59"/>
        <v>452.81742547684269</v>
      </c>
      <c r="S168" s="27">
        <f t="shared" si="59"/>
        <v>1112.5603136955199</v>
      </c>
      <c r="T168" s="27">
        <f t="shared" si="59"/>
        <v>7187.2881898212891</v>
      </c>
      <c r="U168" s="27">
        <f t="shared" si="59"/>
        <v>8163.5545185767496</v>
      </c>
      <c r="V168" s="27">
        <f t="shared" si="59"/>
        <v>8401.9882078413357</v>
      </c>
      <c r="W168" s="27">
        <f t="shared" si="59"/>
        <v>3774.9547175395828</v>
      </c>
      <c r="X168" s="27">
        <f t="shared" si="59"/>
        <v>543.20307619415871</v>
      </c>
      <c r="Y168" s="27">
        <f t="shared" si="59"/>
        <v>813.79225328041275</v>
      </c>
      <c r="Z168" s="27">
        <f t="shared" si="59"/>
        <v>1398.4940807192702</v>
      </c>
      <c r="AA168" s="27">
        <f t="shared" si="59"/>
        <v>1911.8825405568682</v>
      </c>
      <c r="AB168" s="27">
        <f t="shared" si="59"/>
        <v>1453.3092943505478</v>
      </c>
      <c r="AC168" s="27">
        <f t="shared" si="59"/>
        <v>0</v>
      </c>
      <c r="AD168" s="27">
        <f t="shared" si="59"/>
        <v>0</v>
      </c>
      <c r="AE168" s="27">
        <f t="shared" si="59"/>
        <v>0</v>
      </c>
      <c r="AF168" s="27">
        <f t="shared" si="59"/>
        <v>0</v>
      </c>
      <c r="AG168" s="27">
        <f t="shared" si="59"/>
        <v>0</v>
      </c>
      <c r="AH168" s="27">
        <f t="shared" si="59"/>
        <v>0</v>
      </c>
      <c r="AI168" s="27">
        <f t="shared" si="59"/>
        <v>0</v>
      </c>
      <c r="AJ168" s="27">
        <f t="shared" si="59"/>
        <v>0</v>
      </c>
      <c r="AK168" s="27">
        <f t="shared" si="59"/>
        <v>0</v>
      </c>
      <c r="AL168" s="27">
        <f t="shared" si="59"/>
        <v>0</v>
      </c>
      <c r="AM168" s="27">
        <f t="shared" si="59"/>
        <v>0</v>
      </c>
    </row>
    <row r="169" spans="1:39" ht="15.75" hidden="1" customHeight="1" x14ac:dyDescent="0.3">
      <c r="A169" s="603"/>
      <c r="B169" s="283" t="s">
        <v>64</v>
      </c>
      <c r="C169" s="27">
        <f t="shared" si="56"/>
        <v>80.341694928320621</v>
      </c>
      <c r="D169" s="27">
        <f t="shared" si="57"/>
        <v>91.097986210617051</v>
      </c>
      <c r="E169" s="27">
        <f t="shared" si="59"/>
        <v>158.66768799817061</v>
      </c>
      <c r="F169" s="27">
        <f t="shared" si="59"/>
        <v>319.85011792607168</v>
      </c>
      <c r="G169" s="27">
        <f t="shared" si="59"/>
        <v>707.73463684687988</v>
      </c>
      <c r="H169" s="27">
        <f t="shared" si="59"/>
        <v>2049.5907860332791</v>
      </c>
      <c r="I169" s="27">
        <f t="shared" si="59"/>
        <v>2994.727467731263</v>
      </c>
      <c r="J169" s="27">
        <f t="shared" si="59"/>
        <v>2914.4126656730086</v>
      </c>
      <c r="K169" s="27">
        <f t="shared" si="59"/>
        <v>3026.5620137839323</v>
      </c>
      <c r="L169" s="27">
        <f t="shared" si="59"/>
        <v>1759.7504814957945</v>
      </c>
      <c r="M169" s="27">
        <f t="shared" si="59"/>
        <v>1702.8540205655286</v>
      </c>
      <c r="N169" s="27">
        <f t="shared" si="59"/>
        <v>1407.3618095472275</v>
      </c>
      <c r="O169" s="27">
        <f t="shared" si="59"/>
        <v>2151.2001175408786</v>
      </c>
      <c r="P169" s="27">
        <f t="shared" si="59"/>
        <v>1638.3848965611887</v>
      </c>
      <c r="Q169" s="27">
        <f t="shared" si="59"/>
        <v>1893.7911311879934</v>
      </c>
      <c r="R169" s="27">
        <f t="shared" si="59"/>
        <v>2101.5384825586661</v>
      </c>
      <c r="S169" s="27">
        <f t="shared" si="59"/>
        <v>3004.0688234165182</v>
      </c>
      <c r="T169" s="27">
        <f t="shared" si="59"/>
        <v>6196.9429215444807</v>
      </c>
      <c r="U169" s="27">
        <f t="shared" si="59"/>
        <v>7138.1990803750268</v>
      </c>
      <c r="V169" s="27">
        <f t="shared" si="59"/>
        <v>6023.8603477125662</v>
      </c>
      <c r="W169" s="27">
        <f t="shared" si="59"/>
        <v>5637.9857273311582</v>
      </c>
      <c r="X169" s="27">
        <f t="shared" si="59"/>
        <v>2811.9519405500155</v>
      </c>
      <c r="Y169" s="27">
        <f t="shared" si="59"/>
        <v>2226.7290121663673</v>
      </c>
      <c r="Z169" s="27">
        <f t="shared" si="59"/>
        <v>1536.0392471405232</v>
      </c>
      <c r="AA169" s="27">
        <f t="shared" si="59"/>
        <v>2151.2001175408786</v>
      </c>
      <c r="AB169" s="27">
        <f t="shared" si="59"/>
        <v>1638.3848965611887</v>
      </c>
      <c r="AC169" s="27">
        <f t="shared" si="59"/>
        <v>0</v>
      </c>
      <c r="AD169" s="27">
        <f t="shared" si="59"/>
        <v>0</v>
      </c>
      <c r="AE169" s="27">
        <f t="shared" si="59"/>
        <v>0</v>
      </c>
      <c r="AF169" s="27">
        <f t="shared" si="59"/>
        <v>0</v>
      </c>
      <c r="AG169" s="27">
        <f t="shared" si="59"/>
        <v>0</v>
      </c>
      <c r="AH169" s="27">
        <f t="shared" si="59"/>
        <v>0</v>
      </c>
      <c r="AI169" s="27">
        <f t="shared" si="59"/>
        <v>0</v>
      </c>
      <c r="AJ169" s="27">
        <f t="shared" si="59"/>
        <v>0</v>
      </c>
      <c r="AK169" s="27">
        <f t="shared" si="59"/>
        <v>0</v>
      </c>
      <c r="AL169" s="27">
        <f t="shared" si="59"/>
        <v>0</v>
      </c>
      <c r="AM169" s="27">
        <f t="shared" si="59"/>
        <v>0</v>
      </c>
    </row>
    <row r="170" spans="1:39" hidden="1" x14ac:dyDescent="0.3">
      <c r="A170" s="603"/>
      <c r="B170" s="283" t="s">
        <v>65</v>
      </c>
      <c r="C170" s="27">
        <f t="shared" si="56"/>
        <v>0</v>
      </c>
      <c r="D170" s="27">
        <f t="shared" si="57"/>
        <v>0</v>
      </c>
      <c r="E170" s="27">
        <f t="shared" si="59"/>
        <v>0</v>
      </c>
      <c r="F170" s="27">
        <f t="shared" si="59"/>
        <v>0</v>
      </c>
      <c r="G170" s="27">
        <f t="shared" si="59"/>
        <v>0</v>
      </c>
      <c r="H170" s="27">
        <f t="shared" si="59"/>
        <v>0</v>
      </c>
      <c r="I170" s="27">
        <f t="shared" si="59"/>
        <v>0</v>
      </c>
      <c r="J170" s="27">
        <f t="shared" si="59"/>
        <v>0</v>
      </c>
      <c r="K170" s="27">
        <f t="shared" si="59"/>
        <v>0</v>
      </c>
      <c r="L170" s="27">
        <f t="shared" si="59"/>
        <v>0</v>
      </c>
      <c r="M170" s="27">
        <f t="shared" si="59"/>
        <v>0</v>
      </c>
      <c r="N170" s="27">
        <f t="shared" si="59"/>
        <v>0</v>
      </c>
      <c r="O170" s="27">
        <f t="shared" si="59"/>
        <v>0</v>
      </c>
      <c r="P170" s="27">
        <f t="shared" si="59"/>
        <v>0</v>
      </c>
      <c r="Q170" s="27">
        <f t="shared" si="59"/>
        <v>0</v>
      </c>
      <c r="R170" s="27">
        <f t="shared" si="59"/>
        <v>0</v>
      </c>
      <c r="S170" s="27">
        <f t="shared" si="59"/>
        <v>0</v>
      </c>
      <c r="T170" s="27">
        <f t="shared" si="59"/>
        <v>0</v>
      </c>
      <c r="U170" s="27">
        <f t="shared" si="59"/>
        <v>0</v>
      </c>
      <c r="V170" s="27">
        <f t="shared" si="59"/>
        <v>0</v>
      </c>
      <c r="W170" s="27">
        <f t="shared" si="59"/>
        <v>0</v>
      </c>
      <c r="X170" s="27">
        <f t="shared" si="59"/>
        <v>0</v>
      </c>
      <c r="Y170" s="27">
        <f t="shared" si="59"/>
        <v>0</v>
      </c>
      <c r="Z170" s="27">
        <f t="shared" si="59"/>
        <v>0</v>
      </c>
      <c r="AA170" s="27">
        <f t="shared" si="59"/>
        <v>0</v>
      </c>
      <c r="AB170" s="27">
        <f t="shared" si="59"/>
        <v>0</v>
      </c>
      <c r="AC170" s="27">
        <f t="shared" si="59"/>
        <v>0</v>
      </c>
      <c r="AD170" s="27">
        <f t="shared" si="59"/>
        <v>0</v>
      </c>
      <c r="AE170" s="27">
        <f t="shared" si="59"/>
        <v>0</v>
      </c>
      <c r="AF170" s="27">
        <f t="shared" si="59"/>
        <v>0</v>
      </c>
      <c r="AG170" s="27">
        <f t="shared" si="59"/>
        <v>0</v>
      </c>
      <c r="AH170" s="27">
        <f t="shared" si="59"/>
        <v>0</v>
      </c>
      <c r="AI170" s="27">
        <f t="shared" si="59"/>
        <v>0</v>
      </c>
      <c r="AJ170" s="27">
        <f t="shared" si="59"/>
        <v>0</v>
      </c>
      <c r="AK170" s="27">
        <f t="shared" si="59"/>
        <v>0</v>
      </c>
      <c r="AL170" s="27">
        <f t="shared" si="59"/>
        <v>0</v>
      </c>
      <c r="AM170" s="27">
        <f t="shared" si="59"/>
        <v>0</v>
      </c>
    </row>
    <row r="171" spans="1:39" hidden="1" x14ac:dyDescent="0.3">
      <c r="A171" s="603"/>
      <c r="B171" s="283" t="s">
        <v>144</v>
      </c>
      <c r="C171" s="27">
        <f t="shared" si="56"/>
        <v>30.998500612217732</v>
      </c>
      <c r="D171" s="27">
        <f t="shared" si="57"/>
        <v>34.768223086366611</v>
      </c>
      <c r="E171" s="27">
        <f t="shared" si="59"/>
        <v>62.222433587697012</v>
      </c>
      <c r="F171" s="27">
        <f t="shared" si="59"/>
        <v>63.519086372514032</v>
      </c>
      <c r="G171" s="27">
        <f t="shared" si="59"/>
        <v>117.02859225098277</v>
      </c>
      <c r="H171" s="27">
        <f t="shared" si="59"/>
        <v>383.54344068633606</v>
      </c>
      <c r="I171" s="27">
        <f t="shared" si="59"/>
        <v>458.82723276598051</v>
      </c>
      <c r="J171" s="27">
        <f t="shared" si="59"/>
        <v>572.07557772522819</v>
      </c>
      <c r="K171" s="27">
        <f t="shared" si="59"/>
        <v>629.64994253463601</v>
      </c>
      <c r="L171" s="27">
        <f t="shared" si="59"/>
        <v>288.02410927954588</v>
      </c>
      <c r="M171" s="27">
        <f t="shared" si="59"/>
        <v>287.77008148742539</v>
      </c>
      <c r="N171" s="27">
        <f t="shared" si="59"/>
        <v>202.36605521095063</v>
      </c>
      <c r="O171" s="27">
        <f t="shared" si="59"/>
        <v>228.90871477597366</v>
      </c>
      <c r="P171" s="27">
        <f t="shared" si="59"/>
        <v>216.06042323230864</v>
      </c>
      <c r="Q171" s="27">
        <f t="shared" si="59"/>
        <v>247.53639884911775</v>
      </c>
      <c r="R171" s="27">
        <f t="shared" si="59"/>
        <v>234.35116916975872</v>
      </c>
      <c r="S171" s="27">
        <f t="shared" si="59"/>
        <v>309.84301831802776</v>
      </c>
      <c r="T171" s="27">
        <f t="shared" si="59"/>
        <v>791.85061573308576</v>
      </c>
      <c r="U171" s="27">
        <f t="shared" si="59"/>
        <v>752.17686641185458</v>
      </c>
      <c r="V171" s="27">
        <f t="shared" si="59"/>
        <v>777.66239212913422</v>
      </c>
      <c r="W171" s="27">
        <f t="shared" si="59"/>
        <v>725.55576186137966</v>
      </c>
      <c r="X171" s="27">
        <f t="shared" si="59"/>
        <v>288.02410927954588</v>
      </c>
      <c r="Y171" s="27">
        <f t="shared" si="59"/>
        <v>287.77008148742539</v>
      </c>
      <c r="Z171" s="27">
        <f t="shared" si="59"/>
        <v>202.36605521095063</v>
      </c>
      <c r="AA171" s="27">
        <f t="shared" si="59"/>
        <v>228.90871477597366</v>
      </c>
      <c r="AB171" s="27">
        <f t="shared" si="59"/>
        <v>216.06042323230864</v>
      </c>
      <c r="AC171" s="27">
        <f t="shared" si="59"/>
        <v>0</v>
      </c>
      <c r="AD171" s="27">
        <f t="shared" si="59"/>
        <v>0</v>
      </c>
      <c r="AE171" s="27">
        <f t="shared" si="59"/>
        <v>0</v>
      </c>
      <c r="AF171" s="27">
        <f t="shared" si="59"/>
        <v>0</v>
      </c>
      <c r="AG171" s="27">
        <f t="shared" si="59"/>
        <v>0</v>
      </c>
      <c r="AH171" s="27">
        <f t="shared" si="59"/>
        <v>0</v>
      </c>
      <c r="AI171" s="27">
        <f t="shared" si="59"/>
        <v>0</v>
      </c>
      <c r="AJ171" s="27">
        <f t="shared" si="59"/>
        <v>0</v>
      </c>
      <c r="AK171" s="27">
        <f t="shared" si="59"/>
        <v>0</v>
      </c>
      <c r="AL171" s="27">
        <f t="shared" si="59"/>
        <v>0</v>
      </c>
      <c r="AM171" s="27">
        <f t="shared" si="59"/>
        <v>0</v>
      </c>
    </row>
    <row r="172" spans="1:39" hidden="1" x14ac:dyDescent="0.3">
      <c r="A172" s="603"/>
      <c r="B172" s="283" t="s">
        <v>145</v>
      </c>
      <c r="C172" s="27">
        <f t="shared" si="56"/>
        <v>0</v>
      </c>
      <c r="D172" s="27">
        <f t="shared" si="57"/>
        <v>0</v>
      </c>
      <c r="E172" s="27">
        <f t="shared" ref="E172:AM174" si="60">IF(E33=0,0,((E15*0.5)+D33-E51)*E88*E137*E$2)</f>
        <v>0</v>
      </c>
      <c r="F172" s="27">
        <f t="shared" si="60"/>
        <v>0</v>
      </c>
      <c r="G172" s="27">
        <f t="shared" si="60"/>
        <v>0</v>
      </c>
      <c r="H172" s="27">
        <f t="shared" si="60"/>
        <v>0</v>
      </c>
      <c r="I172" s="27">
        <f t="shared" si="60"/>
        <v>0</v>
      </c>
      <c r="J172" s="27">
        <f t="shared" si="60"/>
        <v>0</v>
      </c>
      <c r="K172" s="27">
        <f t="shared" si="60"/>
        <v>39.997747990135828</v>
      </c>
      <c r="L172" s="27">
        <f t="shared" si="60"/>
        <v>31.755838334166857</v>
      </c>
      <c r="M172" s="27">
        <f t="shared" si="60"/>
        <v>31.72783072911205</v>
      </c>
      <c r="N172" s="27">
        <f t="shared" si="60"/>
        <v>155.67465639929915</v>
      </c>
      <c r="O172" s="27">
        <f t="shared" si="60"/>
        <v>326.94826910149561</v>
      </c>
      <c r="P172" s="27">
        <f t="shared" si="60"/>
        <v>308.59716925270305</v>
      </c>
      <c r="Q172" s="27">
        <f t="shared" si="60"/>
        <v>353.55402358770789</v>
      </c>
      <c r="R172" s="27">
        <f t="shared" si="60"/>
        <v>334.72167801453452</v>
      </c>
      <c r="S172" s="27">
        <f t="shared" si="60"/>
        <v>442.54601067243829</v>
      </c>
      <c r="T172" s="27">
        <f t="shared" si="60"/>
        <v>1130.9931491872562</v>
      </c>
      <c r="U172" s="27">
        <f t="shared" si="60"/>
        <v>1074.3274880216786</v>
      </c>
      <c r="V172" s="27">
        <f t="shared" si="60"/>
        <v>1110.728236366105</v>
      </c>
      <c r="W172" s="27">
        <f t="shared" si="60"/>
        <v>1036.3048025906508</v>
      </c>
      <c r="X172" s="27">
        <f t="shared" si="60"/>
        <v>411.38225812244849</v>
      </c>
      <c r="Y172" s="27">
        <f t="shared" si="60"/>
        <v>411.01943249993445</v>
      </c>
      <c r="Z172" s="27">
        <f t="shared" si="60"/>
        <v>289.03762594128426</v>
      </c>
      <c r="AA172" s="27">
        <f t="shared" si="60"/>
        <v>326.94826910149561</v>
      </c>
      <c r="AB172" s="27">
        <f t="shared" si="60"/>
        <v>308.59716925270305</v>
      </c>
      <c r="AC172" s="27">
        <f t="shared" si="60"/>
        <v>0</v>
      </c>
      <c r="AD172" s="27">
        <f t="shared" si="60"/>
        <v>0</v>
      </c>
      <c r="AE172" s="27">
        <f t="shared" si="60"/>
        <v>0</v>
      </c>
      <c r="AF172" s="27">
        <f t="shared" si="60"/>
        <v>0</v>
      </c>
      <c r="AG172" s="27">
        <f t="shared" si="60"/>
        <v>0</v>
      </c>
      <c r="AH172" s="27">
        <f t="shared" si="60"/>
        <v>0</v>
      </c>
      <c r="AI172" s="27">
        <f t="shared" si="60"/>
        <v>0</v>
      </c>
      <c r="AJ172" s="27">
        <f t="shared" si="60"/>
        <v>0</v>
      </c>
      <c r="AK172" s="27">
        <f t="shared" si="60"/>
        <v>0</v>
      </c>
      <c r="AL172" s="27">
        <f t="shared" si="60"/>
        <v>0</v>
      </c>
      <c r="AM172" s="27">
        <f t="shared" si="60"/>
        <v>0</v>
      </c>
    </row>
    <row r="173" spans="1:39" ht="15.75" hidden="1" customHeight="1" x14ac:dyDescent="0.3">
      <c r="A173" s="603"/>
      <c r="B173" s="283" t="s">
        <v>67</v>
      </c>
      <c r="C173" s="27">
        <f t="shared" si="56"/>
        <v>0</v>
      </c>
      <c r="D173" s="27">
        <f t="shared" si="57"/>
        <v>0</v>
      </c>
      <c r="E173" s="27">
        <f t="shared" si="60"/>
        <v>0</v>
      </c>
      <c r="F173" s="27">
        <f t="shared" si="60"/>
        <v>0</v>
      </c>
      <c r="G173" s="27">
        <f t="shared" si="60"/>
        <v>0</v>
      </c>
      <c r="H173" s="27">
        <f t="shared" si="60"/>
        <v>0</v>
      </c>
      <c r="I173" s="27">
        <f t="shared" si="60"/>
        <v>0</v>
      </c>
      <c r="J173" s="27">
        <f t="shared" si="60"/>
        <v>0</v>
      </c>
      <c r="K173" s="27">
        <f t="shared" si="60"/>
        <v>0</v>
      </c>
      <c r="L173" s="27">
        <f t="shared" si="60"/>
        <v>0</v>
      </c>
      <c r="M173" s="27">
        <f t="shared" si="60"/>
        <v>0</v>
      </c>
      <c r="N173" s="27">
        <f t="shared" si="60"/>
        <v>0</v>
      </c>
      <c r="O173" s="27">
        <f t="shared" si="60"/>
        <v>0</v>
      </c>
      <c r="P173" s="27">
        <f t="shared" si="60"/>
        <v>0</v>
      </c>
      <c r="Q173" s="27">
        <f t="shared" si="60"/>
        <v>0</v>
      </c>
      <c r="R173" s="27">
        <f t="shared" si="60"/>
        <v>0</v>
      </c>
      <c r="S173" s="27">
        <f t="shared" si="60"/>
        <v>0</v>
      </c>
      <c r="T173" s="27">
        <f t="shared" si="60"/>
        <v>0</v>
      </c>
      <c r="U173" s="27">
        <f t="shared" si="60"/>
        <v>0</v>
      </c>
      <c r="V173" s="27">
        <f t="shared" si="60"/>
        <v>0</v>
      </c>
      <c r="W173" s="27">
        <f t="shared" si="60"/>
        <v>0</v>
      </c>
      <c r="X173" s="27">
        <f t="shared" si="60"/>
        <v>0</v>
      </c>
      <c r="Y173" s="27">
        <f t="shared" si="60"/>
        <v>0</v>
      </c>
      <c r="Z173" s="27">
        <f t="shared" si="60"/>
        <v>0</v>
      </c>
      <c r="AA173" s="27">
        <f t="shared" si="60"/>
        <v>0</v>
      </c>
      <c r="AB173" s="27">
        <f t="shared" si="60"/>
        <v>0</v>
      </c>
      <c r="AC173" s="27">
        <f t="shared" si="60"/>
        <v>0</v>
      </c>
      <c r="AD173" s="27">
        <f t="shared" si="60"/>
        <v>0</v>
      </c>
      <c r="AE173" s="27">
        <f t="shared" si="60"/>
        <v>0</v>
      </c>
      <c r="AF173" s="27">
        <f t="shared" si="60"/>
        <v>0</v>
      </c>
      <c r="AG173" s="27">
        <f t="shared" si="60"/>
        <v>0</v>
      </c>
      <c r="AH173" s="27">
        <f t="shared" si="60"/>
        <v>0</v>
      </c>
      <c r="AI173" s="27">
        <f t="shared" si="60"/>
        <v>0</v>
      </c>
      <c r="AJ173" s="27">
        <f t="shared" si="60"/>
        <v>0</v>
      </c>
      <c r="AK173" s="27">
        <f t="shared" si="60"/>
        <v>0</v>
      </c>
      <c r="AL173" s="27">
        <f t="shared" si="60"/>
        <v>0</v>
      </c>
      <c r="AM173" s="27">
        <f t="shared" si="60"/>
        <v>0</v>
      </c>
    </row>
    <row r="174" spans="1:39" ht="15.75" hidden="1" customHeight="1" x14ac:dyDescent="0.3">
      <c r="A174" s="603"/>
      <c r="B174" s="283" t="s">
        <v>68</v>
      </c>
      <c r="C174" s="27">
        <f t="shared" si="56"/>
        <v>0</v>
      </c>
      <c r="D174" s="27">
        <f t="shared" si="57"/>
        <v>0</v>
      </c>
      <c r="E174" s="27">
        <f t="shared" si="60"/>
        <v>0</v>
      </c>
      <c r="F174" s="27">
        <f t="shared" si="60"/>
        <v>0</v>
      </c>
      <c r="G174" s="27">
        <f t="shared" si="60"/>
        <v>0</v>
      </c>
      <c r="H174" s="27">
        <f t="shared" si="60"/>
        <v>0</v>
      </c>
      <c r="I174" s="27">
        <f t="shared" si="60"/>
        <v>0</v>
      </c>
      <c r="J174" s="27">
        <f t="shared" si="60"/>
        <v>0</v>
      </c>
      <c r="K174" s="27">
        <f t="shared" si="60"/>
        <v>0</v>
      </c>
      <c r="L174" s="27">
        <f t="shared" si="60"/>
        <v>0</v>
      </c>
      <c r="M174" s="27">
        <f t="shared" si="60"/>
        <v>0</v>
      </c>
      <c r="N174" s="27">
        <f t="shared" si="60"/>
        <v>0</v>
      </c>
      <c r="O174" s="27">
        <f t="shared" si="60"/>
        <v>0</v>
      </c>
      <c r="P174" s="27">
        <f t="shared" si="60"/>
        <v>0</v>
      </c>
      <c r="Q174" s="27">
        <f t="shared" si="60"/>
        <v>0</v>
      </c>
      <c r="R174" s="27">
        <f t="shared" si="60"/>
        <v>0</v>
      </c>
      <c r="S174" s="27">
        <f t="shared" si="60"/>
        <v>0</v>
      </c>
      <c r="T174" s="27">
        <f t="shared" si="60"/>
        <v>0</v>
      </c>
      <c r="U174" s="27">
        <f t="shared" si="60"/>
        <v>0</v>
      </c>
      <c r="V174" s="27">
        <f t="shared" si="60"/>
        <v>0</v>
      </c>
      <c r="W174" s="27">
        <f t="shared" si="60"/>
        <v>0</v>
      </c>
      <c r="X174" s="27">
        <f t="shared" si="60"/>
        <v>0</v>
      </c>
      <c r="Y174" s="27">
        <f t="shared" si="60"/>
        <v>0</v>
      </c>
      <c r="Z174" s="27">
        <f t="shared" si="60"/>
        <v>0</v>
      </c>
      <c r="AA174" s="27">
        <f t="shared" si="60"/>
        <v>0</v>
      </c>
      <c r="AB174" s="27">
        <f t="shared" si="60"/>
        <v>0</v>
      </c>
      <c r="AC174" s="27">
        <f t="shared" si="60"/>
        <v>0</v>
      </c>
      <c r="AD174" s="27">
        <f t="shared" si="60"/>
        <v>0</v>
      </c>
      <c r="AE174" s="27">
        <f t="shared" si="60"/>
        <v>0</v>
      </c>
      <c r="AF174" s="27">
        <f t="shared" si="60"/>
        <v>0</v>
      </c>
      <c r="AG174" s="27">
        <f t="shared" si="60"/>
        <v>0</v>
      </c>
      <c r="AH174" s="27">
        <f t="shared" si="60"/>
        <v>0</v>
      </c>
      <c r="AI174" s="27">
        <f t="shared" si="60"/>
        <v>0</v>
      </c>
      <c r="AJ174" s="27">
        <f t="shared" si="60"/>
        <v>0</v>
      </c>
      <c r="AK174" s="27">
        <f t="shared" si="60"/>
        <v>0</v>
      </c>
      <c r="AL174" s="27">
        <f t="shared" si="60"/>
        <v>0</v>
      </c>
      <c r="AM174" s="27">
        <f t="shared" si="60"/>
        <v>0</v>
      </c>
    </row>
    <row r="175" spans="1:39" ht="15.75" hidden="1" customHeight="1" x14ac:dyDescent="0.3">
      <c r="A175" s="603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">
      <c r="A176" s="603"/>
      <c r="B176" s="277" t="s">
        <v>149</v>
      </c>
      <c r="C176" s="27">
        <f>SUM(C162:C175)</f>
        <v>246.15034485956173</v>
      </c>
      <c r="D176" s="27">
        <f>SUM(D162:D175)</f>
        <v>283.13931051943882</v>
      </c>
      <c r="E176" s="27">
        <f t="shared" ref="E176:AM176" si="61">SUM(E162:E175)</f>
        <v>376.62894738037818</v>
      </c>
      <c r="F176" s="27">
        <f t="shared" si="61"/>
        <v>492.88504766405322</v>
      </c>
      <c r="G176" s="27">
        <f t="shared" si="61"/>
        <v>1299.451610410463</v>
      </c>
      <c r="H176" s="27">
        <f t="shared" si="61"/>
        <v>6300.7433548296276</v>
      </c>
      <c r="I176" s="27">
        <f t="shared" si="61"/>
        <v>9795.4622114398207</v>
      </c>
      <c r="J176" s="27">
        <f t="shared" si="61"/>
        <v>11916.892022428541</v>
      </c>
      <c r="K176" s="27">
        <f t="shared" si="61"/>
        <v>8319.7121252828583</v>
      </c>
      <c r="L176" s="27">
        <f t="shared" si="61"/>
        <v>2721.0745232835056</v>
      </c>
      <c r="M176" s="27">
        <f t="shared" si="61"/>
        <v>2807.9967567024164</v>
      </c>
      <c r="N176" s="27">
        <f t="shared" si="61"/>
        <v>3073.7038827092638</v>
      </c>
      <c r="O176" s="27">
        <f t="shared" si="61"/>
        <v>5079.4500303248578</v>
      </c>
      <c r="P176" s="27">
        <f t="shared" si="61"/>
        <v>4044.7342943257531</v>
      </c>
      <c r="Q176" s="27">
        <f t="shared" si="61"/>
        <v>4172.001927798181</v>
      </c>
      <c r="R176" s="27">
        <f t="shared" si="61"/>
        <v>3747.9488688814199</v>
      </c>
      <c r="S176" s="27">
        <f t="shared" si="61"/>
        <v>6728.3868926021705</v>
      </c>
      <c r="T176" s="27">
        <f t="shared" si="61"/>
        <v>25061.134993537871</v>
      </c>
      <c r="U176" s="27">
        <f t="shared" si="61"/>
        <v>27938.134457026052</v>
      </c>
      <c r="V176" s="27">
        <f t="shared" si="61"/>
        <v>27443.982269803251</v>
      </c>
      <c r="W176" s="27">
        <f t="shared" si="61"/>
        <v>16878.930160786433</v>
      </c>
      <c r="X176" s="27">
        <f t="shared" si="61"/>
        <v>4764.4380743706588</v>
      </c>
      <c r="Y176" s="27">
        <f t="shared" si="61"/>
        <v>4289.7844753093141</v>
      </c>
      <c r="Z176" s="27">
        <f t="shared" si="61"/>
        <v>3827.8301355326539</v>
      </c>
      <c r="AA176" s="27">
        <f t="shared" si="61"/>
        <v>5079.4500303248578</v>
      </c>
      <c r="AB176" s="27">
        <f t="shared" si="61"/>
        <v>4044.7342943257531</v>
      </c>
      <c r="AC176" s="27">
        <f t="shared" si="61"/>
        <v>0</v>
      </c>
      <c r="AD176" s="27">
        <f t="shared" si="61"/>
        <v>0</v>
      </c>
      <c r="AE176" s="27">
        <f t="shared" si="61"/>
        <v>0</v>
      </c>
      <c r="AF176" s="27">
        <f t="shared" si="61"/>
        <v>0</v>
      </c>
      <c r="AG176" s="27">
        <f t="shared" si="61"/>
        <v>0</v>
      </c>
      <c r="AH176" s="27">
        <f t="shared" si="61"/>
        <v>0</v>
      </c>
      <c r="AI176" s="27">
        <f t="shared" si="61"/>
        <v>0</v>
      </c>
      <c r="AJ176" s="27">
        <f t="shared" si="61"/>
        <v>0</v>
      </c>
      <c r="AK176" s="27">
        <f t="shared" si="61"/>
        <v>0</v>
      </c>
      <c r="AL176" s="27">
        <f t="shared" si="61"/>
        <v>0</v>
      </c>
      <c r="AM176" s="27">
        <f t="shared" si="61"/>
        <v>0</v>
      </c>
    </row>
    <row r="177" spans="1:39" ht="16.5" hidden="1" customHeight="1" thickBot="1" x14ac:dyDescent="0.35">
      <c r="A177" s="604"/>
      <c r="B177" s="154" t="s">
        <v>150</v>
      </c>
      <c r="C177" s="28">
        <f>C176</f>
        <v>246.15034485956173</v>
      </c>
      <c r="D177" s="28">
        <f>C177+D176</f>
        <v>529.28965537900058</v>
      </c>
      <c r="E177" s="28">
        <f t="shared" ref="E177:AM177" si="62">D177+E176</f>
        <v>905.9186027593787</v>
      </c>
      <c r="F177" s="28">
        <f t="shared" si="62"/>
        <v>1398.8036504234319</v>
      </c>
      <c r="G177" s="28">
        <f t="shared" si="62"/>
        <v>2698.2552608338947</v>
      </c>
      <c r="H177" s="28">
        <f t="shared" si="62"/>
        <v>8998.9986156635223</v>
      </c>
      <c r="I177" s="28">
        <f t="shared" si="62"/>
        <v>18794.460827103343</v>
      </c>
      <c r="J177" s="28">
        <f t="shared" si="62"/>
        <v>30711.352849531882</v>
      </c>
      <c r="K177" s="28">
        <f t="shared" si="62"/>
        <v>39031.064974814741</v>
      </c>
      <c r="L177" s="28">
        <f t="shared" si="62"/>
        <v>41752.139498098244</v>
      </c>
      <c r="M177" s="28">
        <f t="shared" si="62"/>
        <v>44560.136254800658</v>
      </c>
      <c r="N177" s="28">
        <f t="shared" si="62"/>
        <v>47633.84013750992</v>
      </c>
      <c r="O177" s="28">
        <f t="shared" si="62"/>
        <v>52713.290167834777</v>
      </c>
      <c r="P177" s="28">
        <f t="shared" si="62"/>
        <v>56758.024462160531</v>
      </c>
      <c r="Q177" s="28">
        <f t="shared" si="62"/>
        <v>60930.026389958715</v>
      </c>
      <c r="R177" s="28">
        <f t="shared" si="62"/>
        <v>64677.975258840132</v>
      </c>
      <c r="S177" s="28">
        <f t="shared" si="62"/>
        <v>71406.362151442299</v>
      </c>
      <c r="T177" s="28">
        <f t="shared" si="62"/>
        <v>96467.497144980167</v>
      </c>
      <c r="U177" s="28">
        <f t="shared" si="62"/>
        <v>124405.63160200622</v>
      </c>
      <c r="V177" s="28">
        <f t="shared" si="62"/>
        <v>151849.61387180947</v>
      </c>
      <c r="W177" s="28">
        <f t="shared" si="62"/>
        <v>168728.54403259591</v>
      </c>
      <c r="X177" s="28">
        <f t="shared" si="62"/>
        <v>173492.98210696658</v>
      </c>
      <c r="Y177" s="28">
        <f t="shared" si="62"/>
        <v>177782.76658227589</v>
      </c>
      <c r="Z177" s="28">
        <f t="shared" si="62"/>
        <v>181610.59671780854</v>
      </c>
      <c r="AA177" s="28">
        <f t="shared" si="62"/>
        <v>186690.04674813341</v>
      </c>
      <c r="AB177" s="28">
        <f t="shared" si="62"/>
        <v>190734.78104245916</v>
      </c>
      <c r="AC177" s="28">
        <f t="shared" si="62"/>
        <v>190734.78104245916</v>
      </c>
      <c r="AD177" s="28">
        <f t="shared" si="62"/>
        <v>190734.78104245916</v>
      </c>
      <c r="AE177" s="28">
        <f t="shared" si="62"/>
        <v>190734.78104245916</v>
      </c>
      <c r="AF177" s="28">
        <f t="shared" si="62"/>
        <v>190734.78104245916</v>
      </c>
      <c r="AG177" s="28">
        <f t="shared" si="62"/>
        <v>190734.78104245916</v>
      </c>
      <c r="AH177" s="28">
        <f t="shared" si="62"/>
        <v>190734.78104245916</v>
      </c>
      <c r="AI177" s="28">
        <f t="shared" si="62"/>
        <v>190734.78104245916</v>
      </c>
      <c r="AJ177" s="28">
        <f t="shared" si="62"/>
        <v>190734.78104245916</v>
      </c>
      <c r="AK177" s="28">
        <f t="shared" si="62"/>
        <v>190734.78104245916</v>
      </c>
      <c r="AL177" s="28">
        <f t="shared" si="62"/>
        <v>190734.78104245916</v>
      </c>
      <c r="AM177" s="28">
        <f t="shared" si="62"/>
        <v>190734.78104245916</v>
      </c>
    </row>
    <row r="178" spans="1:39" s="126" customFormat="1" ht="14.55" hidden="1" customHeight="1" x14ac:dyDescent="0.3">
      <c r="A178" s="117"/>
      <c r="B178" s="249" t="s">
        <v>162</v>
      </c>
      <c r="C178" s="125">
        <f t="shared" ref="C178:AM178" si="63">C157+C176</f>
        <v>2379.2727718963147</v>
      </c>
      <c r="D178" s="125">
        <f t="shared" si="63"/>
        <v>3861.2580856470518</v>
      </c>
      <c r="E178" s="125">
        <f t="shared" si="63"/>
        <v>3975.7725966379503</v>
      </c>
      <c r="F178" s="125">
        <f t="shared" si="63"/>
        <v>5276.7424538415253</v>
      </c>
      <c r="G178" s="125">
        <f t="shared" si="63"/>
        <v>10978.092703633367</v>
      </c>
      <c r="H178" s="125">
        <f t="shared" si="63"/>
        <v>37226.137502713769</v>
      </c>
      <c r="I178" s="125">
        <f t="shared" si="63"/>
        <v>61814.426143273464</v>
      </c>
      <c r="J178" s="125">
        <f t="shared" si="63"/>
        <v>72032.346794965953</v>
      </c>
      <c r="K178" s="125">
        <f t="shared" si="63"/>
        <v>52587.29580310006</v>
      </c>
      <c r="L178" s="125">
        <f t="shared" si="63"/>
        <v>26949.449341383046</v>
      </c>
      <c r="M178" s="125">
        <f t="shared" si="63"/>
        <v>28450.487860548808</v>
      </c>
      <c r="N178" s="125">
        <f t="shared" si="63"/>
        <v>38494.510456197859</v>
      </c>
      <c r="O178" s="125">
        <f t="shared" si="63"/>
        <v>53545.665126112617</v>
      </c>
      <c r="P178" s="125">
        <f t="shared" si="63"/>
        <v>44290.180363522428</v>
      </c>
      <c r="Q178" s="125">
        <f t="shared" si="63"/>
        <v>45331.828077796075</v>
      </c>
      <c r="R178" s="125">
        <f t="shared" si="63"/>
        <v>40848.127414121511</v>
      </c>
      <c r="S178" s="125">
        <f t="shared" si="63"/>
        <v>58139.849293899213</v>
      </c>
      <c r="T178" s="125">
        <f t="shared" si="63"/>
        <v>149136.54489925798</v>
      </c>
      <c r="U178" s="125">
        <f t="shared" si="63"/>
        <v>177877.45249801644</v>
      </c>
      <c r="V178" s="125">
        <f t="shared" si="63"/>
        <v>167786.7607014018</v>
      </c>
      <c r="W178" s="125">
        <f t="shared" si="63"/>
        <v>108216.01750507059</v>
      </c>
      <c r="X178" s="125">
        <f t="shared" si="63"/>
        <v>47516.553893265838</v>
      </c>
      <c r="Y178" s="125">
        <f t="shared" si="63"/>
        <v>43980.560787820395</v>
      </c>
      <c r="Z178" s="125">
        <f t="shared" si="63"/>
        <v>47361.234335568857</v>
      </c>
      <c r="AA178" s="125">
        <f t="shared" si="63"/>
        <v>53545.665126112617</v>
      </c>
      <c r="AB178" s="125">
        <f t="shared" si="63"/>
        <v>44290.180363522428</v>
      </c>
      <c r="AC178" s="125">
        <f t="shared" si="63"/>
        <v>0</v>
      </c>
      <c r="AD178" s="125">
        <f t="shared" si="63"/>
        <v>0</v>
      </c>
      <c r="AE178" s="125">
        <f t="shared" si="63"/>
        <v>0</v>
      </c>
      <c r="AF178" s="125">
        <f t="shared" si="63"/>
        <v>0</v>
      </c>
      <c r="AG178" s="125">
        <f t="shared" si="63"/>
        <v>0</v>
      </c>
      <c r="AH178" s="125">
        <f t="shared" si="63"/>
        <v>0</v>
      </c>
      <c r="AI178" s="125">
        <f t="shared" si="63"/>
        <v>0</v>
      </c>
      <c r="AJ178" s="125">
        <f t="shared" si="63"/>
        <v>0</v>
      </c>
      <c r="AK178" s="125">
        <f t="shared" si="63"/>
        <v>0</v>
      </c>
      <c r="AL178" s="125">
        <f t="shared" si="63"/>
        <v>0</v>
      </c>
      <c r="AM178" s="125">
        <f t="shared" si="63"/>
        <v>0</v>
      </c>
    </row>
    <row r="179" spans="1:39" hidden="1" x14ac:dyDescent="0.3">
      <c r="A179" s="117"/>
      <c r="B179" s="250" t="s">
        <v>163</v>
      </c>
      <c r="C179" s="122"/>
      <c r="D179" s="122">
        <f>D178-D73</f>
        <v>0</v>
      </c>
      <c r="E179" s="122">
        <f t="shared" ref="E179:AM179" si="64">E178-E73</f>
        <v>0</v>
      </c>
      <c r="F179" s="122">
        <f t="shared" si="64"/>
        <v>0</v>
      </c>
      <c r="G179" s="122">
        <f t="shared" si="64"/>
        <v>0</v>
      </c>
      <c r="H179" s="122">
        <f t="shared" si="64"/>
        <v>0</v>
      </c>
      <c r="I179" s="122">
        <f t="shared" si="64"/>
        <v>0</v>
      </c>
      <c r="J179" s="122">
        <f t="shared" si="64"/>
        <v>0</v>
      </c>
      <c r="K179" s="122">
        <f t="shared" si="64"/>
        <v>0</v>
      </c>
      <c r="L179" s="122">
        <f t="shared" si="64"/>
        <v>0</v>
      </c>
      <c r="M179" s="122">
        <f t="shared" si="64"/>
        <v>0</v>
      </c>
      <c r="N179" s="122">
        <f t="shared" si="64"/>
        <v>0</v>
      </c>
      <c r="O179" s="122">
        <f t="shared" si="64"/>
        <v>0</v>
      </c>
      <c r="P179" s="122">
        <f t="shared" si="64"/>
        <v>0</v>
      </c>
      <c r="Q179" s="122">
        <f t="shared" si="64"/>
        <v>0</v>
      </c>
      <c r="R179" s="122">
        <f t="shared" si="64"/>
        <v>0</v>
      </c>
      <c r="S179" s="122">
        <f t="shared" si="64"/>
        <v>0</v>
      </c>
      <c r="T179" s="122">
        <f t="shared" si="64"/>
        <v>0</v>
      </c>
      <c r="U179" s="122">
        <f t="shared" si="64"/>
        <v>0</v>
      </c>
      <c r="V179" s="122">
        <f t="shared" si="64"/>
        <v>0</v>
      </c>
      <c r="W179" s="122">
        <f t="shared" si="64"/>
        <v>0</v>
      </c>
      <c r="X179" s="122">
        <f t="shared" si="64"/>
        <v>0</v>
      </c>
      <c r="Y179" s="122">
        <f t="shared" si="64"/>
        <v>0</v>
      </c>
      <c r="Z179" s="122">
        <f t="shared" si="64"/>
        <v>0</v>
      </c>
      <c r="AA179" s="122">
        <f t="shared" si="64"/>
        <v>0</v>
      </c>
      <c r="AB179" s="122">
        <f t="shared" si="64"/>
        <v>0</v>
      </c>
      <c r="AC179" s="122">
        <f t="shared" si="64"/>
        <v>0</v>
      </c>
      <c r="AD179" s="122">
        <f t="shared" si="64"/>
        <v>0</v>
      </c>
      <c r="AE179" s="122">
        <f t="shared" si="64"/>
        <v>0</v>
      </c>
      <c r="AF179" s="122">
        <f t="shared" si="64"/>
        <v>0</v>
      </c>
      <c r="AG179" s="122">
        <f t="shared" si="64"/>
        <v>0</v>
      </c>
      <c r="AH179" s="122">
        <f t="shared" si="64"/>
        <v>0</v>
      </c>
      <c r="AI179" s="122">
        <f t="shared" si="64"/>
        <v>0</v>
      </c>
      <c r="AJ179" s="122">
        <f t="shared" si="64"/>
        <v>0</v>
      </c>
      <c r="AK179" s="122">
        <f t="shared" si="64"/>
        <v>0</v>
      </c>
      <c r="AL179" s="122">
        <f t="shared" si="64"/>
        <v>0</v>
      </c>
      <c r="AM179" s="122">
        <f t="shared" si="64"/>
        <v>0</v>
      </c>
    </row>
    <row r="180" spans="1:39" hidden="1" x14ac:dyDescent="0.3">
      <c r="A180" s="117"/>
      <c r="B180" s="117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</row>
    <row r="181" spans="1:39" ht="15" hidden="1" thickBot="1" x14ac:dyDescent="0.35">
      <c r="A181" s="117"/>
      <c r="B181" s="306" t="s">
        <v>44</v>
      </c>
      <c r="C181" s="307">
        <v>43831</v>
      </c>
      <c r="D181" s="307">
        <v>43862</v>
      </c>
      <c r="E181" s="307">
        <v>43891</v>
      </c>
      <c r="F181" s="307">
        <v>43922</v>
      </c>
      <c r="G181" s="307">
        <v>43952</v>
      </c>
      <c r="H181" s="307">
        <v>43983</v>
      </c>
      <c r="I181" s="307">
        <v>44013</v>
      </c>
      <c r="J181" s="307">
        <v>44044</v>
      </c>
      <c r="K181" s="307">
        <v>44075</v>
      </c>
      <c r="L181" s="307">
        <v>44105</v>
      </c>
      <c r="M181" s="307">
        <v>44136</v>
      </c>
      <c r="N181" s="307">
        <v>44166</v>
      </c>
      <c r="O181" s="307">
        <v>44197</v>
      </c>
      <c r="P181" s="307">
        <v>44228</v>
      </c>
      <c r="Q181" s="307">
        <v>44256</v>
      </c>
      <c r="R181" s="307">
        <v>44287</v>
      </c>
      <c r="S181" s="307">
        <v>44317</v>
      </c>
      <c r="T181" s="307">
        <v>44348</v>
      </c>
      <c r="U181" s="307">
        <v>44378</v>
      </c>
      <c r="V181" s="307">
        <v>44409</v>
      </c>
      <c r="W181" s="307">
        <v>44440</v>
      </c>
      <c r="X181" s="307">
        <v>44470</v>
      </c>
      <c r="Y181" s="307">
        <v>44501</v>
      </c>
      <c r="Z181" s="307">
        <v>44531</v>
      </c>
      <c r="AA181" s="307">
        <v>44562</v>
      </c>
      <c r="AB181" s="307">
        <v>44593</v>
      </c>
      <c r="AC181" s="307">
        <v>44621</v>
      </c>
      <c r="AD181" s="307">
        <v>44652</v>
      </c>
      <c r="AE181" s="307">
        <v>44682</v>
      </c>
      <c r="AF181" s="307">
        <v>44713</v>
      </c>
      <c r="AG181" s="307">
        <v>44743</v>
      </c>
      <c r="AH181" s="307">
        <v>44774</v>
      </c>
      <c r="AI181" s="307">
        <v>44805</v>
      </c>
      <c r="AJ181" s="307">
        <v>44835</v>
      </c>
      <c r="AK181" s="307">
        <v>44866</v>
      </c>
      <c r="AL181" s="307">
        <v>44896</v>
      </c>
      <c r="AM181" s="307">
        <v>44927</v>
      </c>
    </row>
    <row r="182" spans="1:39" hidden="1" x14ac:dyDescent="0.3">
      <c r="A182" s="117"/>
      <c r="B182" s="295" t="s">
        <v>164</v>
      </c>
      <c r="C182" s="134">
        <f>C157*'YTD PROGRAM SUMMARY'!C43</f>
        <v>491.8833008880319</v>
      </c>
      <c r="D182" s="134">
        <f>D157*'YTD PROGRAM SUMMARY'!D43</f>
        <v>3144.6356514947051</v>
      </c>
      <c r="E182" s="134">
        <f>E157*'YTD PROGRAM SUMMARY'!E43</f>
        <v>0</v>
      </c>
      <c r="F182" s="134">
        <f>F157*'YTD PROGRAM SUMMARY'!F43</f>
        <v>2175.4506241901095</v>
      </c>
      <c r="G182" s="134">
        <f>G157*'YTD PROGRAM SUMMARY'!G43</f>
        <v>8730.4825019795553</v>
      </c>
      <c r="H182" s="134">
        <f>H157*'YTD PROGRAM SUMMARY'!H43</f>
        <v>29672.788891684748</v>
      </c>
      <c r="I182" s="134">
        <f>I157*'YTD PROGRAM SUMMARY'!I43</f>
        <v>32263.80223642246</v>
      </c>
      <c r="J182" s="134">
        <f>J157*'YTD PROGRAM SUMMARY'!J43</f>
        <v>14203.309918039367</v>
      </c>
      <c r="K182" s="134">
        <f>K157*'YTD PROGRAM SUMMARY'!K43</f>
        <v>35413.347222345881</v>
      </c>
      <c r="L182" s="134">
        <f>L157*'YTD PROGRAM SUMMARY'!L43</f>
        <v>8698.7697649937199</v>
      </c>
      <c r="M182" s="134">
        <f>M157*'YTD PROGRAM SUMMARY'!M43</f>
        <v>17623.412297493476</v>
      </c>
      <c r="N182" s="134">
        <f>N157*'YTD PROGRAM SUMMARY'!N43</f>
        <v>11687.004055729956</v>
      </c>
      <c r="O182" s="258">
        <f>O157*'YTD PROGRAM SUMMARY'!O43</f>
        <v>0</v>
      </c>
      <c r="P182" s="258">
        <f>P157*'YTD PROGRAM SUMMARY'!P43</f>
        <v>0</v>
      </c>
      <c r="Q182" s="258">
        <f>Q157*'YTD PROGRAM SUMMARY'!Q43</f>
        <v>0</v>
      </c>
      <c r="R182" s="258">
        <f>R157*'YTD PROGRAM SUMMARY'!R43</f>
        <v>0</v>
      </c>
      <c r="S182" s="258">
        <f>S157*'YTD PROGRAM SUMMARY'!S43</f>
        <v>0</v>
      </c>
      <c r="T182" s="258">
        <f>T157*'YTD PROGRAM SUMMARY'!T43</f>
        <v>0</v>
      </c>
      <c r="U182" s="258">
        <f>U157*'YTD PROGRAM SUMMARY'!U43</f>
        <v>0</v>
      </c>
      <c r="V182" s="258">
        <f>V157*'YTD PROGRAM SUMMARY'!V43</f>
        <v>0</v>
      </c>
      <c r="W182" s="258">
        <f>W157*'YTD PROGRAM SUMMARY'!W43</f>
        <v>0</v>
      </c>
      <c r="X182" s="258">
        <f>X157*'YTD PROGRAM SUMMARY'!X43</f>
        <v>0</v>
      </c>
      <c r="Y182" s="258">
        <f>Y157*'YTD PROGRAM SUMMARY'!Y43</f>
        <v>0</v>
      </c>
      <c r="Z182" s="258">
        <f>Z157*'YTD PROGRAM SUMMARY'!Z43</f>
        <v>0</v>
      </c>
      <c r="AA182" s="258">
        <f>AA157*'YTD PROGRAM SUMMARY'!AA43</f>
        <v>0</v>
      </c>
      <c r="AB182" s="258">
        <f>AB157*'YTD PROGRAM SUMMARY'!AB43</f>
        <v>0</v>
      </c>
      <c r="AC182" s="258">
        <f>AC157*'YTD PROGRAM SUMMARY'!AC43</f>
        <v>0</v>
      </c>
      <c r="AD182" s="258">
        <f>AD157*'YTD PROGRAM SUMMARY'!AD43</f>
        <v>0</v>
      </c>
      <c r="AE182" s="258">
        <f>AE157*'YTD PROGRAM SUMMARY'!AE43</f>
        <v>0</v>
      </c>
      <c r="AF182" s="258">
        <f>AF157*'YTD PROGRAM SUMMARY'!AF43</f>
        <v>0</v>
      </c>
      <c r="AG182" s="258">
        <f>AG157*'YTD PROGRAM SUMMARY'!AG43</f>
        <v>0</v>
      </c>
      <c r="AH182" s="258">
        <f>AH157*'YTD PROGRAM SUMMARY'!AH43</f>
        <v>0</v>
      </c>
      <c r="AI182" s="258">
        <f>AI157*'YTD PROGRAM SUMMARY'!AI43</f>
        <v>0</v>
      </c>
      <c r="AJ182" s="258">
        <f>AJ157*'YTD PROGRAM SUMMARY'!AJ43</f>
        <v>0</v>
      </c>
      <c r="AK182" s="258">
        <f>AK157*'YTD PROGRAM SUMMARY'!AK43</f>
        <v>0</v>
      </c>
      <c r="AL182" s="258">
        <f>AL157*'YTD PROGRAM SUMMARY'!AL43</f>
        <v>0</v>
      </c>
      <c r="AM182" s="258">
        <f>AM157*'YTD PROGRAM SUMMARY'!AM43</f>
        <v>0</v>
      </c>
    </row>
    <row r="183" spans="1:39" ht="15" hidden="1" thickBot="1" x14ac:dyDescent="0.35">
      <c r="A183" s="117"/>
      <c r="B183" s="284" t="s">
        <v>165</v>
      </c>
      <c r="C183" s="127">
        <f>C176*'YTD PROGRAM SUMMARY'!C43</f>
        <v>56.760569674589284</v>
      </c>
      <c r="D183" s="127">
        <f>D176*'YTD PROGRAM SUMMARY'!D43</f>
        <v>248.83745514213743</v>
      </c>
      <c r="E183" s="127">
        <f>E176*'YTD PROGRAM SUMMARY'!E43</f>
        <v>0</v>
      </c>
      <c r="F183" s="127">
        <f>F176*'YTD PROGRAM SUMMARY'!F43</f>
        <v>224.13859644104909</v>
      </c>
      <c r="G183" s="127">
        <f>G176*'YTD PROGRAM SUMMARY'!G43</f>
        <v>1172.15210664248</v>
      </c>
      <c r="H183" s="127">
        <f>H176*'YTD PROGRAM SUMMARY'!H43</f>
        <v>6045.5374160958445</v>
      </c>
      <c r="I183" s="127">
        <f>I176*'YTD PROGRAM SUMMARY'!I43</f>
        <v>6075.4546364742173</v>
      </c>
      <c r="J183" s="127">
        <f>J176*'YTD PROGRAM SUMMARY'!J43</f>
        <v>2815.5706597380081</v>
      </c>
      <c r="K183" s="127">
        <f>K176*'YTD PROGRAM SUMMARY'!K43</f>
        <v>6655.634435051481</v>
      </c>
      <c r="L183" s="127">
        <f>L176*'YTD PROGRAM SUMMARY'!L43</f>
        <v>976.95371518484376</v>
      </c>
      <c r="M183" s="127">
        <f>M176*'YTD PROGRAM SUMMARY'!M43</f>
        <v>1929.8626008285191</v>
      </c>
      <c r="N183" s="127">
        <f>N176*'YTD PROGRAM SUMMARY'!N43</f>
        <v>1014.1606930606403</v>
      </c>
      <c r="O183" s="252">
        <f>O176*'YTD PROGRAM SUMMARY'!O43</f>
        <v>0</v>
      </c>
      <c r="P183" s="252">
        <f>P176*'YTD PROGRAM SUMMARY'!P43</f>
        <v>0</v>
      </c>
      <c r="Q183" s="252">
        <f>Q176*'YTD PROGRAM SUMMARY'!Q43</f>
        <v>0</v>
      </c>
      <c r="R183" s="252">
        <f>R176*'YTD PROGRAM SUMMARY'!R43</f>
        <v>0</v>
      </c>
      <c r="S183" s="252">
        <f>S176*'YTD PROGRAM SUMMARY'!S43</f>
        <v>0</v>
      </c>
      <c r="T183" s="252">
        <f>T176*'YTD PROGRAM SUMMARY'!T43</f>
        <v>0</v>
      </c>
      <c r="U183" s="252">
        <f>U176*'YTD PROGRAM SUMMARY'!U43</f>
        <v>0</v>
      </c>
      <c r="V183" s="252">
        <f>V176*'YTD PROGRAM SUMMARY'!V43</f>
        <v>0</v>
      </c>
      <c r="W183" s="252">
        <f>W176*'YTD PROGRAM SUMMARY'!W43</f>
        <v>0</v>
      </c>
      <c r="X183" s="252">
        <f>X176*'YTD PROGRAM SUMMARY'!X43</f>
        <v>0</v>
      </c>
      <c r="Y183" s="252">
        <f>Y176*'YTD PROGRAM SUMMARY'!Y43</f>
        <v>0</v>
      </c>
      <c r="Z183" s="252">
        <f>Z176*'YTD PROGRAM SUMMARY'!Z43</f>
        <v>0</v>
      </c>
      <c r="AA183" s="252">
        <f>AA176*'YTD PROGRAM SUMMARY'!AA43</f>
        <v>0</v>
      </c>
      <c r="AB183" s="252">
        <f>AB176*'YTD PROGRAM SUMMARY'!AB43</f>
        <v>0</v>
      </c>
      <c r="AC183" s="252">
        <f>AC176*'YTD PROGRAM SUMMARY'!AC43</f>
        <v>0</v>
      </c>
      <c r="AD183" s="252">
        <f>AD176*'YTD PROGRAM SUMMARY'!AD43</f>
        <v>0</v>
      </c>
      <c r="AE183" s="252">
        <f>AE176*'YTD PROGRAM SUMMARY'!AE43</f>
        <v>0</v>
      </c>
      <c r="AF183" s="252">
        <f>AF176*'YTD PROGRAM SUMMARY'!AF43</f>
        <v>0</v>
      </c>
      <c r="AG183" s="252">
        <f>AG176*'YTD PROGRAM SUMMARY'!AG43</f>
        <v>0</v>
      </c>
      <c r="AH183" s="252">
        <f>AH176*'YTD PROGRAM SUMMARY'!AH43</f>
        <v>0</v>
      </c>
      <c r="AI183" s="252">
        <f>AI176*'YTD PROGRAM SUMMARY'!AI43</f>
        <v>0</v>
      </c>
      <c r="AJ183" s="252">
        <f>AJ176*'YTD PROGRAM SUMMARY'!AJ43</f>
        <v>0</v>
      </c>
      <c r="AK183" s="252">
        <f>AK176*'YTD PROGRAM SUMMARY'!AK43</f>
        <v>0</v>
      </c>
      <c r="AL183" s="252">
        <f>AL176*'YTD PROGRAM SUMMARY'!AL43</f>
        <v>0</v>
      </c>
      <c r="AM183" s="252">
        <f>AM176*'YTD PROGRAM SUMMARY'!AM43</f>
        <v>0</v>
      </c>
    </row>
    <row r="184" spans="1:39" hidden="1" x14ac:dyDescent="0.3">
      <c r="A184" s="117"/>
      <c r="B184" s="295" t="s">
        <v>166</v>
      </c>
      <c r="C184" s="128">
        <f>IFERROR(C182/C73,0)</f>
        <v>0.2067368259318976</v>
      </c>
      <c r="D184" s="128">
        <f t="shared" ref="D184:N184" si="65">IFERROR(D182/D73,0)</f>
        <v>0.81440700977327751</v>
      </c>
      <c r="E184" s="128">
        <f t="shared" si="65"/>
        <v>0</v>
      </c>
      <c r="F184" s="128">
        <f t="shared" si="65"/>
        <v>0.41227151850216937</v>
      </c>
      <c r="G184" s="128">
        <f t="shared" si="65"/>
        <v>0.79526405338971762</v>
      </c>
      <c r="H184" s="128">
        <f t="shared" si="65"/>
        <v>0.79709555925649322</v>
      </c>
      <c r="I184" s="128">
        <f t="shared" si="65"/>
        <v>0.52194615803180688</v>
      </c>
      <c r="J184" s="128">
        <f t="shared" si="65"/>
        <v>0.1971796081900247</v>
      </c>
      <c r="K184" s="128">
        <f t="shared" si="65"/>
        <v>0.67342019933754116</v>
      </c>
      <c r="L184" s="128">
        <f t="shared" si="65"/>
        <v>0.32278098356674251</v>
      </c>
      <c r="M184" s="128">
        <f t="shared" si="65"/>
        <v>0.61944147966373486</v>
      </c>
      <c r="N184" s="128">
        <f t="shared" si="65"/>
        <v>0.30360183613786607</v>
      </c>
      <c r="O184" s="253">
        <f t="shared" ref="O184:AM184" si="66">IFERROR(O182/O73,0)</f>
        <v>0</v>
      </c>
      <c r="P184" s="253">
        <f t="shared" si="66"/>
        <v>0</v>
      </c>
      <c r="Q184" s="253">
        <f t="shared" si="66"/>
        <v>0</v>
      </c>
      <c r="R184" s="253">
        <f t="shared" si="66"/>
        <v>0</v>
      </c>
      <c r="S184" s="253">
        <f t="shared" si="66"/>
        <v>0</v>
      </c>
      <c r="T184" s="253">
        <f t="shared" si="66"/>
        <v>0</v>
      </c>
      <c r="U184" s="253">
        <f t="shared" si="66"/>
        <v>0</v>
      </c>
      <c r="V184" s="253">
        <f t="shared" si="66"/>
        <v>0</v>
      </c>
      <c r="W184" s="253">
        <f t="shared" si="66"/>
        <v>0</v>
      </c>
      <c r="X184" s="253">
        <f t="shared" si="66"/>
        <v>0</v>
      </c>
      <c r="Y184" s="253">
        <f t="shared" si="66"/>
        <v>0</v>
      </c>
      <c r="Z184" s="253">
        <f t="shared" si="66"/>
        <v>0</v>
      </c>
      <c r="AA184" s="253">
        <f t="shared" si="66"/>
        <v>0</v>
      </c>
      <c r="AB184" s="253">
        <f t="shared" si="66"/>
        <v>0</v>
      </c>
      <c r="AC184" s="253">
        <f t="shared" si="66"/>
        <v>0</v>
      </c>
      <c r="AD184" s="253">
        <f t="shared" si="66"/>
        <v>0</v>
      </c>
      <c r="AE184" s="253">
        <f t="shared" si="66"/>
        <v>0</v>
      </c>
      <c r="AF184" s="253">
        <f t="shared" si="66"/>
        <v>0</v>
      </c>
      <c r="AG184" s="253">
        <f t="shared" si="66"/>
        <v>0</v>
      </c>
      <c r="AH184" s="253">
        <f t="shared" si="66"/>
        <v>0</v>
      </c>
      <c r="AI184" s="253">
        <f t="shared" si="66"/>
        <v>0</v>
      </c>
      <c r="AJ184" s="253">
        <f t="shared" si="66"/>
        <v>0</v>
      </c>
      <c r="AK184" s="253">
        <f t="shared" si="66"/>
        <v>0</v>
      </c>
      <c r="AL184" s="253">
        <f t="shared" si="66"/>
        <v>0</v>
      </c>
      <c r="AM184" s="253">
        <f t="shared" si="66"/>
        <v>0</v>
      </c>
    </row>
    <row r="185" spans="1:39" ht="15" hidden="1" thickBot="1" x14ac:dyDescent="0.35">
      <c r="A185" s="117"/>
      <c r="B185" s="284" t="s">
        <v>167</v>
      </c>
      <c r="C185" s="129">
        <f>IFERROR(C183/C73,0)</f>
        <v>2.3856268329145922E-2</v>
      </c>
      <c r="D185" s="129">
        <f t="shared" ref="D185:N185" si="67">IFERROR(D183/D73,0)</f>
        <v>6.4444657576013448E-2</v>
      </c>
      <c r="E185" s="129">
        <f t="shared" si="67"/>
        <v>0</v>
      </c>
      <c r="F185" s="129">
        <f t="shared" si="67"/>
        <v>4.2476698152640317E-2</v>
      </c>
      <c r="G185" s="129">
        <f t="shared" si="67"/>
        <v>0.1067719264435195</v>
      </c>
      <c r="H185" s="129">
        <f t="shared" si="67"/>
        <v>0.16240034077280049</v>
      </c>
      <c r="I185" s="129">
        <f t="shared" si="67"/>
        <v>9.8285384424544042E-2</v>
      </c>
      <c r="J185" s="129">
        <f t="shared" si="67"/>
        <v>3.908758752164905E-2</v>
      </c>
      <c r="K185" s="129">
        <f t="shared" si="67"/>
        <v>0.12656354226640279</v>
      </c>
      <c r="L185" s="129">
        <f t="shared" si="67"/>
        <v>3.6251342385859177E-2</v>
      </c>
      <c r="M185" s="129">
        <f t="shared" si="67"/>
        <v>6.7832320144660355E-2</v>
      </c>
      <c r="N185" s="129">
        <f t="shared" si="67"/>
        <v>2.6345592684303219E-2</v>
      </c>
      <c r="O185" s="254">
        <f>IFERROR(O183/O73,0)</f>
        <v>0</v>
      </c>
      <c r="P185" s="254">
        <f t="shared" ref="P185:Z185" si="68">IFERROR(P183/P73,0)</f>
        <v>0</v>
      </c>
      <c r="Q185" s="254">
        <f t="shared" si="68"/>
        <v>0</v>
      </c>
      <c r="R185" s="254">
        <f t="shared" si="68"/>
        <v>0</v>
      </c>
      <c r="S185" s="254">
        <f t="shared" si="68"/>
        <v>0</v>
      </c>
      <c r="T185" s="254">
        <f t="shared" si="68"/>
        <v>0</v>
      </c>
      <c r="U185" s="254">
        <f t="shared" si="68"/>
        <v>0</v>
      </c>
      <c r="V185" s="254">
        <f t="shared" si="68"/>
        <v>0</v>
      </c>
      <c r="W185" s="254">
        <f t="shared" si="68"/>
        <v>0</v>
      </c>
      <c r="X185" s="254">
        <f t="shared" si="68"/>
        <v>0</v>
      </c>
      <c r="Y185" s="254">
        <f t="shared" si="68"/>
        <v>0</v>
      </c>
      <c r="Z185" s="254">
        <f t="shared" si="68"/>
        <v>0</v>
      </c>
      <c r="AA185" s="254">
        <f>IFERROR(AA183/AA73,0)</f>
        <v>0</v>
      </c>
      <c r="AB185" s="254">
        <f t="shared" ref="AB185:AL185" si="69">IFERROR(AB183/AB73,0)</f>
        <v>0</v>
      </c>
      <c r="AC185" s="254">
        <f t="shared" si="69"/>
        <v>0</v>
      </c>
      <c r="AD185" s="254">
        <f t="shared" si="69"/>
        <v>0</v>
      </c>
      <c r="AE185" s="254">
        <f t="shared" si="69"/>
        <v>0</v>
      </c>
      <c r="AF185" s="254">
        <f t="shared" si="69"/>
        <v>0</v>
      </c>
      <c r="AG185" s="254">
        <f t="shared" si="69"/>
        <v>0</v>
      </c>
      <c r="AH185" s="254">
        <f t="shared" si="69"/>
        <v>0</v>
      </c>
      <c r="AI185" s="254">
        <f t="shared" si="69"/>
        <v>0</v>
      </c>
      <c r="AJ185" s="254">
        <f t="shared" si="69"/>
        <v>0</v>
      </c>
      <c r="AK185" s="254">
        <f t="shared" si="69"/>
        <v>0</v>
      </c>
      <c r="AL185" s="254">
        <f t="shared" si="69"/>
        <v>0</v>
      </c>
      <c r="AM185" s="254">
        <f>IFERROR(AM183/AM73,0)</f>
        <v>0</v>
      </c>
    </row>
    <row r="186" spans="1:39" s="1" customFormat="1" ht="15" hidden="1" thickBot="1" x14ac:dyDescent="0.35">
      <c r="A186" s="130"/>
      <c r="B186" s="308" t="s">
        <v>168</v>
      </c>
      <c r="C186" s="131">
        <f>C184+C185</f>
        <v>0.23059309426104352</v>
      </c>
      <c r="D186" s="131">
        <f t="shared" ref="D186:N186" si="70">D184+D185</f>
        <v>0.87885166734929099</v>
      </c>
      <c r="E186" s="132">
        <f t="shared" si="70"/>
        <v>0</v>
      </c>
      <c r="F186" s="132">
        <f t="shared" si="70"/>
        <v>0.45474821665480969</v>
      </c>
      <c r="G186" s="132">
        <f t="shared" si="70"/>
        <v>0.90203597983323713</v>
      </c>
      <c r="H186" s="132">
        <f t="shared" si="70"/>
        <v>0.95949590002929375</v>
      </c>
      <c r="I186" s="132">
        <f t="shared" si="70"/>
        <v>0.62023154245635093</v>
      </c>
      <c r="J186" s="132">
        <f t="shared" si="70"/>
        <v>0.23626719571167376</v>
      </c>
      <c r="K186" s="132">
        <f t="shared" si="70"/>
        <v>0.79998374160394392</v>
      </c>
      <c r="L186" s="132">
        <f t="shared" si="70"/>
        <v>0.35903232595260171</v>
      </c>
      <c r="M186" s="133">
        <f t="shared" si="70"/>
        <v>0.6872737998083952</v>
      </c>
      <c r="N186" s="133">
        <f t="shared" si="70"/>
        <v>0.32994742882216926</v>
      </c>
      <c r="O186" s="255">
        <f>O184+O185</f>
        <v>0</v>
      </c>
      <c r="P186" s="255">
        <f t="shared" ref="P186:Z186" si="71">P184+P185</f>
        <v>0</v>
      </c>
      <c r="Q186" s="256">
        <f t="shared" si="71"/>
        <v>0</v>
      </c>
      <c r="R186" s="256">
        <f t="shared" si="71"/>
        <v>0</v>
      </c>
      <c r="S186" s="256">
        <f t="shared" si="71"/>
        <v>0</v>
      </c>
      <c r="T186" s="256">
        <f t="shared" si="71"/>
        <v>0</v>
      </c>
      <c r="U186" s="256">
        <f t="shared" si="71"/>
        <v>0</v>
      </c>
      <c r="V186" s="256">
        <f t="shared" si="71"/>
        <v>0</v>
      </c>
      <c r="W186" s="256">
        <f t="shared" si="71"/>
        <v>0</v>
      </c>
      <c r="X186" s="256">
        <f t="shared" si="71"/>
        <v>0</v>
      </c>
      <c r="Y186" s="257">
        <f t="shared" si="71"/>
        <v>0</v>
      </c>
      <c r="Z186" s="257">
        <f t="shared" si="71"/>
        <v>0</v>
      </c>
      <c r="AA186" s="255">
        <f>AA184+AA185</f>
        <v>0</v>
      </c>
      <c r="AB186" s="255">
        <f t="shared" ref="AB186:AL186" si="72">AB184+AB185</f>
        <v>0</v>
      </c>
      <c r="AC186" s="256">
        <f t="shared" si="72"/>
        <v>0</v>
      </c>
      <c r="AD186" s="256">
        <f t="shared" si="72"/>
        <v>0</v>
      </c>
      <c r="AE186" s="256">
        <f t="shared" si="72"/>
        <v>0</v>
      </c>
      <c r="AF186" s="256">
        <f t="shared" si="72"/>
        <v>0</v>
      </c>
      <c r="AG186" s="256">
        <f t="shared" si="72"/>
        <v>0</v>
      </c>
      <c r="AH186" s="256">
        <f t="shared" si="72"/>
        <v>0</v>
      </c>
      <c r="AI186" s="256">
        <f t="shared" si="72"/>
        <v>0</v>
      </c>
      <c r="AJ186" s="256">
        <f t="shared" si="72"/>
        <v>0</v>
      </c>
      <c r="AK186" s="257">
        <f t="shared" si="72"/>
        <v>0</v>
      </c>
      <c r="AL186" s="257">
        <f t="shared" si="72"/>
        <v>0</v>
      </c>
      <c r="AM186" s="255">
        <f>AM184+AM185</f>
        <v>0</v>
      </c>
    </row>
    <row r="187" spans="1:39" hidden="1" x14ac:dyDescent="0.3">
      <c r="A187" s="117"/>
      <c r="B187" s="117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</row>
    <row r="188" spans="1:39" ht="15" hidden="1" thickBot="1" x14ac:dyDescent="0.35">
      <c r="A188" s="117"/>
      <c r="B188" s="306" t="s">
        <v>45</v>
      </c>
      <c r="C188" s="307">
        <v>43831</v>
      </c>
      <c r="D188" s="307">
        <v>43862</v>
      </c>
      <c r="E188" s="307">
        <v>43891</v>
      </c>
      <c r="F188" s="307">
        <v>43922</v>
      </c>
      <c r="G188" s="307">
        <v>43952</v>
      </c>
      <c r="H188" s="307">
        <v>43983</v>
      </c>
      <c r="I188" s="307">
        <v>44013</v>
      </c>
      <c r="J188" s="307">
        <v>44044</v>
      </c>
      <c r="K188" s="307">
        <v>44075</v>
      </c>
      <c r="L188" s="307">
        <v>44105</v>
      </c>
      <c r="M188" s="307">
        <v>44136</v>
      </c>
      <c r="N188" s="307">
        <v>44166</v>
      </c>
      <c r="O188" s="307">
        <v>44197</v>
      </c>
      <c r="P188" s="307">
        <v>44228</v>
      </c>
      <c r="Q188" s="307">
        <v>44256</v>
      </c>
      <c r="R188" s="307">
        <v>44287</v>
      </c>
      <c r="S188" s="307">
        <v>44317</v>
      </c>
      <c r="T188" s="307">
        <v>44348</v>
      </c>
      <c r="U188" s="307">
        <v>44378</v>
      </c>
      <c r="V188" s="307">
        <v>44409</v>
      </c>
      <c r="W188" s="307">
        <v>44440</v>
      </c>
      <c r="X188" s="307">
        <v>44470</v>
      </c>
      <c r="Y188" s="307">
        <v>44501</v>
      </c>
      <c r="Z188" s="307">
        <v>44531</v>
      </c>
      <c r="AA188" s="307">
        <v>44562</v>
      </c>
      <c r="AB188" s="307">
        <v>44593</v>
      </c>
      <c r="AC188" s="307">
        <v>44621</v>
      </c>
      <c r="AD188" s="307">
        <v>44652</v>
      </c>
      <c r="AE188" s="307">
        <v>44682</v>
      </c>
      <c r="AF188" s="307">
        <v>44713</v>
      </c>
      <c r="AG188" s="307">
        <v>44743</v>
      </c>
      <c r="AH188" s="307">
        <v>44774</v>
      </c>
      <c r="AI188" s="307">
        <v>44805</v>
      </c>
      <c r="AJ188" s="307">
        <v>44835</v>
      </c>
      <c r="AK188" s="307">
        <v>44866</v>
      </c>
      <c r="AL188" s="307">
        <v>44896</v>
      </c>
      <c r="AM188" s="307">
        <v>44927</v>
      </c>
    </row>
    <row r="189" spans="1:39" hidden="1" x14ac:dyDescent="0.3">
      <c r="A189" s="117"/>
      <c r="B189" s="295" t="s">
        <v>169</v>
      </c>
      <c r="C189" s="134">
        <f>C157*'YTD PROGRAM SUMMARY'!C44</f>
        <v>1641.239126148721</v>
      </c>
      <c r="D189" s="134">
        <f>D157*'YTD PROGRAM SUMMARY'!D44</f>
        <v>433.48312363290796</v>
      </c>
      <c r="E189" s="134">
        <f>E157*'YTD PROGRAM SUMMARY'!E44</f>
        <v>3599.1436492575722</v>
      </c>
      <c r="F189" s="134">
        <f>F157*'YTD PROGRAM SUMMARY'!F44</f>
        <v>2608.4067819873635</v>
      </c>
      <c r="G189" s="134">
        <f>G157*'YTD PROGRAM SUMMARY'!G44</f>
        <v>948.15859124334827</v>
      </c>
      <c r="H189" s="134">
        <f>H157*'YTD PROGRAM SUMMARY'!H44</f>
        <v>1252.6052561993977</v>
      </c>
      <c r="I189" s="134">
        <f>I157*'YTD PROGRAM SUMMARY'!I44</f>
        <v>19755.161695411181</v>
      </c>
      <c r="J189" s="134">
        <f>J157*'YTD PROGRAM SUMMARY'!J44</f>
        <v>45912.144854498038</v>
      </c>
      <c r="K189" s="134">
        <f>K157*'YTD PROGRAM SUMMARY'!K44</f>
        <v>8854.2364554713185</v>
      </c>
      <c r="L189" s="134">
        <f>L157*'YTD PROGRAM SUMMARY'!L44</f>
        <v>15529.605053105821</v>
      </c>
      <c r="M189" s="134">
        <f>M157*'YTD PROGRAM SUMMARY'!M44</f>
        <v>8019.0788063529126</v>
      </c>
      <c r="N189" s="134">
        <f>N157*'YTD PROGRAM SUMMARY'!N44</f>
        <v>23733.802517758642</v>
      </c>
      <c r="O189" s="258">
        <f>O157*'YTD PROGRAM SUMMARY'!O44</f>
        <v>0</v>
      </c>
      <c r="P189" s="258">
        <f>P157*'YTD PROGRAM SUMMARY'!P44</f>
        <v>0</v>
      </c>
      <c r="Q189" s="258">
        <f>Q157*'YTD PROGRAM SUMMARY'!Q44</f>
        <v>0</v>
      </c>
      <c r="R189" s="258">
        <f>R157*'YTD PROGRAM SUMMARY'!R44</f>
        <v>0</v>
      </c>
      <c r="S189" s="258">
        <f>S157*'YTD PROGRAM SUMMARY'!S44</f>
        <v>0</v>
      </c>
      <c r="T189" s="258">
        <f>T157*'YTD PROGRAM SUMMARY'!T44</f>
        <v>0</v>
      </c>
      <c r="U189" s="258">
        <f>U157*'YTD PROGRAM SUMMARY'!U44</f>
        <v>0</v>
      </c>
      <c r="V189" s="258">
        <f>V157*'YTD PROGRAM SUMMARY'!V44</f>
        <v>0</v>
      </c>
      <c r="W189" s="258">
        <f>W157*'YTD PROGRAM SUMMARY'!W44</f>
        <v>0</v>
      </c>
      <c r="X189" s="258">
        <f>X157*'YTD PROGRAM SUMMARY'!X44</f>
        <v>0</v>
      </c>
      <c r="Y189" s="258">
        <f>Y157*'YTD PROGRAM SUMMARY'!Y44</f>
        <v>0</v>
      </c>
      <c r="Z189" s="258">
        <f>Z157*'YTD PROGRAM SUMMARY'!Z44</f>
        <v>0</v>
      </c>
      <c r="AA189" s="258">
        <f>AA157*'YTD PROGRAM SUMMARY'!AA44</f>
        <v>0</v>
      </c>
      <c r="AB189" s="258">
        <f>AB157*'YTD PROGRAM SUMMARY'!AB44</f>
        <v>0</v>
      </c>
      <c r="AC189" s="258">
        <f>AC157*'YTD PROGRAM SUMMARY'!AC44</f>
        <v>0</v>
      </c>
      <c r="AD189" s="258">
        <f>AD157*'YTD PROGRAM SUMMARY'!AD44</f>
        <v>0</v>
      </c>
      <c r="AE189" s="258">
        <f>AE157*'YTD PROGRAM SUMMARY'!AE44</f>
        <v>0</v>
      </c>
      <c r="AF189" s="258">
        <f>AF157*'YTD PROGRAM SUMMARY'!AF44</f>
        <v>0</v>
      </c>
      <c r="AG189" s="258">
        <f>AG157*'YTD PROGRAM SUMMARY'!AG44</f>
        <v>0</v>
      </c>
      <c r="AH189" s="258">
        <f>AH157*'YTD PROGRAM SUMMARY'!AH44</f>
        <v>0</v>
      </c>
      <c r="AI189" s="258">
        <f>AI157*'YTD PROGRAM SUMMARY'!AI44</f>
        <v>0</v>
      </c>
      <c r="AJ189" s="258">
        <f>AJ157*'YTD PROGRAM SUMMARY'!AJ44</f>
        <v>0</v>
      </c>
      <c r="AK189" s="258">
        <f>AK157*'YTD PROGRAM SUMMARY'!AK44</f>
        <v>0</v>
      </c>
      <c r="AL189" s="258">
        <f>AL157*'YTD PROGRAM SUMMARY'!AL44</f>
        <v>0</v>
      </c>
      <c r="AM189" s="258">
        <f>AM157*'YTD PROGRAM SUMMARY'!AM44</f>
        <v>0</v>
      </c>
    </row>
    <row r="190" spans="1:39" ht="15" hidden="1" thickBot="1" x14ac:dyDescent="0.35">
      <c r="A190" s="117"/>
      <c r="B190" s="284" t="s">
        <v>170</v>
      </c>
      <c r="C190" s="127">
        <f>C176*'YTD PROGRAM SUMMARY'!C44</f>
        <v>189.38977518497242</v>
      </c>
      <c r="D190" s="127">
        <f>D176*'YTD PROGRAM SUMMARY'!D44</f>
        <v>34.301855377301401</v>
      </c>
      <c r="E190" s="127">
        <f>E176*'YTD PROGRAM SUMMARY'!E44</f>
        <v>376.62894738037818</v>
      </c>
      <c r="F190" s="127">
        <f>F176*'YTD PROGRAM SUMMARY'!F44</f>
        <v>268.74645122300416</v>
      </c>
      <c r="G190" s="127">
        <f>G176*'YTD PROGRAM SUMMARY'!G44</f>
        <v>127.29950376798307</v>
      </c>
      <c r="H190" s="127">
        <f>H176*'YTD PROGRAM SUMMARY'!H44</f>
        <v>255.20593873378317</v>
      </c>
      <c r="I190" s="127">
        <f>I176*'YTD PROGRAM SUMMARY'!I44</f>
        <v>3720.0075749656035</v>
      </c>
      <c r="J190" s="127">
        <f>J176*'YTD PROGRAM SUMMARY'!J44</f>
        <v>9101.3213626905326</v>
      </c>
      <c r="K190" s="127">
        <f>K176*'YTD PROGRAM SUMMARY'!K44</f>
        <v>1664.0776902313769</v>
      </c>
      <c r="L190" s="127">
        <f>L176*'YTD PROGRAM SUMMARY'!L44</f>
        <v>1744.1208080986621</v>
      </c>
      <c r="M190" s="127">
        <f>M176*'YTD PROGRAM SUMMARY'!M44</f>
        <v>878.13415587389704</v>
      </c>
      <c r="N190" s="127">
        <f>N176*'YTD PROGRAM SUMMARY'!N44</f>
        <v>2059.5431896486234</v>
      </c>
      <c r="O190" s="252">
        <f>O176*'YTD PROGRAM SUMMARY'!O44</f>
        <v>0</v>
      </c>
      <c r="P190" s="252">
        <f>P176*'YTD PROGRAM SUMMARY'!P44</f>
        <v>0</v>
      </c>
      <c r="Q190" s="252">
        <f>Q176*'YTD PROGRAM SUMMARY'!Q44</f>
        <v>0</v>
      </c>
      <c r="R190" s="252">
        <f>R176*'YTD PROGRAM SUMMARY'!R44</f>
        <v>0</v>
      </c>
      <c r="S190" s="252">
        <f>S176*'YTD PROGRAM SUMMARY'!S44</f>
        <v>0</v>
      </c>
      <c r="T190" s="252">
        <f>T176*'YTD PROGRAM SUMMARY'!T44</f>
        <v>0</v>
      </c>
      <c r="U190" s="252">
        <f>U176*'YTD PROGRAM SUMMARY'!U44</f>
        <v>0</v>
      </c>
      <c r="V190" s="252">
        <f>V176*'YTD PROGRAM SUMMARY'!V44</f>
        <v>0</v>
      </c>
      <c r="W190" s="252">
        <f>W176*'YTD PROGRAM SUMMARY'!W44</f>
        <v>0</v>
      </c>
      <c r="X190" s="252">
        <f>X176*'YTD PROGRAM SUMMARY'!X44</f>
        <v>0</v>
      </c>
      <c r="Y190" s="252">
        <f>Y176*'YTD PROGRAM SUMMARY'!Y44</f>
        <v>0</v>
      </c>
      <c r="Z190" s="252">
        <f>Z176*'YTD PROGRAM SUMMARY'!Z44</f>
        <v>0</v>
      </c>
      <c r="AA190" s="252">
        <f>AA176*'YTD PROGRAM SUMMARY'!AA44</f>
        <v>0</v>
      </c>
      <c r="AB190" s="252">
        <f>AB176*'YTD PROGRAM SUMMARY'!AB44</f>
        <v>0</v>
      </c>
      <c r="AC190" s="252">
        <f>AC176*'YTD PROGRAM SUMMARY'!AC44</f>
        <v>0</v>
      </c>
      <c r="AD190" s="252">
        <f>AD176*'YTD PROGRAM SUMMARY'!AD44</f>
        <v>0</v>
      </c>
      <c r="AE190" s="252">
        <f>AE176*'YTD PROGRAM SUMMARY'!AE44</f>
        <v>0</v>
      </c>
      <c r="AF190" s="252">
        <f>AF176*'YTD PROGRAM SUMMARY'!AF44</f>
        <v>0</v>
      </c>
      <c r="AG190" s="252">
        <f>AG176*'YTD PROGRAM SUMMARY'!AG44</f>
        <v>0</v>
      </c>
      <c r="AH190" s="252">
        <f>AH176*'YTD PROGRAM SUMMARY'!AH44</f>
        <v>0</v>
      </c>
      <c r="AI190" s="252">
        <f>AI176*'YTD PROGRAM SUMMARY'!AI44</f>
        <v>0</v>
      </c>
      <c r="AJ190" s="252">
        <f>AJ176*'YTD PROGRAM SUMMARY'!AJ44</f>
        <v>0</v>
      </c>
      <c r="AK190" s="252">
        <f>AK176*'YTD PROGRAM SUMMARY'!AK44</f>
        <v>0</v>
      </c>
      <c r="AL190" s="252">
        <f>AL176*'YTD PROGRAM SUMMARY'!AL44</f>
        <v>0</v>
      </c>
      <c r="AM190" s="252">
        <f>AM176*'YTD PROGRAM SUMMARY'!AM44</f>
        <v>0</v>
      </c>
    </row>
    <row r="191" spans="1:39" hidden="1" x14ac:dyDescent="0.3">
      <c r="A191" s="117"/>
      <c r="B191" s="295" t="s">
        <v>171</v>
      </c>
      <c r="C191" s="128">
        <f t="shared" ref="C191" si="73">IFERROR(C189/C73,0)</f>
        <v>0.68980704757135924</v>
      </c>
      <c r="D191" s="128">
        <f t="shared" ref="D191:N191" si="74">IFERROR(D189/D73,0)</f>
        <v>0.11226473704107942</v>
      </c>
      <c r="E191" s="128">
        <f t="shared" si="74"/>
        <v>0.90526899156685448</v>
      </c>
      <c r="F191" s="128">
        <f t="shared" si="74"/>
        <v>0.49432141227366799</v>
      </c>
      <c r="G191" s="128">
        <f t="shared" si="74"/>
        <v>8.6368244178657808E-2</v>
      </c>
      <c r="H191" s="128">
        <f t="shared" si="74"/>
        <v>3.3648542132744319E-2</v>
      </c>
      <c r="I191" s="128">
        <f t="shared" si="74"/>
        <v>0.3195882082545371</v>
      </c>
      <c r="J191" s="128">
        <f t="shared" si="74"/>
        <v>0.63738232748660983</v>
      </c>
      <c r="K191" s="128">
        <f t="shared" si="74"/>
        <v>0.16837215757630486</v>
      </c>
      <c r="L191" s="128">
        <f t="shared" si="74"/>
        <v>0.57624943858347655</v>
      </c>
      <c r="M191" s="128">
        <f t="shared" si="74"/>
        <v>0.28186085404435757</v>
      </c>
      <c r="N191" s="128">
        <f t="shared" si="74"/>
        <v>0.61655031422635864</v>
      </c>
      <c r="O191" s="253">
        <f>IFERROR(O189/O73,0)</f>
        <v>0</v>
      </c>
      <c r="P191" s="253">
        <f t="shared" ref="P191:Y191" si="75">IFERROR(P189/P73,0)</f>
        <v>0</v>
      </c>
      <c r="Q191" s="253">
        <f t="shared" si="75"/>
        <v>0</v>
      </c>
      <c r="R191" s="253">
        <f t="shared" si="75"/>
        <v>0</v>
      </c>
      <c r="S191" s="253">
        <f t="shared" si="75"/>
        <v>0</v>
      </c>
      <c r="T191" s="253">
        <f t="shared" si="75"/>
        <v>0</v>
      </c>
      <c r="U191" s="253">
        <f t="shared" si="75"/>
        <v>0</v>
      </c>
      <c r="V191" s="253">
        <f t="shared" si="75"/>
        <v>0</v>
      </c>
      <c r="W191" s="253">
        <f t="shared" si="75"/>
        <v>0</v>
      </c>
      <c r="X191" s="253">
        <f t="shared" si="75"/>
        <v>0</v>
      </c>
      <c r="Y191" s="253">
        <f t="shared" si="75"/>
        <v>0</v>
      </c>
      <c r="Z191" s="253">
        <f>IFERROR(Z189/Z80,0)</f>
        <v>0</v>
      </c>
      <c r="AA191" s="253">
        <f>IFERROR(AA189/AA73,0)</f>
        <v>0</v>
      </c>
      <c r="AB191" s="253">
        <f t="shared" ref="AB191:AK191" si="76">IFERROR(AB189/AB73,0)</f>
        <v>0</v>
      </c>
      <c r="AC191" s="253">
        <f t="shared" si="76"/>
        <v>0</v>
      </c>
      <c r="AD191" s="253">
        <f t="shared" si="76"/>
        <v>0</v>
      </c>
      <c r="AE191" s="253">
        <f t="shared" si="76"/>
        <v>0</v>
      </c>
      <c r="AF191" s="253">
        <f t="shared" si="76"/>
        <v>0</v>
      </c>
      <c r="AG191" s="253">
        <f t="shared" si="76"/>
        <v>0</v>
      </c>
      <c r="AH191" s="253">
        <f t="shared" si="76"/>
        <v>0</v>
      </c>
      <c r="AI191" s="253">
        <f t="shared" si="76"/>
        <v>0</v>
      </c>
      <c r="AJ191" s="253">
        <f t="shared" si="76"/>
        <v>0</v>
      </c>
      <c r="AK191" s="253">
        <f t="shared" si="76"/>
        <v>0</v>
      </c>
      <c r="AL191" s="253">
        <f>IFERROR(AL189/AL80,0)</f>
        <v>0</v>
      </c>
      <c r="AM191" s="253">
        <f>IFERROR(AM189/AM73,0)</f>
        <v>0</v>
      </c>
    </row>
    <row r="192" spans="1:39" ht="15" hidden="1" thickBot="1" x14ac:dyDescent="0.35">
      <c r="A192" s="117"/>
      <c r="B192" s="284" t="s">
        <v>172</v>
      </c>
      <c r="C192" s="129">
        <f>IFERROR(C190/C73,0)</f>
        <v>7.9599858167597168E-2</v>
      </c>
      <c r="D192" s="129">
        <f t="shared" ref="D192:N192" si="77">IFERROR(D190/D73,0)</f>
        <v>8.8835956096297193E-3</v>
      </c>
      <c r="E192" s="129">
        <f t="shared" si="77"/>
        <v>9.4731008433145414E-2</v>
      </c>
      <c r="F192" s="129">
        <f t="shared" si="77"/>
        <v>5.0930371071522318E-2</v>
      </c>
      <c r="G192" s="129">
        <f t="shared" si="77"/>
        <v>1.1595775988105052E-2</v>
      </c>
      <c r="H192" s="129">
        <f t="shared" si="77"/>
        <v>6.8555578379620712E-3</v>
      </c>
      <c r="I192" s="129">
        <f t="shared" si="77"/>
        <v>6.018024928911208E-2</v>
      </c>
      <c r="J192" s="129">
        <f t="shared" si="77"/>
        <v>0.12635047680171635</v>
      </c>
      <c r="K192" s="129">
        <f t="shared" si="77"/>
        <v>3.1644100819751192E-2</v>
      </c>
      <c r="L192" s="129">
        <f t="shared" si="77"/>
        <v>6.4718235463921872E-2</v>
      </c>
      <c r="M192" s="129">
        <f t="shared" si="77"/>
        <v>3.0865346147247338E-2</v>
      </c>
      <c r="N192" s="129">
        <f t="shared" si="77"/>
        <v>5.350225695147199E-2</v>
      </c>
      <c r="O192" s="254">
        <f>IFERROR(O190/O73,0)</f>
        <v>0</v>
      </c>
      <c r="P192" s="254">
        <f t="shared" ref="P192:Y192" si="78">IFERROR(P190/P73,0)</f>
        <v>0</v>
      </c>
      <c r="Q192" s="254">
        <f t="shared" si="78"/>
        <v>0</v>
      </c>
      <c r="R192" s="254">
        <f t="shared" si="78"/>
        <v>0</v>
      </c>
      <c r="S192" s="254">
        <f t="shared" si="78"/>
        <v>0</v>
      </c>
      <c r="T192" s="254">
        <f t="shared" si="78"/>
        <v>0</v>
      </c>
      <c r="U192" s="254">
        <f t="shared" si="78"/>
        <v>0</v>
      </c>
      <c r="V192" s="254">
        <f t="shared" si="78"/>
        <v>0</v>
      </c>
      <c r="W192" s="254">
        <f t="shared" si="78"/>
        <v>0</v>
      </c>
      <c r="X192" s="254">
        <f t="shared" si="78"/>
        <v>0</v>
      </c>
      <c r="Y192" s="254">
        <f t="shared" si="78"/>
        <v>0</v>
      </c>
      <c r="Z192" s="254">
        <f>IFERROR(Z190/Z81,0)</f>
        <v>0</v>
      </c>
      <c r="AA192" s="254">
        <f>IFERROR(AA190/AA73,0)</f>
        <v>0</v>
      </c>
      <c r="AB192" s="254">
        <f t="shared" ref="AB192:AK192" si="79">IFERROR(AB190/AB73,0)</f>
        <v>0</v>
      </c>
      <c r="AC192" s="254">
        <f t="shared" si="79"/>
        <v>0</v>
      </c>
      <c r="AD192" s="254">
        <f t="shared" si="79"/>
        <v>0</v>
      </c>
      <c r="AE192" s="254">
        <f t="shared" si="79"/>
        <v>0</v>
      </c>
      <c r="AF192" s="254">
        <f t="shared" si="79"/>
        <v>0</v>
      </c>
      <c r="AG192" s="254">
        <f t="shared" si="79"/>
        <v>0</v>
      </c>
      <c r="AH192" s="254">
        <f t="shared" si="79"/>
        <v>0</v>
      </c>
      <c r="AI192" s="254">
        <f t="shared" si="79"/>
        <v>0</v>
      </c>
      <c r="AJ192" s="254">
        <f t="shared" si="79"/>
        <v>0</v>
      </c>
      <c r="AK192" s="254">
        <f t="shared" si="79"/>
        <v>0</v>
      </c>
      <c r="AL192" s="254">
        <f>IFERROR(AL190/AL81,0)</f>
        <v>0</v>
      </c>
      <c r="AM192" s="254">
        <f>IFERROR(AM190/AM73,0)</f>
        <v>0</v>
      </c>
    </row>
    <row r="193" spans="1:39" s="1" customFormat="1" ht="15" hidden="1" thickBot="1" x14ac:dyDescent="0.35">
      <c r="A193" s="130"/>
      <c r="B193" s="308" t="s">
        <v>173</v>
      </c>
      <c r="C193" s="131">
        <f>C191+C192</f>
        <v>0.76940690573895643</v>
      </c>
      <c r="D193" s="131">
        <f t="shared" ref="D193:N193" si="80">D191+D192</f>
        <v>0.12114833265070914</v>
      </c>
      <c r="E193" s="132">
        <f t="shared" si="80"/>
        <v>0.99999999999999989</v>
      </c>
      <c r="F193" s="132">
        <f t="shared" si="80"/>
        <v>0.54525178334519031</v>
      </c>
      <c r="G193" s="132">
        <f t="shared" si="80"/>
        <v>9.7964020166762866E-2</v>
      </c>
      <c r="H193" s="132">
        <f t="shared" si="80"/>
        <v>4.0504099970706392E-2</v>
      </c>
      <c r="I193" s="132">
        <f t="shared" si="80"/>
        <v>0.37976845754364918</v>
      </c>
      <c r="J193" s="132">
        <f t="shared" si="80"/>
        <v>0.76373280428832624</v>
      </c>
      <c r="K193" s="132">
        <f t="shared" si="80"/>
        <v>0.20001625839605605</v>
      </c>
      <c r="L193" s="132">
        <f t="shared" si="80"/>
        <v>0.64096767404739841</v>
      </c>
      <c r="M193" s="133">
        <f t="shared" si="80"/>
        <v>0.31272620019160491</v>
      </c>
      <c r="N193" s="133">
        <f t="shared" si="80"/>
        <v>0.67005257117783068</v>
      </c>
      <c r="O193" s="255">
        <f>O191+O192</f>
        <v>0</v>
      </c>
      <c r="P193" s="255">
        <f t="shared" ref="P193:X193" si="81">P191+P192</f>
        <v>0</v>
      </c>
      <c r="Q193" s="256">
        <f t="shared" si="81"/>
        <v>0</v>
      </c>
      <c r="R193" s="256">
        <f t="shared" si="81"/>
        <v>0</v>
      </c>
      <c r="S193" s="256">
        <f t="shared" si="81"/>
        <v>0</v>
      </c>
      <c r="T193" s="256">
        <f t="shared" si="81"/>
        <v>0</v>
      </c>
      <c r="U193" s="256">
        <f t="shared" si="81"/>
        <v>0</v>
      </c>
      <c r="V193" s="256">
        <f t="shared" si="81"/>
        <v>0</v>
      </c>
      <c r="W193" s="256">
        <f t="shared" si="81"/>
        <v>0</v>
      </c>
      <c r="X193" s="256">
        <f t="shared" si="81"/>
        <v>0</v>
      </c>
      <c r="Y193" s="257">
        <f>Y191+Y192</f>
        <v>0</v>
      </c>
      <c r="Z193" s="257">
        <f>Z191+Z192</f>
        <v>0</v>
      </c>
      <c r="AA193" s="255">
        <f>AA191+AA192</f>
        <v>0</v>
      </c>
      <c r="AB193" s="255">
        <f t="shared" ref="AB193:AJ193" si="82">AB191+AB192</f>
        <v>0</v>
      </c>
      <c r="AC193" s="256">
        <f t="shared" si="82"/>
        <v>0</v>
      </c>
      <c r="AD193" s="256">
        <f t="shared" si="82"/>
        <v>0</v>
      </c>
      <c r="AE193" s="256">
        <f t="shared" si="82"/>
        <v>0</v>
      </c>
      <c r="AF193" s="256">
        <f t="shared" si="82"/>
        <v>0</v>
      </c>
      <c r="AG193" s="256">
        <f t="shared" si="82"/>
        <v>0</v>
      </c>
      <c r="AH193" s="256">
        <f t="shared" si="82"/>
        <v>0</v>
      </c>
      <c r="AI193" s="256">
        <f t="shared" si="82"/>
        <v>0</v>
      </c>
      <c r="AJ193" s="256">
        <f t="shared" si="82"/>
        <v>0</v>
      </c>
      <c r="AK193" s="257">
        <f>AK191+AK192</f>
        <v>0</v>
      </c>
      <c r="AL193" s="257">
        <f>AL191+AL192</f>
        <v>0</v>
      </c>
      <c r="AM193" s="255">
        <f>AM191+AM192</f>
        <v>0</v>
      </c>
    </row>
    <row r="194" spans="1:39" hidden="1" x14ac:dyDescent="0.3">
      <c r="A194" s="117"/>
      <c r="B194" s="117" t="s">
        <v>174</v>
      </c>
      <c r="C194" s="135">
        <f>C186+C193</f>
        <v>1</v>
      </c>
      <c r="D194" s="135">
        <f t="shared" ref="D194:N194" si="83">D186+D193</f>
        <v>1.0000000000000002</v>
      </c>
      <c r="E194" s="135">
        <f t="shared" si="83"/>
        <v>0.99999999999999989</v>
      </c>
      <c r="F194" s="135">
        <f t="shared" si="83"/>
        <v>1</v>
      </c>
      <c r="G194" s="135">
        <f t="shared" si="83"/>
        <v>1</v>
      </c>
      <c r="H194" s="135">
        <f t="shared" si="83"/>
        <v>1.0000000000000002</v>
      </c>
      <c r="I194" s="135">
        <f t="shared" si="83"/>
        <v>1</v>
      </c>
      <c r="J194" s="135">
        <f t="shared" si="83"/>
        <v>1</v>
      </c>
      <c r="K194" s="135">
        <f t="shared" si="83"/>
        <v>1</v>
      </c>
      <c r="L194" s="135">
        <f t="shared" si="83"/>
        <v>1</v>
      </c>
      <c r="M194" s="135">
        <f t="shared" si="83"/>
        <v>1</v>
      </c>
      <c r="N194" s="135">
        <f t="shared" si="83"/>
        <v>1</v>
      </c>
      <c r="O194" s="259">
        <f>O186+O193</f>
        <v>0</v>
      </c>
      <c r="P194" s="259">
        <f t="shared" ref="P194:Z194" si="84">P186+P193</f>
        <v>0</v>
      </c>
      <c r="Q194" s="259">
        <f t="shared" si="84"/>
        <v>0</v>
      </c>
      <c r="R194" s="259">
        <f t="shared" si="84"/>
        <v>0</v>
      </c>
      <c r="S194" s="259">
        <f t="shared" si="84"/>
        <v>0</v>
      </c>
      <c r="T194" s="259">
        <f t="shared" si="84"/>
        <v>0</v>
      </c>
      <c r="U194" s="259">
        <f t="shared" si="84"/>
        <v>0</v>
      </c>
      <c r="V194" s="259">
        <f t="shared" si="84"/>
        <v>0</v>
      </c>
      <c r="W194" s="259">
        <f t="shared" si="84"/>
        <v>0</v>
      </c>
      <c r="X194" s="259">
        <f t="shared" si="84"/>
        <v>0</v>
      </c>
      <c r="Y194" s="259">
        <f t="shared" si="84"/>
        <v>0</v>
      </c>
      <c r="Z194" s="259">
        <f t="shared" si="84"/>
        <v>0</v>
      </c>
      <c r="AA194" s="259">
        <f>AA186+AA193</f>
        <v>0</v>
      </c>
      <c r="AB194" s="259">
        <f t="shared" ref="AB194:AL194" si="85">AB186+AB193</f>
        <v>0</v>
      </c>
      <c r="AC194" s="259">
        <f t="shared" si="85"/>
        <v>0</v>
      </c>
      <c r="AD194" s="259">
        <f t="shared" si="85"/>
        <v>0</v>
      </c>
      <c r="AE194" s="259">
        <f t="shared" si="85"/>
        <v>0</v>
      </c>
      <c r="AF194" s="259">
        <f t="shared" si="85"/>
        <v>0</v>
      </c>
      <c r="AG194" s="259">
        <f t="shared" si="85"/>
        <v>0</v>
      </c>
      <c r="AH194" s="259">
        <f t="shared" si="85"/>
        <v>0</v>
      </c>
      <c r="AI194" s="259">
        <f t="shared" si="85"/>
        <v>0</v>
      </c>
      <c r="AJ194" s="259">
        <f t="shared" si="85"/>
        <v>0</v>
      </c>
      <c r="AK194" s="259">
        <f t="shared" si="85"/>
        <v>0</v>
      </c>
      <c r="AL194" s="259">
        <f t="shared" si="85"/>
        <v>0</v>
      </c>
      <c r="AM194" s="259">
        <f>AM186+AM193</f>
        <v>0</v>
      </c>
    </row>
    <row r="195" spans="1:39" hidden="1" x14ac:dyDescent="0.3">
      <c r="A195" s="117"/>
      <c r="B195" s="117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</row>
    <row r="196" spans="1:39" s="126" customFormat="1" hidden="1" x14ac:dyDescent="0.3">
      <c r="A196" s="117"/>
      <c r="B196" s="117" t="s">
        <v>175</v>
      </c>
      <c r="C196" s="136">
        <f t="shared" ref="C196" si="86">SUM(C182:C183)</f>
        <v>548.64387056262115</v>
      </c>
      <c r="D196" s="136">
        <f t="shared" ref="D196:N196" si="87">SUM(D182:D183)</f>
        <v>3393.4731066368427</v>
      </c>
      <c r="E196" s="137">
        <f t="shared" si="87"/>
        <v>0</v>
      </c>
      <c r="F196" s="137">
        <f t="shared" si="87"/>
        <v>2399.5892206311587</v>
      </c>
      <c r="G196" s="137">
        <f t="shared" si="87"/>
        <v>9902.6346086220346</v>
      </c>
      <c r="H196" s="137">
        <f t="shared" si="87"/>
        <v>35718.32630778059</v>
      </c>
      <c r="I196" s="137">
        <f t="shared" si="87"/>
        <v>38339.25687289668</v>
      </c>
      <c r="J196" s="137">
        <f t="shared" si="87"/>
        <v>17018.880577777374</v>
      </c>
      <c r="K196" s="137">
        <f t="shared" si="87"/>
        <v>42068.981657397366</v>
      </c>
      <c r="L196" s="137">
        <f t="shared" si="87"/>
        <v>9675.7234801785635</v>
      </c>
      <c r="M196" s="138">
        <f t="shared" si="87"/>
        <v>19553.274898321994</v>
      </c>
      <c r="N196" s="138">
        <f t="shared" si="87"/>
        <v>12701.164748790596</v>
      </c>
      <c r="O196" s="265">
        <f t="shared" ref="O196:P196" si="88">SUM(O182:O183)</f>
        <v>0</v>
      </c>
      <c r="P196" s="265">
        <f t="shared" si="88"/>
        <v>0</v>
      </c>
      <c r="Q196" s="266">
        <f>SUM(Q182:Q183)</f>
        <v>0</v>
      </c>
      <c r="R196" s="266">
        <f t="shared" ref="R196:AB196" si="89">SUM(R182:R183)</f>
        <v>0</v>
      </c>
      <c r="S196" s="266">
        <f t="shared" si="89"/>
        <v>0</v>
      </c>
      <c r="T196" s="266">
        <f t="shared" si="89"/>
        <v>0</v>
      </c>
      <c r="U196" s="266">
        <f t="shared" si="89"/>
        <v>0</v>
      </c>
      <c r="V196" s="266">
        <f t="shared" si="89"/>
        <v>0</v>
      </c>
      <c r="W196" s="266">
        <f t="shared" si="89"/>
        <v>0</v>
      </c>
      <c r="X196" s="266">
        <f t="shared" si="89"/>
        <v>0</v>
      </c>
      <c r="Y196" s="267">
        <f t="shared" si="89"/>
        <v>0</v>
      </c>
      <c r="Z196" s="267">
        <f t="shared" si="89"/>
        <v>0</v>
      </c>
      <c r="AA196" s="265">
        <f t="shared" si="89"/>
        <v>0</v>
      </c>
      <c r="AB196" s="265">
        <f t="shared" si="89"/>
        <v>0</v>
      </c>
      <c r="AC196" s="266">
        <f>SUM(AC182:AC183)</f>
        <v>0</v>
      </c>
      <c r="AD196" s="266">
        <f t="shared" ref="AD196:AM196" si="90">SUM(AD182:AD183)</f>
        <v>0</v>
      </c>
      <c r="AE196" s="266">
        <f t="shared" si="90"/>
        <v>0</v>
      </c>
      <c r="AF196" s="266">
        <f t="shared" si="90"/>
        <v>0</v>
      </c>
      <c r="AG196" s="266">
        <f t="shared" si="90"/>
        <v>0</v>
      </c>
      <c r="AH196" s="266">
        <f t="shared" si="90"/>
        <v>0</v>
      </c>
      <c r="AI196" s="266">
        <f t="shared" si="90"/>
        <v>0</v>
      </c>
      <c r="AJ196" s="266">
        <f t="shared" si="90"/>
        <v>0</v>
      </c>
      <c r="AK196" s="267">
        <f t="shared" si="90"/>
        <v>0</v>
      </c>
      <c r="AL196" s="267">
        <f t="shared" si="90"/>
        <v>0</v>
      </c>
      <c r="AM196" s="265">
        <f t="shared" si="90"/>
        <v>0</v>
      </c>
    </row>
    <row r="197" spans="1:39" s="126" customFormat="1" hidden="1" x14ac:dyDescent="0.3">
      <c r="A197" s="117"/>
      <c r="B197" s="117" t="s">
        <v>176</v>
      </c>
      <c r="C197" s="136">
        <f t="shared" ref="C197" si="91">SUM(C189:C190)</f>
        <v>1830.6289013336934</v>
      </c>
      <c r="D197" s="136">
        <f t="shared" ref="D197:N197" si="92">SUM(D189:D190)</f>
        <v>467.78497901020938</v>
      </c>
      <c r="E197" s="137">
        <f t="shared" si="92"/>
        <v>3975.7725966379503</v>
      </c>
      <c r="F197" s="137">
        <f t="shared" si="92"/>
        <v>2877.1532332103675</v>
      </c>
      <c r="G197" s="137">
        <f t="shared" si="92"/>
        <v>1075.4580950113314</v>
      </c>
      <c r="H197" s="137">
        <f t="shared" si="92"/>
        <v>1507.8111949331808</v>
      </c>
      <c r="I197" s="137">
        <f t="shared" si="92"/>
        <v>23475.169270376784</v>
      </c>
      <c r="J197" s="137">
        <f t="shared" si="92"/>
        <v>55013.466217188572</v>
      </c>
      <c r="K197" s="137">
        <f t="shared" si="92"/>
        <v>10518.314145702696</v>
      </c>
      <c r="L197" s="137">
        <f t="shared" si="92"/>
        <v>17273.725861204482</v>
      </c>
      <c r="M197" s="138">
        <f t="shared" si="92"/>
        <v>8897.2129622268094</v>
      </c>
      <c r="N197" s="138">
        <f t="shared" si="92"/>
        <v>25793.345707407265</v>
      </c>
      <c r="O197" s="265">
        <f t="shared" ref="O197:P197" si="93">SUM(O189:O190)</f>
        <v>0</v>
      </c>
      <c r="P197" s="265">
        <f t="shared" si="93"/>
        <v>0</v>
      </c>
      <c r="Q197" s="266">
        <f>SUM(Q189:Q190)</f>
        <v>0</v>
      </c>
      <c r="R197" s="266">
        <f t="shared" ref="R197:AB197" si="94">SUM(R189:R190)</f>
        <v>0</v>
      </c>
      <c r="S197" s="266">
        <f t="shared" si="94"/>
        <v>0</v>
      </c>
      <c r="T197" s="266">
        <f t="shared" si="94"/>
        <v>0</v>
      </c>
      <c r="U197" s="266">
        <f t="shared" si="94"/>
        <v>0</v>
      </c>
      <c r="V197" s="266">
        <f t="shared" si="94"/>
        <v>0</v>
      </c>
      <c r="W197" s="266">
        <f t="shared" si="94"/>
        <v>0</v>
      </c>
      <c r="X197" s="266">
        <f t="shared" si="94"/>
        <v>0</v>
      </c>
      <c r="Y197" s="267">
        <f t="shared" si="94"/>
        <v>0</v>
      </c>
      <c r="Z197" s="267">
        <f t="shared" si="94"/>
        <v>0</v>
      </c>
      <c r="AA197" s="265">
        <f t="shared" si="94"/>
        <v>0</v>
      </c>
      <c r="AB197" s="265">
        <f t="shared" si="94"/>
        <v>0</v>
      </c>
      <c r="AC197" s="266">
        <f>SUM(AC189:AC190)</f>
        <v>0</v>
      </c>
      <c r="AD197" s="266">
        <f t="shared" ref="AD197:AM197" si="95">SUM(AD189:AD190)</f>
        <v>0</v>
      </c>
      <c r="AE197" s="266">
        <f t="shared" si="95"/>
        <v>0</v>
      </c>
      <c r="AF197" s="266">
        <f t="shared" si="95"/>
        <v>0</v>
      </c>
      <c r="AG197" s="266">
        <f t="shared" si="95"/>
        <v>0</v>
      </c>
      <c r="AH197" s="266">
        <f t="shared" si="95"/>
        <v>0</v>
      </c>
      <c r="AI197" s="266">
        <f t="shared" si="95"/>
        <v>0</v>
      </c>
      <c r="AJ197" s="266">
        <f t="shared" si="95"/>
        <v>0</v>
      </c>
      <c r="AK197" s="267">
        <f t="shared" si="95"/>
        <v>0</v>
      </c>
      <c r="AL197" s="267">
        <f t="shared" si="95"/>
        <v>0</v>
      </c>
      <c r="AM197" s="265">
        <f t="shared" si="95"/>
        <v>0</v>
      </c>
    </row>
    <row r="198" spans="1:39" s="126" customFormat="1" hidden="1" x14ac:dyDescent="0.3">
      <c r="A198" s="117"/>
      <c r="B198" s="117" t="s">
        <v>162</v>
      </c>
      <c r="C198" s="139">
        <f t="shared" ref="C198" si="96">SUM(C196:C197)</f>
        <v>2379.2727718963147</v>
      </c>
      <c r="D198" s="139">
        <f t="shared" ref="D198:N198" si="97">SUM(D196:D197)</f>
        <v>3861.2580856470522</v>
      </c>
      <c r="E198" s="139">
        <f t="shared" si="97"/>
        <v>3975.7725966379503</v>
      </c>
      <c r="F198" s="139">
        <f t="shared" si="97"/>
        <v>5276.7424538415262</v>
      </c>
      <c r="G198" s="139">
        <f t="shared" si="97"/>
        <v>10978.092703633367</v>
      </c>
      <c r="H198" s="139">
        <f t="shared" si="97"/>
        <v>37226.137502713769</v>
      </c>
      <c r="I198" s="139">
        <f t="shared" si="97"/>
        <v>61814.426143273464</v>
      </c>
      <c r="J198" s="139">
        <f t="shared" si="97"/>
        <v>72032.346794965939</v>
      </c>
      <c r="K198" s="139">
        <f t="shared" si="97"/>
        <v>52587.29580310006</v>
      </c>
      <c r="L198" s="139">
        <f t="shared" si="97"/>
        <v>26949.449341383046</v>
      </c>
      <c r="M198" s="140">
        <f t="shared" si="97"/>
        <v>28450.487860548805</v>
      </c>
      <c r="N198" s="140">
        <f t="shared" si="97"/>
        <v>38494.510456197859</v>
      </c>
      <c r="O198" s="268">
        <f t="shared" ref="O198:Q198" si="98">SUM(O196:O197)</f>
        <v>0</v>
      </c>
      <c r="P198" s="268">
        <f t="shared" si="98"/>
        <v>0</v>
      </c>
      <c r="Q198" s="268">
        <f t="shared" si="98"/>
        <v>0</v>
      </c>
      <c r="R198" s="268">
        <f>SUM(R196:R197)</f>
        <v>0</v>
      </c>
      <c r="S198" s="268">
        <f t="shared" ref="S198:X198" si="99">SUM(S196:S197)</f>
        <v>0</v>
      </c>
      <c r="T198" s="268">
        <f t="shared" si="99"/>
        <v>0</v>
      </c>
      <c r="U198" s="268">
        <f t="shared" si="99"/>
        <v>0</v>
      </c>
      <c r="V198" s="268">
        <f t="shared" si="99"/>
        <v>0</v>
      </c>
      <c r="W198" s="268">
        <f t="shared" si="99"/>
        <v>0</v>
      </c>
      <c r="X198" s="268">
        <f t="shared" si="99"/>
        <v>0</v>
      </c>
      <c r="Y198" s="269">
        <f>SUM(Y196:Y197)</f>
        <v>0</v>
      </c>
      <c r="Z198" s="269">
        <f t="shared" ref="Z198:AC198" si="100">SUM(Z196:Z197)</f>
        <v>0</v>
      </c>
      <c r="AA198" s="268">
        <f t="shared" si="100"/>
        <v>0</v>
      </c>
      <c r="AB198" s="268">
        <f t="shared" si="100"/>
        <v>0</v>
      </c>
      <c r="AC198" s="268">
        <f t="shared" si="100"/>
        <v>0</v>
      </c>
      <c r="AD198" s="268">
        <f>SUM(AD196:AD197)</f>
        <v>0</v>
      </c>
      <c r="AE198" s="268">
        <f t="shared" ref="AE198:AJ198" si="101">SUM(AE196:AE197)</f>
        <v>0</v>
      </c>
      <c r="AF198" s="268">
        <f t="shared" si="101"/>
        <v>0</v>
      </c>
      <c r="AG198" s="268">
        <f t="shared" si="101"/>
        <v>0</v>
      </c>
      <c r="AH198" s="268">
        <f t="shared" si="101"/>
        <v>0</v>
      </c>
      <c r="AI198" s="268">
        <f t="shared" si="101"/>
        <v>0</v>
      </c>
      <c r="AJ198" s="268">
        <f t="shared" si="101"/>
        <v>0</v>
      </c>
      <c r="AK198" s="269">
        <f>SUM(AK196:AK197)</f>
        <v>0</v>
      </c>
      <c r="AL198" s="269">
        <f t="shared" ref="AL198:AM198" si="102">SUM(AL196:AL197)</f>
        <v>0</v>
      </c>
      <c r="AM198" s="268">
        <f t="shared" si="102"/>
        <v>0</v>
      </c>
    </row>
    <row r="199" spans="1:39" hidden="1" x14ac:dyDescent="0.3"/>
    <row r="200" spans="1:39" hidden="1" x14ac:dyDescent="0.3"/>
    <row r="201" spans="1:39" hidden="1" x14ac:dyDescent="0.3"/>
    <row r="202" spans="1:39" hidden="1" x14ac:dyDescent="0.3"/>
    <row r="203" spans="1:39" hidden="1" x14ac:dyDescent="0.3"/>
    <row r="204" spans="1:39" hidden="1" x14ac:dyDescent="0.3"/>
    <row r="205" spans="1:39" hidden="1" x14ac:dyDescent="0.3"/>
    <row r="206" spans="1:39" hidden="1" x14ac:dyDescent="0.3"/>
    <row r="207" spans="1:39" hidden="1" x14ac:dyDescent="0.3"/>
    <row r="208" spans="1:39" hidden="1" x14ac:dyDescent="0.3"/>
    <row r="209" hidden="1" x14ac:dyDescent="0.3"/>
    <row r="210" hidden="1" x14ac:dyDescent="0.3"/>
    <row r="211" hidden="1" x14ac:dyDescent="0.3"/>
    <row r="212" hidden="1" x14ac:dyDescent="0.3"/>
  </sheetData>
  <mergeCells count="19">
    <mergeCell ref="A92:A105"/>
    <mergeCell ref="A77:A90"/>
    <mergeCell ref="A4:A19"/>
    <mergeCell ref="A22:A37"/>
    <mergeCell ref="A40:A55"/>
    <mergeCell ref="A58:A74"/>
    <mergeCell ref="AA125:AL125"/>
    <mergeCell ref="A107:A122"/>
    <mergeCell ref="B107:N107"/>
    <mergeCell ref="B108:N108"/>
    <mergeCell ref="O108:Z108"/>
    <mergeCell ref="AA108:AL108"/>
    <mergeCell ref="O107:Z107"/>
    <mergeCell ref="AA107:AL107"/>
    <mergeCell ref="A126:A139"/>
    <mergeCell ref="A142:A158"/>
    <mergeCell ref="A161:A177"/>
    <mergeCell ref="C125:N125"/>
    <mergeCell ref="O125:Z12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O199"/>
  <sheetViews>
    <sheetView zoomScale="80" zoomScaleNormal="80" workbookViewId="0">
      <selection activeCell="K27" sqref="K27"/>
    </sheetView>
  </sheetViews>
  <sheetFormatPr defaultRowHeight="14.4" x14ac:dyDescent="0.3"/>
  <cols>
    <col min="1" max="1" width="9.21875" customWidth="1"/>
    <col min="2" max="2" width="24.77734375" customWidth="1"/>
    <col min="3" max="3" width="15.77734375" bestFit="1" customWidth="1"/>
    <col min="4" max="10" width="13.77734375" customWidth="1"/>
    <col min="11" max="11" width="15.21875" customWidth="1"/>
    <col min="12" max="16" width="14.21875" bestFit="1" customWidth="1"/>
    <col min="17" max="39" width="14.21875" customWidth="1"/>
    <col min="40" max="41" width="10.5546875" bestFit="1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4">
        <f>' 1M - RES'!C2</f>
        <v>0.79015470747957905</v>
      </c>
      <c r="D2" s="427">
        <f>C2</f>
        <v>0.79015470747957905</v>
      </c>
      <c r="E2" s="427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123</v>
      </c>
      <c r="B4" s="17" t="s">
        <v>124</v>
      </c>
      <c r="C4" s="271">
        <v>43831</v>
      </c>
      <c r="D4" s="271">
        <v>43862</v>
      </c>
      <c r="E4" s="271">
        <v>43891</v>
      </c>
      <c r="F4" s="271">
        <v>43922</v>
      </c>
      <c r="G4" s="271">
        <v>43952</v>
      </c>
      <c r="H4" s="271">
        <v>43983</v>
      </c>
      <c r="I4" s="271">
        <v>44013</v>
      </c>
      <c r="J4" s="271">
        <v>44044</v>
      </c>
      <c r="K4" s="271">
        <v>44075</v>
      </c>
      <c r="L4" s="271">
        <v>44105</v>
      </c>
      <c r="M4" s="271">
        <v>44136</v>
      </c>
      <c r="N4" s="271">
        <v>44166</v>
      </c>
      <c r="O4" s="271">
        <v>44197</v>
      </c>
      <c r="P4" s="271">
        <v>44228</v>
      </c>
      <c r="Q4" s="271">
        <v>44256</v>
      </c>
      <c r="R4" s="271">
        <v>44287</v>
      </c>
      <c r="S4" s="271">
        <v>44317</v>
      </c>
      <c r="T4" s="271">
        <v>44348</v>
      </c>
      <c r="U4" s="271">
        <v>44378</v>
      </c>
      <c r="V4" s="271">
        <v>44409</v>
      </c>
      <c r="W4" s="271">
        <v>44440</v>
      </c>
      <c r="X4" s="271">
        <v>44470</v>
      </c>
      <c r="Y4" s="271">
        <v>44501</v>
      </c>
      <c r="Z4" s="271">
        <v>44531</v>
      </c>
      <c r="AA4" s="271">
        <v>44562</v>
      </c>
      <c r="AB4" s="271">
        <v>44593</v>
      </c>
      <c r="AC4" s="271">
        <v>44621</v>
      </c>
      <c r="AD4" s="271">
        <v>44652</v>
      </c>
      <c r="AE4" s="271">
        <v>44682</v>
      </c>
      <c r="AF4" s="271">
        <v>44713</v>
      </c>
      <c r="AG4" s="271">
        <v>44743</v>
      </c>
      <c r="AH4" s="271">
        <v>44774</v>
      </c>
      <c r="AI4" s="271">
        <v>44805</v>
      </c>
      <c r="AJ4" s="271">
        <v>44835</v>
      </c>
      <c r="AK4" s="271">
        <v>44866</v>
      </c>
      <c r="AL4" s="271">
        <v>44896</v>
      </c>
      <c r="AM4" s="271">
        <v>44927</v>
      </c>
    </row>
    <row r="5" spans="1:41" ht="15" customHeight="1" x14ac:dyDescent="0.3">
      <c r="A5" s="594"/>
      <c r="B5" s="11" t="s">
        <v>141</v>
      </c>
      <c r="C5" s="3">
        <f>'BIZ kWh ENTRY'!AY164</f>
        <v>0</v>
      </c>
      <c r="D5" s="3">
        <f>'BIZ kWh ENTRY'!AZ164</f>
        <v>0</v>
      </c>
      <c r="E5" s="3">
        <f>'BIZ kWh ENTRY'!BA164</f>
        <v>0</v>
      </c>
      <c r="F5" s="3">
        <f>'BIZ kWh ENTRY'!BB164</f>
        <v>295665.37</v>
      </c>
      <c r="G5" s="3">
        <f>'BIZ kWh ENTRY'!BC164</f>
        <v>0</v>
      </c>
      <c r="H5" s="3">
        <f>'BIZ kWh ENTRY'!BD164</f>
        <v>0</v>
      </c>
      <c r="I5" s="3">
        <f>'BIZ kWh ENTRY'!BE164</f>
        <v>0</v>
      </c>
      <c r="J5" s="3">
        <f>'BIZ kWh ENTRY'!BF164</f>
        <v>0</v>
      </c>
      <c r="K5" s="3">
        <f>'BIZ kWh ENTRY'!BG164</f>
        <v>0</v>
      </c>
      <c r="L5" s="3">
        <f>'BIZ kWh ENTRY'!BH164</f>
        <v>0</v>
      </c>
      <c r="M5" s="3">
        <f>'BIZ kWh ENTRY'!BI164</f>
        <v>0</v>
      </c>
      <c r="N5" s="3">
        <f>'BIZ kWh ENTRY'!BJ164</f>
        <v>0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1" x14ac:dyDescent="0.3">
      <c r="A6" s="594"/>
      <c r="B6" s="12" t="s">
        <v>59</v>
      </c>
      <c r="C6" s="3">
        <f>'BIZ kWh ENTRY'!AY165</f>
        <v>0</v>
      </c>
      <c r="D6" s="3">
        <f>'BIZ kWh ENTRY'!AZ165</f>
        <v>0</v>
      </c>
      <c r="E6" s="3">
        <f>'BIZ kWh ENTRY'!BA165</f>
        <v>0</v>
      </c>
      <c r="F6" s="3">
        <f>'BIZ kWh ENTRY'!BB165</f>
        <v>0</v>
      </c>
      <c r="G6" s="3">
        <f>'BIZ kWh ENTRY'!BC165</f>
        <v>0</v>
      </c>
      <c r="H6" s="3">
        <f>'BIZ kWh ENTRY'!BD165</f>
        <v>0</v>
      </c>
      <c r="I6" s="3">
        <f>'BIZ kWh ENTRY'!BE165</f>
        <v>0</v>
      </c>
      <c r="J6" s="3">
        <f>'BIZ kWh ENTRY'!BF165</f>
        <v>0</v>
      </c>
      <c r="K6" s="3">
        <f>'BIZ kWh ENTRY'!BG165</f>
        <v>0</v>
      </c>
      <c r="L6" s="3">
        <f>'BIZ kWh ENTRY'!BH165</f>
        <v>0</v>
      </c>
      <c r="M6" s="3">
        <f>'BIZ kWh ENTRY'!BI165</f>
        <v>0</v>
      </c>
      <c r="N6" s="3">
        <f>'BIZ kWh ENTRY'!BJ165</f>
        <v>0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41" x14ac:dyDescent="0.3">
      <c r="A7" s="594"/>
      <c r="B7" s="11" t="s">
        <v>142</v>
      </c>
      <c r="C7" s="3">
        <f>'BIZ kWh ENTRY'!AY166</f>
        <v>0</v>
      </c>
      <c r="D7" s="3">
        <f>'BIZ kWh ENTRY'!AZ166</f>
        <v>0</v>
      </c>
      <c r="E7" s="3">
        <f>'BIZ kWh ENTRY'!BA166</f>
        <v>0</v>
      </c>
      <c r="F7" s="3">
        <f>'BIZ kWh ENTRY'!BB166</f>
        <v>0</v>
      </c>
      <c r="G7" s="3">
        <f>'BIZ kWh ENTRY'!BC166</f>
        <v>0</v>
      </c>
      <c r="H7" s="3">
        <f>'BIZ kWh ENTRY'!BD166</f>
        <v>0</v>
      </c>
      <c r="I7" s="3">
        <f>'BIZ kWh ENTRY'!BE166</f>
        <v>0</v>
      </c>
      <c r="J7" s="3">
        <f>'BIZ kWh ENTRY'!BF166</f>
        <v>0</v>
      </c>
      <c r="K7" s="3">
        <f>'BIZ kWh ENTRY'!BG166</f>
        <v>0</v>
      </c>
      <c r="L7" s="3">
        <f>'BIZ kWh ENTRY'!BH166</f>
        <v>0</v>
      </c>
      <c r="M7" s="3">
        <f>'BIZ kWh ENTRY'!BI166</f>
        <v>0</v>
      </c>
      <c r="N7" s="3">
        <f>'BIZ kWh ENTRY'!BJ166</f>
        <v>0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41" x14ac:dyDescent="0.3">
      <c r="A8" s="594"/>
      <c r="B8" s="11" t="s">
        <v>60</v>
      </c>
      <c r="C8" s="3">
        <f>'BIZ kWh ENTRY'!AY167</f>
        <v>0</v>
      </c>
      <c r="D8" s="3">
        <f>'BIZ kWh ENTRY'!AZ167</f>
        <v>0</v>
      </c>
      <c r="E8" s="3">
        <f>'BIZ kWh ENTRY'!BA167</f>
        <v>0</v>
      </c>
      <c r="F8" s="3">
        <f>'BIZ kWh ENTRY'!BB167</f>
        <v>0</v>
      </c>
      <c r="G8" s="3">
        <f>'BIZ kWh ENTRY'!BC167</f>
        <v>0</v>
      </c>
      <c r="H8" s="3">
        <f>'BIZ kWh ENTRY'!BD167</f>
        <v>0</v>
      </c>
      <c r="I8" s="3">
        <f>'BIZ kWh ENTRY'!BE167</f>
        <v>0</v>
      </c>
      <c r="J8" s="3">
        <f>'BIZ kWh ENTRY'!BF167</f>
        <v>0</v>
      </c>
      <c r="K8" s="3">
        <f>'BIZ kWh ENTRY'!BG167</f>
        <v>0</v>
      </c>
      <c r="L8" s="3">
        <f>'BIZ kWh ENTRY'!BH167</f>
        <v>434671.9040906842</v>
      </c>
      <c r="M8" s="3">
        <f>'BIZ kWh ENTRY'!BI167</f>
        <v>0</v>
      </c>
      <c r="N8" s="3">
        <f>'BIZ kWh ENTRY'!BJ167</f>
        <v>395171.94146381092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41" x14ac:dyDescent="0.3">
      <c r="A9" s="594"/>
      <c r="B9" s="12" t="s">
        <v>143</v>
      </c>
      <c r="C9" s="3">
        <f>'BIZ kWh ENTRY'!AY168</f>
        <v>0</v>
      </c>
      <c r="D9" s="3">
        <f>'BIZ kWh ENTRY'!AZ168</f>
        <v>0</v>
      </c>
      <c r="E9" s="3">
        <f>'BIZ kWh ENTRY'!BA168</f>
        <v>0</v>
      </c>
      <c r="F9" s="3">
        <f>'BIZ kWh ENTRY'!BB168</f>
        <v>0</v>
      </c>
      <c r="G9" s="3">
        <f>'BIZ kWh ENTRY'!BC168</f>
        <v>0</v>
      </c>
      <c r="H9" s="3">
        <f>'BIZ kWh ENTRY'!BD168</f>
        <v>0</v>
      </c>
      <c r="I9" s="3">
        <f>'BIZ kWh ENTRY'!BE168</f>
        <v>0</v>
      </c>
      <c r="J9" s="3">
        <f>'BIZ kWh ENTRY'!BF168</f>
        <v>0</v>
      </c>
      <c r="K9" s="3">
        <f>'BIZ kWh ENTRY'!BG168</f>
        <v>0</v>
      </c>
      <c r="L9" s="3">
        <f>'BIZ kWh ENTRY'!BH168</f>
        <v>0</v>
      </c>
      <c r="M9" s="3">
        <f>'BIZ kWh ENTRY'!BI168</f>
        <v>0</v>
      </c>
      <c r="N9" s="3">
        <f>'BIZ kWh ENTRY'!BJ168</f>
        <v>0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41" x14ac:dyDescent="0.3">
      <c r="A10" s="594"/>
      <c r="B10" s="11" t="s">
        <v>62</v>
      </c>
      <c r="C10" s="3">
        <f>'BIZ kWh ENTRY'!AY169</f>
        <v>0</v>
      </c>
      <c r="D10" s="3">
        <f>'BIZ kWh ENTRY'!AZ169</f>
        <v>0</v>
      </c>
      <c r="E10" s="3">
        <f>'BIZ kWh ENTRY'!BA169</f>
        <v>0</v>
      </c>
      <c r="F10" s="3">
        <f>'BIZ kWh ENTRY'!BB169</f>
        <v>0</v>
      </c>
      <c r="G10" s="3">
        <f>'BIZ kWh ENTRY'!BC169</f>
        <v>0</v>
      </c>
      <c r="H10" s="3">
        <f>'BIZ kWh ENTRY'!BD169</f>
        <v>0</v>
      </c>
      <c r="I10" s="3">
        <f>'BIZ kWh ENTRY'!BE169</f>
        <v>0</v>
      </c>
      <c r="J10" s="3">
        <f>'BIZ kWh ENTRY'!BF169</f>
        <v>0</v>
      </c>
      <c r="K10" s="3">
        <f>'BIZ kWh ENTRY'!BG169</f>
        <v>0</v>
      </c>
      <c r="L10" s="3">
        <f>'BIZ kWh ENTRY'!BH169</f>
        <v>0</v>
      </c>
      <c r="M10" s="3">
        <f>'BIZ kWh ENTRY'!BI169</f>
        <v>0</v>
      </c>
      <c r="N10" s="3">
        <f>'BIZ kWh ENTRY'!BJ169</f>
        <v>0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41" x14ac:dyDescent="0.3">
      <c r="A11" s="594"/>
      <c r="B11" s="11" t="s">
        <v>63</v>
      </c>
      <c r="C11" s="3">
        <f>'BIZ kWh ENTRY'!AY170</f>
        <v>0</v>
      </c>
      <c r="D11" s="3">
        <f>'BIZ kWh ENTRY'!AZ170</f>
        <v>0</v>
      </c>
      <c r="E11" s="3">
        <f>'BIZ kWh ENTRY'!BA170</f>
        <v>0</v>
      </c>
      <c r="F11" s="3">
        <f>'BIZ kWh ENTRY'!BB170</f>
        <v>0</v>
      </c>
      <c r="G11" s="3">
        <f>'BIZ kWh ENTRY'!BC170</f>
        <v>0</v>
      </c>
      <c r="H11" s="3">
        <f>'BIZ kWh ENTRY'!BD170</f>
        <v>0</v>
      </c>
      <c r="I11" s="3">
        <f>'BIZ kWh ENTRY'!BE170</f>
        <v>0</v>
      </c>
      <c r="J11" s="3">
        <f>'BIZ kWh ENTRY'!BF170</f>
        <v>0</v>
      </c>
      <c r="K11" s="3">
        <f>'BIZ kWh ENTRY'!BG170</f>
        <v>0</v>
      </c>
      <c r="L11" s="3">
        <f>'BIZ kWh ENTRY'!BH170</f>
        <v>0</v>
      </c>
      <c r="M11" s="3">
        <f>'BIZ kWh ENTRY'!BI170</f>
        <v>0</v>
      </c>
      <c r="N11" s="3">
        <f>'BIZ kWh ENTRY'!BJ170</f>
        <v>64044.944024172473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41" x14ac:dyDescent="0.3">
      <c r="A12" s="594"/>
      <c r="B12" s="11" t="s">
        <v>64</v>
      </c>
      <c r="C12" s="3">
        <f>'BIZ kWh ENTRY'!AY171</f>
        <v>150054.59520000001</v>
      </c>
      <c r="D12" s="3">
        <f>'BIZ kWh ENTRY'!AZ171</f>
        <v>0</v>
      </c>
      <c r="E12" s="3">
        <f>'BIZ kWh ENTRY'!BA171</f>
        <v>0</v>
      </c>
      <c r="F12" s="3">
        <f>'BIZ kWh ENTRY'!BB171</f>
        <v>736619.5068694728</v>
      </c>
      <c r="G12" s="3">
        <f>'BIZ kWh ENTRY'!BC171</f>
        <v>85225.98893084153</v>
      </c>
      <c r="H12" s="3">
        <f>'BIZ kWh ENTRY'!BD171</f>
        <v>0</v>
      </c>
      <c r="I12" s="3">
        <f>'BIZ kWh ENTRY'!BE171</f>
        <v>22356</v>
      </c>
      <c r="J12" s="3">
        <f>'BIZ kWh ENTRY'!BF171</f>
        <v>14828.490000000002</v>
      </c>
      <c r="K12" s="3">
        <f>'BIZ kWh ENTRY'!BG171</f>
        <v>13000.986000000003</v>
      </c>
      <c r="L12" s="3">
        <f>'BIZ kWh ENTRY'!BH171</f>
        <v>260213.94</v>
      </c>
      <c r="M12" s="3">
        <f>'BIZ kWh ENTRY'!BI171</f>
        <v>1174277.3176000002</v>
      </c>
      <c r="N12" s="3">
        <f>'BIZ kWh ENTRY'!BJ171</f>
        <v>0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41" x14ac:dyDescent="0.3">
      <c r="A13" s="594"/>
      <c r="B13" s="11" t="s">
        <v>65</v>
      </c>
      <c r="C13" s="3">
        <f>'BIZ kWh ENTRY'!AY172</f>
        <v>0</v>
      </c>
      <c r="D13" s="3">
        <f>'BIZ kWh ENTRY'!AZ172</f>
        <v>0</v>
      </c>
      <c r="E13" s="3">
        <f>'BIZ kWh ENTRY'!BA172</f>
        <v>0</v>
      </c>
      <c r="F13" s="3">
        <f>'BIZ kWh ENTRY'!BB172</f>
        <v>0</v>
      </c>
      <c r="G13" s="3">
        <f>'BIZ kWh ENTRY'!BC172</f>
        <v>0</v>
      </c>
      <c r="H13" s="3">
        <f>'BIZ kWh ENTRY'!BD172</f>
        <v>0</v>
      </c>
      <c r="I13" s="3">
        <f>'BIZ kWh ENTRY'!BE172</f>
        <v>0</v>
      </c>
      <c r="J13" s="3">
        <f>'BIZ kWh ENTRY'!BF172</f>
        <v>0</v>
      </c>
      <c r="K13" s="3">
        <f>'BIZ kWh ENTRY'!BG172</f>
        <v>0</v>
      </c>
      <c r="L13" s="3">
        <f>'BIZ kWh ENTRY'!BH172</f>
        <v>0</v>
      </c>
      <c r="M13" s="3">
        <f>'BIZ kWh ENTRY'!BI172</f>
        <v>0</v>
      </c>
      <c r="N13" s="3">
        <f>'BIZ kWh ENTRY'!BJ172</f>
        <v>0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1" x14ac:dyDescent="0.3">
      <c r="A14" s="594"/>
      <c r="B14" s="11" t="s">
        <v>144</v>
      </c>
      <c r="C14" s="3">
        <f>'BIZ kWh ENTRY'!AY173</f>
        <v>0</v>
      </c>
      <c r="D14" s="3">
        <f>'BIZ kWh ENTRY'!AZ173</f>
        <v>0</v>
      </c>
      <c r="E14" s="3">
        <f>'BIZ kWh ENTRY'!BA173</f>
        <v>0</v>
      </c>
      <c r="F14" s="3">
        <f>'BIZ kWh ENTRY'!BB173</f>
        <v>0</v>
      </c>
      <c r="G14" s="3">
        <f>'BIZ kWh ENTRY'!BC173</f>
        <v>0</v>
      </c>
      <c r="H14" s="3">
        <f>'BIZ kWh ENTRY'!BD173</f>
        <v>0</v>
      </c>
      <c r="I14" s="3">
        <f>'BIZ kWh ENTRY'!BE173</f>
        <v>0</v>
      </c>
      <c r="J14" s="3">
        <f>'BIZ kWh ENTRY'!BF173</f>
        <v>607211.3534959153</v>
      </c>
      <c r="K14" s="3">
        <f>'BIZ kWh ENTRY'!BG173</f>
        <v>0</v>
      </c>
      <c r="L14" s="3">
        <f>'BIZ kWh ENTRY'!BH173</f>
        <v>0</v>
      </c>
      <c r="M14" s="3">
        <f>'BIZ kWh ENTRY'!BI173</f>
        <v>0</v>
      </c>
      <c r="N14" s="3">
        <f>'BIZ kWh ENTRY'!BJ173</f>
        <v>82337.482672183614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41" x14ac:dyDescent="0.3">
      <c r="A15" s="594"/>
      <c r="B15" s="11" t="s">
        <v>145</v>
      </c>
      <c r="C15" s="3">
        <f>'BIZ kWh ENTRY'!AY174</f>
        <v>0</v>
      </c>
      <c r="D15" s="3">
        <f>'BIZ kWh ENTRY'!AZ174</f>
        <v>0</v>
      </c>
      <c r="E15" s="3">
        <f>'BIZ kWh ENTRY'!BA174</f>
        <v>0</v>
      </c>
      <c r="F15" s="3">
        <f>'BIZ kWh ENTRY'!BB174</f>
        <v>0</v>
      </c>
      <c r="G15" s="3">
        <f>'BIZ kWh ENTRY'!BC174</f>
        <v>0</v>
      </c>
      <c r="H15" s="3">
        <f>'BIZ kWh ENTRY'!BD174</f>
        <v>0</v>
      </c>
      <c r="I15" s="3">
        <f>'BIZ kWh ENTRY'!BE174</f>
        <v>0</v>
      </c>
      <c r="J15" s="3">
        <f>'BIZ kWh ENTRY'!BF174</f>
        <v>0</v>
      </c>
      <c r="K15" s="3">
        <f>'BIZ kWh ENTRY'!BG174</f>
        <v>0</v>
      </c>
      <c r="L15" s="3">
        <f>'BIZ kWh ENTRY'!BH174</f>
        <v>0</v>
      </c>
      <c r="M15" s="3">
        <f>'BIZ kWh ENTRY'!BI174</f>
        <v>0</v>
      </c>
      <c r="N15" s="3">
        <f>'BIZ kWh ENTRY'!BJ174</f>
        <v>0</v>
      </c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</row>
    <row r="16" spans="1:41" x14ac:dyDescent="0.3">
      <c r="A16" s="594"/>
      <c r="B16" s="11" t="s">
        <v>67</v>
      </c>
      <c r="C16" s="3">
        <f>'BIZ kWh ENTRY'!AY175</f>
        <v>0</v>
      </c>
      <c r="D16" s="3">
        <f>'BIZ kWh ENTRY'!AZ175</f>
        <v>0</v>
      </c>
      <c r="E16" s="3">
        <f>'BIZ kWh ENTRY'!BA175</f>
        <v>0</v>
      </c>
      <c r="F16" s="3">
        <f>'BIZ kWh ENTRY'!BB175</f>
        <v>0</v>
      </c>
      <c r="G16" s="3">
        <f>'BIZ kWh ENTRY'!BC175</f>
        <v>0</v>
      </c>
      <c r="H16" s="3">
        <f>'BIZ kWh ENTRY'!BD175</f>
        <v>0</v>
      </c>
      <c r="I16" s="3">
        <f>'BIZ kWh ENTRY'!BE175</f>
        <v>0</v>
      </c>
      <c r="J16" s="3">
        <f>'BIZ kWh ENTRY'!BF175</f>
        <v>0</v>
      </c>
      <c r="K16" s="3">
        <f>'BIZ kWh ENTRY'!BG175</f>
        <v>0</v>
      </c>
      <c r="L16" s="3">
        <f>'BIZ kWh ENTRY'!BH175</f>
        <v>0</v>
      </c>
      <c r="M16" s="3">
        <f>'BIZ kWh ENTRY'!BI175</f>
        <v>0</v>
      </c>
      <c r="N16" s="3">
        <f>'BIZ kWh ENTRY'!BJ175</f>
        <v>0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</row>
    <row r="17" spans="1:39" x14ac:dyDescent="0.3">
      <c r="A17" s="594"/>
      <c r="B17" s="11" t="s">
        <v>68</v>
      </c>
      <c r="C17" s="3">
        <f>'BIZ kWh ENTRY'!AY176</f>
        <v>0</v>
      </c>
      <c r="D17" s="3">
        <f>'BIZ kWh ENTRY'!AZ176</f>
        <v>0</v>
      </c>
      <c r="E17" s="3">
        <f>'BIZ kWh ENTRY'!BA176</f>
        <v>0</v>
      </c>
      <c r="F17" s="3">
        <f>'BIZ kWh ENTRY'!BB176</f>
        <v>0</v>
      </c>
      <c r="G17" s="3">
        <f>'BIZ kWh ENTRY'!BC176</f>
        <v>0</v>
      </c>
      <c r="H17" s="3">
        <f>'BIZ kWh ENTRY'!BD176</f>
        <v>0</v>
      </c>
      <c r="I17" s="3">
        <f>'BIZ kWh ENTRY'!BE176</f>
        <v>0</v>
      </c>
      <c r="J17" s="3">
        <f>'BIZ kWh ENTRY'!BF176</f>
        <v>0</v>
      </c>
      <c r="K17" s="3">
        <f>'BIZ kWh ENTRY'!BG176</f>
        <v>0</v>
      </c>
      <c r="L17" s="3">
        <f>'BIZ kWh ENTRY'!BH176</f>
        <v>0</v>
      </c>
      <c r="M17" s="3">
        <f>'BIZ kWh ENTRY'!BI176</f>
        <v>0</v>
      </c>
      <c r="N17" s="3">
        <f>'BIZ kWh ENTRY'!BJ176</f>
        <v>0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</row>
    <row r="18" spans="1:39" x14ac:dyDescent="0.3">
      <c r="A18" s="594"/>
      <c r="B18" s="11" t="s">
        <v>146</v>
      </c>
      <c r="C18" s="3"/>
      <c r="D18" s="3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</row>
    <row r="19" spans="1:39" ht="15" thickBot="1" x14ac:dyDescent="0.35">
      <c r="A19" s="595"/>
      <c r="B19" s="273" t="str">
        <f>' 1M - RES'!B16</f>
        <v>Monthly kWh</v>
      </c>
      <c r="C19" s="274">
        <f>SUM(C5:C18)</f>
        <v>150054.59520000001</v>
      </c>
      <c r="D19" s="274">
        <f t="shared" ref="D19:AM19" si="1">SUM(D5:D18)</f>
        <v>0</v>
      </c>
      <c r="E19" s="274">
        <f t="shared" si="1"/>
        <v>0</v>
      </c>
      <c r="F19" s="274">
        <f t="shared" si="1"/>
        <v>1032284.8768694728</v>
      </c>
      <c r="G19" s="274">
        <f t="shared" si="1"/>
        <v>85225.98893084153</v>
      </c>
      <c r="H19" s="274">
        <f t="shared" si="1"/>
        <v>0</v>
      </c>
      <c r="I19" s="274">
        <f t="shared" si="1"/>
        <v>22356</v>
      </c>
      <c r="J19" s="274">
        <f t="shared" si="1"/>
        <v>622039.84349591529</v>
      </c>
      <c r="K19" s="274">
        <f t="shared" si="1"/>
        <v>13000.986000000003</v>
      </c>
      <c r="L19" s="274">
        <f t="shared" si="1"/>
        <v>694885.8440906842</v>
      </c>
      <c r="M19" s="274">
        <f t="shared" si="1"/>
        <v>1174277.3176000002</v>
      </c>
      <c r="N19" s="274">
        <f t="shared" si="1"/>
        <v>541554.36816016701</v>
      </c>
      <c r="O19" s="275">
        <f t="shared" si="1"/>
        <v>0</v>
      </c>
      <c r="P19" s="275">
        <f t="shared" si="1"/>
        <v>0</v>
      </c>
      <c r="Q19" s="275">
        <f t="shared" si="1"/>
        <v>0</v>
      </c>
      <c r="R19" s="275">
        <f t="shared" si="1"/>
        <v>0</v>
      </c>
      <c r="S19" s="275">
        <f t="shared" si="1"/>
        <v>0</v>
      </c>
      <c r="T19" s="275">
        <f t="shared" si="1"/>
        <v>0</v>
      </c>
      <c r="U19" s="275">
        <f t="shared" si="1"/>
        <v>0</v>
      </c>
      <c r="V19" s="275">
        <f t="shared" si="1"/>
        <v>0</v>
      </c>
      <c r="W19" s="275">
        <f t="shared" si="1"/>
        <v>0</v>
      </c>
      <c r="X19" s="275">
        <f t="shared" si="1"/>
        <v>0</v>
      </c>
      <c r="Y19" s="275">
        <f t="shared" si="1"/>
        <v>0</v>
      </c>
      <c r="Z19" s="275">
        <f t="shared" si="1"/>
        <v>0</v>
      </c>
      <c r="AA19" s="275">
        <f t="shared" si="1"/>
        <v>0</v>
      </c>
      <c r="AB19" s="275">
        <f t="shared" si="1"/>
        <v>0</v>
      </c>
      <c r="AC19" s="275">
        <f t="shared" si="1"/>
        <v>0</v>
      </c>
      <c r="AD19" s="275">
        <f t="shared" si="1"/>
        <v>0</v>
      </c>
      <c r="AE19" s="275">
        <f t="shared" si="1"/>
        <v>0</v>
      </c>
      <c r="AF19" s="275">
        <f t="shared" si="1"/>
        <v>0</v>
      </c>
      <c r="AG19" s="275">
        <f t="shared" si="1"/>
        <v>0</v>
      </c>
      <c r="AH19" s="275">
        <f t="shared" si="1"/>
        <v>0</v>
      </c>
      <c r="AI19" s="275">
        <f t="shared" si="1"/>
        <v>0</v>
      </c>
      <c r="AJ19" s="275">
        <f t="shared" si="1"/>
        <v>0</v>
      </c>
      <c r="AK19" s="275">
        <f t="shared" si="1"/>
        <v>0</v>
      </c>
      <c r="AL19" s="275">
        <f t="shared" si="1"/>
        <v>0</v>
      </c>
      <c r="AM19" s="275">
        <f t="shared" si="1"/>
        <v>0</v>
      </c>
    </row>
    <row r="20" spans="1:39" s="44" customFormat="1" x14ac:dyDescent="0.3">
      <c r="A20" s="301"/>
      <c r="B20" s="302"/>
      <c r="C20" s="9"/>
      <c r="D20" s="302"/>
      <c r="E20" s="9"/>
      <c r="F20" s="302"/>
      <c r="G20" s="302"/>
      <c r="H20" s="9"/>
      <c r="I20" s="302"/>
      <c r="J20" s="302"/>
      <c r="K20" s="9"/>
      <c r="L20" s="302"/>
      <c r="M20" s="302"/>
      <c r="N20" s="9"/>
      <c r="O20" s="302"/>
      <c r="P20" s="302"/>
      <c r="Q20" s="302"/>
      <c r="R20" s="302"/>
      <c r="S20" s="302"/>
      <c r="T20" s="9"/>
      <c r="U20" s="302"/>
      <c r="V20" s="302"/>
      <c r="W20" s="9"/>
      <c r="X20" s="302"/>
      <c r="Y20" s="302"/>
      <c r="Z20" s="9"/>
      <c r="AA20" s="302"/>
      <c r="AB20" s="302"/>
      <c r="AC20" s="9"/>
      <c r="AD20" s="302"/>
      <c r="AE20" s="302"/>
      <c r="AF20" s="9"/>
      <c r="AG20" s="302"/>
      <c r="AH20" s="302"/>
      <c r="AI20" s="9"/>
      <c r="AJ20" s="302"/>
      <c r="AK20" s="302"/>
      <c r="AL20" s="9"/>
      <c r="AM20" s="302"/>
    </row>
    <row r="21" spans="1:39" s="44" customFormat="1" ht="15" thickBot="1" x14ac:dyDescent="0.35"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</row>
    <row r="22" spans="1:39" ht="15.6" x14ac:dyDescent="0.3">
      <c r="A22" s="596" t="s">
        <v>126</v>
      </c>
      <c r="B22" s="17" t="s">
        <v>124</v>
      </c>
      <c r="C22" s="271">
        <v>43831</v>
      </c>
      <c r="D22" s="271">
        <v>43862</v>
      </c>
      <c r="E22" s="271">
        <v>43891</v>
      </c>
      <c r="F22" s="271">
        <v>43922</v>
      </c>
      <c r="G22" s="271">
        <v>43952</v>
      </c>
      <c r="H22" s="271">
        <v>43983</v>
      </c>
      <c r="I22" s="271">
        <v>44013</v>
      </c>
      <c r="J22" s="271">
        <v>44044</v>
      </c>
      <c r="K22" s="271">
        <v>44075</v>
      </c>
      <c r="L22" s="271">
        <v>44105</v>
      </c>
      <c r="M22" s="271">
        <v>44136</v>
      </c>
      <c r="N22" s="271">
        <v>44166</v>
      </c>
      <c r="O22" s="271">
        <v>44197</v>
      </c>
      <c r="P22" s="271">
        <v>44228</v>
      </c>
      <c r="Q22" s="271">
        <v>44256</v>
      </c>
      <c r="R22" s="271">
        <v>44287</v>
      </c>
      <c r="S22" s="271">
        <v>44317</v>
      </c>
      <c r="T22" s="271">
        <v>44348</v>
      </c>
      <c r="U22" s="271">
        <v>44378</v>
      </c>
      <c r="V22" s="271">
        <v>44409</v>
      </c>
      <c r="W22" s="271">
        <v>44440</v>
      </c>
      <c r="X22" s="271">
        <v>44470</v>
      </c>
      <c r="Y22" s="271">
        <v>44501</v>
      </c>
      <c r="Z22" s="271">
        <v>44531</v>
      </c>
      <c r="AA22" s="271">
        <v>44562</v>
      </c>
      <c r="AB22" s="271">
        <v>44593</v>
      </c>
      <c r="AC22" s="271">
        <v>44621</v>
      </c>
      <c r="AD22" s="271">
        <v>44652</v>
      </c>
      <c r="AE22" s="271">
        <v>44682</v>
      </c>
      <c r="AF22" s="271">
        <v>44713</v>
      </c>
      <c r="AG22" s="271">
        <v>44743</v>
      </c>
      <c r="AH22" s="271">
        <v>44774</v>
      </c>
      <c r="AI22" s="271">
        <v>44805</v>
      </c>
      <c r="AJ22" s="271">
        <v>44835</v>
      </c>
      <c r="AK22" s="271">
        <v>44866</v>
      </c>
      <c r="AL22" s="271">
        <v>44896</v>
      </c>
      <c r="AM22" s="271">
        <v>44927</v>
      </c>
    </row>
    <row r="23" spans="1:39" ht="15" customHeight="1" x14ac:dyDescent="0.3">
      <c r="A23" s="597"/>
      <c r="B23" s="11" t="str">
        <f t="shared" ref="B23:C37" si="2">B5</f>
        <v>Air Comp</v>
      </c>
      <c r="C23" s="3">
        <f>C5</f>
        <v>0</v>
      </c>
      <c r="D23" s="3">
        <f>IF(SUM($C$19:$N$19)=0,0,C23+D5)</f>
        <v>0</v>
      </c>
      <c r="E23" s="3">
        <f t="shared" ref="E23:AM23" si="3">IF(SUM($C$19:$N$19)=0,0,D23+E5)</f>
        <v>0</v>
      </c>
      <c r="F23" s="3">
        <f t="shared" si="3"/>
        <v>295665.37</v>
      </c>
      <c r="G23" s="3">
        <f t="shared" si="3"/>
        <v>295665.37</v>
      </c>
      <c r="H23" s="3">
        <f t="shared" si="3"/>
        <v>295665.37</v>
      </c>
      <c r="I23" s="3">
        <f t="shared" si="3"/>
        <v>295665.37</v>
      </c>
      <c r="J23" s="3">
        <f t="shared" si="3"/>
        <v>295665.37</v>
      </c>
      <c r="K23" s="3">
        <f t="shared" si="3"/>
        <v>295665.37</v>
      </c>
      <c r="L23" s="3">
        <f t="shared" si="3"/>
        <v>295665.37</v>
      </c>
      <c r="M23" s="3">
        <f t="shared" si="3"/>
        <v>295665.37</v>
      </c>
      <c r="N23" s="3">
        <f t="shared" si="3"/>
        <v>295665.37</v>
      </c>
      <c r="O23" s="3">
        <f t="shared" si="3"/>
        <v>295665.37</v>
      </c>
      <c r="P23" s="3">
        <f t="shared" si="3"/>
        <v>295665.37</v>
      </c>
      <c r="Q23" s="3">
        <f t="shared" si="3"/>
        <v>295665.37</v>
      </c>
      <c r="R23" s="3">
        <f t="shared" si="3"/>
        <v>295665.37</v>
      </c>
      <c r="S23" s="3">
        <f t="shared" si="3"/>
        <v>295665.37</v>
      </c>
      <c r="T23" s="3">
        <f t="shared" si="3"/>
        <v>295665.37</v>
      </c>
      <c r="U23" s="3">
        <f t="shared" si="3"/>
        <v>295665.37</v>
      </c>
      <c r="V23" s="3">
        <f t="shared" si="3"/>
        <v>295665.37</v>
      </c>
      <c r="W23" s="508">
        <f t="shared" si="3"/>
        <v>295665.37</v>
      </c>
      <c r="X23" s="3">
        <f t="shared" si="3"/>
        <v>295665.37</v>
      </c>
      <c r="Y23" s="3">
        <f t="shared" si="3"/>
        <v>295665.37</v>
      </c>
      <c r="Z23" s="3">
        <f t="shared" si="3"/>
        <v>295665.37</v>
      </c>
      <c r="AA23" s="3">
        <f t="shared" si="3"/>
        <v>295665.37</v>
      </c>
      <c r="AB23" s="3">
        <f t="shared" si="3"/>
        <v>295665.37</v>
      </c>
      <c r="AC23" s="3">
        <f t="shared" si="3"/>
        <v>295665.37</v>
      </c>
      <c r="AD23" s="3">
        <f t="shared" si="3"/>
        <v>295665.37</v>
      </c>
      <c r="AE23" s="3">
        <f t="shared" si="3"/>
        <v>295665.37</v>
      </c>
      <c r="AF23" s="3">
        <f t="shared" si="3"/>
        <v>295665.37</v>
      </c>
      <c r="AG23" s="3">
        <f t="shared" si="3"/>
        <v>295665.37</v>
      </c>
      <c r="AH23" s="3">
        <f t="shared" si="3"/>
        <v>295665.37</v>
      </c>
      <c r="AI23" s="3">
        <f t="shared" si="3"/>
        <v>295665.37</v>
      </c>
      <c r="AJ23" s="3">
        <f t="shared" si="3"/>
        <v>295665.37</v>
      </c>
      <c r="AK23" s="3">
        <f t="shared" si="3"/>
        <v>295665.37</v>
      </c>
      <c r="AL23" s="3">
        <f t="shared" si="3"/>
        <v>295665.37</v>
      </c>
      <c r="AM23" s="3">
        <f t="shared" si="3"/>
        <v>295665.37</v>
      </c>
    </row>
    <row r="24" spans="1:39" x14ac:dyDescent="0.3">
      <c r="A24" s="597"/>
      <c r="B24" s="12" t="str">
        <f t="shared" si="2"/>
        <v>Building Shell</v>
      </c>
      <c r="C24" s="3">
        <f t="shared" si="2"/>
        <v>0</v>
      </c>
      <c r="D24" s="3">
        <f t="shared" ref="D24:AM24" si="4">IF(SUM($C$19:$N$19)=0,0,C24+D6)</f>
        <v>0</v>
      </c>
      <c r="E24" s="3">
        <f t="shared" si="4"/>
        <v>0</v>
      </c>
      <c r="F24" s="3">
        <f t="shared" si="4"/>
        <v>0</v>
      </c>
      <c r="G24" s="3">
        <f t="shared" si="4"/>
        <v>0</v>
      </c>
      <c r="H24" s="3">
        <f t="shared" si="4"/>
        <v>0</v>
      </c>
      <c r="I24" s="3">
        <f t="shared" si="4"/>
        <v>0</v>
      </c>
      <c r="J24" s="3">
        <f t="shared" si="4"/>
        <v>0</v>
      </c>
      <c r="K24" s="3">
        <f t="shared" si="4"/>
        <v>0</v>
      </c>
      <c r="L24" s="3">
        <f t="shared" si="4"/>
        <v>0</v>
      </c>
      <c r="M24" s="3">
        <f t="shared" si="4"/>
        <v>0</v>
      </c>
      <c r="N24" s="3">
        <f t="shared" si="4"/>
        <v>0</v>
      </c>
      <c r="O24" s="3">
        <f t="shared" si="4"/>
        <v>0</v>
      </c>
      <c r="P24" s="3">
        <f t="shared" si="4"/>
        <v>0</v>
      </c>
      <c r="Q24" s="3">
        <f t="shared" si="4"/>
        <v>0</v>
      </c>
      <c r="R24" s="3">
        <f t="shared" si="4"/>
        <v>0</v>
      </c>
      <c r="S24" s="3">
        <f t="shared" si="4"/>
        <v>0</v>
      </c>
      <c r="T24" s="3">
        <f t="shared" si="4"/>
        <v>0</v>
      </c>
      <c r="U24" s="3">
        <f t="shared" si="4"/>
        <v>0</v>
      </c>
      <c r="V24" s="3">
        <f t="shared" si="4"/>
        <v>0</v>
      </c>
      <c r="W24" s="508">
        <f t="shared" si="4"/>
        <v>0</v>
      </c>
      <c r="X24" s="3">
        <f t="shared" si="4"/>
        <v>0</v>
      </c>
      <c r="Y24" s="3">
        <f t="shared" si="4"/>
        <v>0</v>
      </c>
      <c r="Z24" s="3">
        <f t="shared" si="4"/>
        <v>0</v>
      </c>
      <c r="AA24" s="3">
        <f t="shared" si="4"/>
        <v>0</v>
      </c>
      <c r="AB24" s="3">
        <f t="shared" si="4"/>
        <v>0</v>
      </c>
      <c r="AC24" s="3">
        <f t="shared" si="4"/>
        <v>0</v>
      </c>
      <c r="AD24" s="3">
        <f t="shared" si="4"/>
        <v>0</v>
      </c>
      <c r="AE24" s="3">
        <f t="shared" si="4"/>
        <v>0</v>
      </c>
      <c r="AF24" s="3">
        <f t="shared" si="4"/>
        <v>0</v>
      </c>
      <c r="AG24" s="3">
        <f t="shared" si="4"/>
        <v>0</v>
      </c>
      <c r="AH24" s="3">
        <f t="shared" si="4"/>
        <v>0</v>
      </c>
      <c r="AI24" s="3">
        <f t="shared" si="4"/>
        <v>0</v>
      </c>
      <c r="AJ24" s="3">
        <f t="shared" si="4"/>
        <v>0</v>
      </c>
      <c r="AK24" s="3">
        <f t="shared" si="4"/>
        <v>0</v>
      </c>
      <c r="AL24" s="3">
        <f t="shared" si="4"/>
        <v>0</v>
      </c>
      <c r="AM24" s="3">
        <f t="shared" si="4"/>
        <v>0</v>
      </c>
    </row>
    <row r="25" spans="1:39" x14ac:dyDescent="0.3">
      <c r="A25" s="597"/>
      <c r="B25" s="11" t="str">
        <f t="shared" si="2"/>
        <v>Cooking</v>
      </c>
      <c r="C25" s="3">
        <f t="shared" si="2"/>
        <v>0</v>
      </c>
      <c r="D25" s="3">
        <f t="shared" ref="D25:AM25" si="5">IF(SUM($C$19:$N$19)=0,0,C25+D7)</f>
        <v>0</v>
      </c>
      <c r="E25" s="3">
        <f t="shared" si="5"/>
        <v>0</v>
      </c>
      <c r="F25" s="3">
        <f t="shared" si="5"/>
        <v>0</v>
      </c>
      <c r="G25" s="3">
        <f t="shared" si="5"/>
        <v>0</v>
      </c>
      <c r="H25" s="3">
        <f t="shared" si="5"/>
        <v>0</v>
      </c>
      <c r="I25" s="3">
        <f t="shared" si="5"/>
        <v>0</v>
      </c>
      <c r="J25" s="3">
        <f t="shared" si="5"/>
        <v>0</v>
      </c>
      <c r="K25" s="3">
        <f t="shared" si="5"/>
        <v>0</v>
      </c>
      <c r="L25" s="3">
        <f t="shared" si="5"/>
        <v>0</v>
      </c>
      <c r="M25" s="3">
        <f t="shared" si="5"/>
        <v>0</v>
      </c>
      <c r="N25" s="3">
        <f t="shared" si="5"/>
        <v>0</v>
      </c>
      <c r="O25" s="3">
        <f t="shared" si="5"/>
        <v>0</v>
      </c>
      <c r="P25" s="3">
        <f t="shared" si="5"/>
        <v>0</v>
      </c>
      <c r="Q25" s="3">
        <f t="shared" si="5"/>
        <v>0</v>
      </c>
      <c r="R25" s="3">
        <f t="shared" si="5"/>
        <v>0</v>
      </c>
      <c r="S25" s="3">
        <f t="shared" si="5"/>
        <v>0</v>
      </c>
      <c r="T25" s="3">
        <f t="shared" si="5"/>
        <v>0</v>
      </c>
      <c r="U25" s="3">
        <f t="shared" si="5"/>
        <v>0</v>
      </c>
      <c r="V25" s="3">
        <f t="shared" si="5"/>
        <v>0</v>
      </c>
      <c r="W25" s="508">
        <f t="shared" si="5"/>
        <v>0</v>
      </c>
      <c r="X25" s="3">
        <f t="shared" si="5"/>
        <v>0</v>
      </c>
      <c r="Y25" s="3">
        <f t="shared" si="5"/>
        <v>0</v>
      </c>
      <c r="Z25" s="3">
        <f t="shared" si="5"/>
        <v>0</v>
      </c>
      <c r="AA25" s="3">
        <f t="shared" si="5"/>
        <v>0</v>
      </c>
      <c r="AB25" s="3">
        <f t="shared" si="5"/>
        <v>0</v>
      </c>
      <c r="AC25" s="3">
        <f t="shared" si="5"/>
        <v>0</v>
      </c>
      <c r="AD25" s="3">
        <f t="shared" si="5"/>
        <v>0</v>
      </c>
      <c r="AE25" s="3">
        <f t="shared" si="5"/>
        <v>0</v>
      </c>
      <c r="AF25" s="3">
        <f t="shared" si="5"/>
        <v>0</v>
      </c>
      <c r="AG25" s="3">
        <f t="shared" si="5"/>
        <v>0</v>
      </c>
      <c r="AH25" s="3">
        <f t="shared" si="5"/>
        <v>0</v>
      </c>
      <c r="AI25" s="3">
        <f t="shared" si="5"/>
        <v>0</v>
      </c>
      <c r="AJ25" s="3">
        <f t="shared" si="5"/>
        <v>0</v>
      </c>
      <c r="AK25" s="3">
        <f t="shared" si="5"/>
        <v>0</v>
      </c>
      <c r="AL25" s="3">
        <f t="shared" si="5"/>
        <v>0</v>
      </c>
      <c r="AM25" s="3">
        <f t="shared" si="5"/>
        <v>0</v>
      </c>
    </row>
    <row r="26" spans="1:39" x14ac:dyDescent="0.3">
      <c r="A26" s="597"/>
      <c r="B26" s="11" t="str">
        <f t="shared" si="2"/>
        <v>Cooling</v>
      </c>
      <c r="C26" s="3">
        <f t="shared" si="2"/>
        <v>0</v>
      </c>
      <c r="D26" s="3">
        <f t="shared" ref="D26:AM26" si="6">IF(SUM($C$19:$N$19)=0,0,C26+D8)</f>
        <v>0</v>
      </c>
      <c r="E26" s="3">
        <f t="shared" si="6"/>
        <v>0</v>
      </c>
      <c r="F26" s="3">
        <f t="shared" si="6"/>
        <v>0</v>
      </c>
      <c r="G26" s="3">
        <f t="shared" si="6"/>
        <v>0</v>
      </c>
      <c r="H26" s="3">
        <f t="shared" si="6"/>
        <v>0</v>
      </c>
      <c r="I26" s="3">
        <f t="shared" si="6"/>
        <v>0</v>
      </c>
      <c r="J26" s="3">
        <f t="shared" si="6"/>
        <v>0</v>
      </c>
      <c r="K26" s="3">
        <f t="shared" si="6"/>
        <v>0</v>
      </c>
      <c r="L26" s="3">
        <f t="shared" si="6"/>
        <v>434671.9040906842</v>
      </c>
      <c r="M26" s="3">
        <f t="shared" si="6"/>
        <v>434671.9040906842</v>
      </c>
      <c r="N26" s="3">
        <f t="shared" si="6"/>
        <v>829843.84555449511</v>
      </c>
      <c r="O26" s="3">
        <f t="shared" si="6"/>
        <v>829843.84555449511</v>
      </c>
      <c r="P26" s="3">
        <f t="shared" si="6"/>
        <v>829843.84555449511</v>
      </c>
      <c r="Q26" s="3">
        <f t="shared" si="6"/>
        <v>829843.84555449511</v>
      </c>
      <c r="R26" s="3">
        <f t="shared" si="6"/>
        <v>829843.84555449511</v>
      </c>
      <c r="S26" s="3">
        <f t="shared" si="6"/>
        <v>829843.84555449511</v>
      </c>
      <c r="T26" s="3">
        <f t="shared" si="6"/>
        <v>829843.84555449511</v>
      </c>
      <c r="U26" s="3">
        <f t="shared" si="6"/>
        <v>829843.84555449511</v>
      </c>
      <c r="V26" s="3">
        <f t="shared" si="6"/>
        <v>829843.84555449511</v>
      </c>
      <c r="W26" s="508">
        <f t="shared" si="6"/>
        <v>829843.84555449511</v>
      </c>
      <c r="X26" s="3">
        <f t="shared" si="6"/>
        <v>829843.84555449511</v>
      </c>
      <c r="Y26" s="3">
        <f t="shared" si="6"/>
        <v>829843.84555449511</v>
      </c>
      <c r="Z26" s="3">
        <f t="shared" si="6"/>
        <v>829843.84555449511</v>
      </c>
      <c r="AA26" s="3">
        <f t="shared" si="6"/>
        <v>829843.84555449511</v>
      </c>
      <c r="AB26" s="3">
        <f t="shared" si="6"/>
        <v>829843.84555449511</v>
      </c>
      <c r="AC26" s="3">
        <f t="shared" si="6"/>
        <v>829843.84555449511</v>
      </c>
      <c r="AD26" s="3">
        <f t="shared" si="6"/>
        <v>829843.84555449511</v>
      </c>
      <c r="AE26" s="3">
        <f t="shared" si="6"/>
        <v>829843.84555449511</v>
      </c>
      <c r="AF26" s="3">
        <f t="shared" si="6"/>
        <v>829843.84555449511</v>
      </c>
      <c r="AG26" s="3">
        <f t="shared" si="6"/>
        <v>829843.84555449511</v>
      </c>
      <c r="AH26" s="3">
        <f t="shared" si="6"/>
        <v>829843.84555449511</v>
      </c>
      <c r="AI26" s="3">
        <f t="shared" si="6"/>
        <v>829843.84555449511</v>
      </c>
      <c r="AJ26" s="3">
        <f t="shared" si="6"/>
        <v>829843.84555449511</v>
      </c>
      <c r="AK26" s="3">
        <f t="shared" si="6"/>
        <v>829843.84555449511</v>
      </c>
      <c r="AL26" s="3">
        <f t="shared" si="6"/>
        <v>829843.84555449511</v>
      </c>
      <c r="AM26" s="3">
        <f t="shared" si="6"/>
        <v>829843.84555449511</v>
      </c>
    </row>
    <row r="27" spans="1:39" x14ac:dyDescent="0.3">
      <c r="A27" s="597"/>
      <c r="B27" s="12" t="str">
        <f t="shared" si="2"/>
        <v>Ext Lighting</v>
      </c>
      <c r="C27" s="3">
        <f t="shared" si="2"/>
        <v>0</v>
      </c>
      <c r="D27" s="3">
        <f t="shared" ref="D27:AM27" si="7">IF(SUM($C$19:$N$19)=0,0,C27+D9)</f>
        <v>0</v>
      </c>
      <c r="E27" s="3">
        <f t="shared" si="7"/>
        <v>0</v>
      </c>
      <c r="F27" s="3">
        <f t="shared" si="7"/>
        <v>0</v>
      </c>
      <c r="G27" s="3">
        <f t="shared" si="7"/>
        <v>0</v>
      </c>
      <c r="H27" s="3">
        <f t="shared" si="7"/>
        <v>0</v>
      </c>
      <c r="I27" s="3">
        <f t="shared" si="7"/>
        <v>0</v>
      </c>
      <c r="J27" s="3">
        <f t="shared" si="7"/>
        <v>0</v>
      </c>
      <c r="K27" s="3">
        <f t="shared" si="7"/>
        <v>0</v>
      </c>
      <c r="L27" s="3">
        <f t="shared" si="7"/>
        <v>0</v>
      </c>
      <c r="M27" s="3">
        <f t="shared" si="7"/>
        <v>0</v>
      </c>
      <c r="N27" s="3">
        <f t="shared" si="7"/>
        <v>0</v>
      </c>
      <c r="O27" s="3">
        <f t="shared" si="7"/>
        <v>0</v>
      </c>
      <c r="P27" s="3">
        <f t="shared" si="7"/>
        <v>0</v>
      </c>
      <c r="Q27" s="3">
        <f t="shared" si="7"/>
        <v>0</v>
      </c>
      <c r="R27" s="3">
        <f t="shared" si="7"/>
        <v>0</v>
      </c>
      <c r="S27" s="3">
        <f t="shared" si="7"/>
        <v>0</v>
      </c>
      <c r="T27" s="3">
        <f t="shared" si="7"/>
        <v>0</v>
      </c>
      <c r="U27" s="3">
        <f t="shared" si="7"/>
        <v>0</v>
      </c>
      <c r="V27" s="3">
        <f t="shared" si="7"/>
        <v>0</v>
      </c>
      <c r="W27" s="508">
        <f t="shared" si="7"/>
        <v>0</v>
      </c>
      <c r="X27" s="3">
        <f t="shared" si="7"/>
        <v>0</v>
      </c>
      <c r="Y27" s="3">
        <f t="shared" si="7"/>
        <v>0</v>
      </c>
      <c r="Z27" s="3">
        <f t="shared" si="7"/>
        <v>0</v>
      </c>
      <c r="AA27" s="3">
        <f t="shared" si="7"/>
        <v>0</v>
      </c>
      <c r="AB27" s="3">
        <f t="shared" si="7"/>
        <v>0</v>
      </c>
      <c r="AC27" s="3">
        <f t="shared" si="7"/>
        <v>0</v>
      </c>
      <c r="AD27" s="3">
        <f t="shared" si="7"/>
        <v>0</v>
      </c>
      <c r="AE27" s="3">
        <f t="shared" si="7"/>
        <v>0</v>
      </c>
      <c r="AF27" s="3">
        <f t="shared" si="7"/>
        <v>0</v>
      </c>
      <c r="AG27" s="3">
        <f t="shared" si="7"/>
        <v>0</v>
      </c>
      <c r="AH27" s="3">
        <f t="shared" si="7"/>
        <v>0</v>
      </c>
      <c r="AI27" s="3">
        <f t="shared" si="7"/>
        <v>0</v>
      </c>
      <c r="AJ27" s="3">
        <f t="shared" si="7"/>
        <v>0</v>
      </c>
      <c r="AK27" s="3">
        <f t="shared" si="7"/>
        <v>0</v>
      </c>
      <c r="AL27" s="3">
        <f t="shared" si="7"/>
        <v>0</v>
      </c>
      <c r="AM27" s="3">
        <f t="shared" si="7"/>
        <v>0</v>
      </c>
    </row>
    <row r="28" spans="1:39" x14ac:dyDescent="0.3">
      <c r="A28" s="597"/>
      <c r="B28" s="11" t="str">
        <f t="shared" si="2"/>
        <v>Heating</v>
      </c>
      <c r="C28" s="3">
        <f t="shared" si="2"/>
        <v>0</v>
      </c>
      <c r="D28" s="3">
        <f t="shared" ref="D28:AM28" si="8">IF(SUM($C$19:$N$19)=0,0,C28+D10)</f>
        <v>0</v>
      </c>
      <c r="E28" s="3">
        <f t="shared" si="8"/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3">
        <f t="shared" si="8"/>
        <v>0</v>
      </c>
      <c r="K28" s="3">
        <f t="shared" si="8"/>
        <v>0</v>
      </c>
      <c r="L28" s="3">
        <f t="shared" si="8"/>
        <v>0</v>
      </c>
      <c r="M28" s="3">
        <f t="shared" si="8"/>
        <v>0</v>
      </c>
      <c r="N28" s="3">
        <f t="shared" si="8"/>
        <v>0</v>
      </c>
      <c r="O28" s="3">
        <f t="shared" si="8"/>
        <v>0</v>
      </c>
      <c r="P28" s="3">
        <f t="shared" si="8"/>
        <v>0</v>
      </c>
      <c r="Q28" s="3">
        <f t="shared" si="8"/>
        <v>0</v>
      </c>
      <c r="R28" s="3">
        <f t="shared" si="8"/>
        <v>0</v>
      </c>
      <c r="S28" s="3">
        <f t="shared" si="8"/>
        <v>0</v>
      </c>
      <c r="T28" s="3">
        <f t="shared" si="8"/>
        <v>0</v>
      </c>
      <c r="U28" s="3">
        <f t="shared" si="8"/>
        <v>0</v>
      </c>
      <c r="V28" s="3">
        <f t="shared" si="8"/>
        <v>0</v>
      </c>
      <c r="W28" s="508">
        <f t="shared" si="8"/>
        <v>0</v>
      </c>
      <c r="X28" s="3">
        <f t="shared" si="8"/>
        <v>0</v>
      </c>
      <c r="Y28" s="3">
        <f t="shared" si="8"/>
        <v>0</v>
      </c>
      <c r="Z28" s="3">
        <f t="shared" si="8"/>
        <v>0</v>
      </c>
      <c r="AA28" s="3">
        <f t="shared" si="8"/>
        <v>0</v>
      </c>
      <c r="AB28" s="3">
        <f t="shared" si="8"/>
        <v>0</v>
      </c>
      <c r="AC28" s="3">
        <f t="shared" si="8"/>
        <v>0</v>
      </c>
      <c r="AD28" s="3">
        <f t="shared" si="8"/>
        <v>0</v>
      </c>
      <c r="AE28" s="3">
        <f t="shared" si="8"/>
        <v>0</v>
      </c>
      <c r="AF28" s="3">
        <f t="shared" si="8"/>
        <v>0</v>
      </c>
      <c r="AG28" s="3">
        <f t="shared" si="8"/>
        <v>0</v>
      </c>
      <c r="AH28" s="3">
        <f t="shared" si="8"/>
        <v>0</v>
      </c>
      <c r="AI28" s="3">
        <f t="shared" si="8"/>
        <v>0</v>
      </c>
      <c r="AJ28" s="3">
        <f t="shared" si="8"/>
        <v>0</v>
      </c>
      <c r="AK28" s="3">
        <f t="shared" si="8"/>
        <v>0</v>
      </c>
      <c r="AL28" s="3">
        <f t="shared" si="8"/>
        <v>0</v>
      </c>
      <c r="AM28" s="3">
        <f t="shared" si="8"/>
        <v>0</v>
      </c>
    </row>
    <row r="29" spans="1:39" x14ac:dyDescent="0.3">
      <c r="A29" s="597"/>
      <c r="B29" s="11" t="str">
        <f t="shared" si="2"/>
        <v>HVAC</v>
      </c>
      <c r="C29" s="3">
        <f t="shared" si="2"/>
        <v>0</v>
      </c>
      <c r="D29" s="3">
        <f t="shared" ref="D29:AM29" si="9">IF(SUM($C$19:$N$19)=0,0,C29+D11)</f>
        <v>0</v>
      </c>
      <c r="E29" s="3">
        <f t="shared" si="9"/>
        <v>0</v>
      </c>
      <c r="F29" s="3">
        <f t="shared" si="9"/>
        <v>0</v>
      </c>
      <c r="G29" s="3">
        <f t="shared" si="9"/>
        <v>0</v>
      </c>
      <c r="H29" s="3">
        <f t="shared" si="9"/>
        <v>0</v>
      </c>
      <c r="I29" s="3">
        <f t="shared" si="9"/>
        <v>0</v>
      </c>
      <c r="J29" s="3">
        <f t="shared" si="9"/>
        <v>0</v>
      </c>
      <c r="K29" s="3">
        <f t="shared" si="9"/>
        <v>0</v>
      </c>
      <c r="L29" s="3">
        <f t="shared" si="9"/>
        <v>0</v>
      </c>
      <c r="M29" s="3">
        <f t="shared" si="9"/>
        <v>0</v>
      </c>
      <c r="N29" s="3">
        <f t="shared" si="9"/>
        <v>64044.944024172473</v>
      </c>
      <c r="O29" s="3">
        <f t="shared" si="9"/>
        <v>64044.944024172473</v>
      </c>
      <c r="P29" s="3">
        <f t="shared" si="9"/>
        <v>64044.944024172473</v>
      </c>
      <c r="Q29" s="3">
        <f t="shared" si="9"/>
        <v>64044.944024172473</v>
      </c>
      <c r="R29" s="3">
        <f t="shared" si="9"/>
        <v>64044.944024172473</v>
      </c>
      <c r="S29" s="3">
        <f t="shared" si="9"/>
        <v>64044.944024172473</v>
      </c>
      <c r="T29" s="3">
        <f t="shared" si="9"/>
        <v>64044.944024172473</v>
      </c>
      <c r="U29" s="3">
        <f t="shared" si="9"/>
        <v>64044.944024172473</v>
      </c>
      <c r="V29" s="3">
        <f t="shared" si="9"/>
        <v>64044.944024172473</v>
      </c>
      <c r="W29" s="508">
        <f t="shared" si="9"/>
        <v>64044.944024172473</v>
      </c>
      <c r="X29" s="3">
        <f t="shared" si="9"/>
        <v>64044.944024172473</v>
      </c>
      <c r="Y29" s="3">
        <f t="shared" si="9"/>
        <v>64044.944024172473</v>
      </c>
      <c r="Z29" s="3">
        <f t="shared" si="9"/>
        <v>64044.944024172473</v>
      </c>
      <c r="AA29" s="3">
        <f t="shared" si="9"/>
        <v>64044.944024172473</v>
      </c>
      <c r="AB29" s="3">
        <f t="shared" si="9"/>
        <v>64044.944024172473</v>
      </c>
      <c r="AC29" s="3">
        <f t="shared" si="9"/>
        <v>64044.944024172473</v>
      </c>
      <c r="AD29" s="3">
        <f t="shared" si="9"/>
        <v>64044.944024172473</v>
      </c>
      <c r="AE29" s="3">
        <f t="shared" si="9"/>
        <v>64044.944024172473</v>
      </c>
      <c r="AF29" s="3">
        <f t="shared" si="9"/>
        <v>64044.944024172473</v>
      </c>
      <c r="AG29" s="3">
        <f t="shared" si="9"/>
        <v>64044.944024172473</v>
      </c>
      <c r="AH29" s="3">
        <f t="shared" si="9"/>
        <v>64044.944024172473</v>
      </c>
      <c r="AI29" s="3">
        <f t="shared" si="9"/>
        <v>64044.944024172473</v>
      </c>
      <c r="AJ29" s="3">
        <f t="shared" si="9"/>
        <v>64044.944024172473</v>
      </c>
      <c r="AK29" s="3">
        <f t="shared" si="9"/>
        <v>64044.944024172473</v>
      </c>
      <c r="AL29" s="3">
        <f t="shared" si="9"/>
        <v>64044.944024172473</v>
      </c>
      <c r="AM29" s="3">
        <f t="shared" si="9"/>
        <v>64044.944024172473</v>
      </c>
    </row>
    <row r="30" spans="1:39" x14ac:dyDescent="0.3">
      <c r="A30" s="597"/>
      <c r="B30" s="11" t="str">
        <f t="shared" si="2"/>
        <v>Lighting</v>
      </c>
      <c r="C30" s="3">
        <f t="shared" si="2"/>
        <v>150054.59520000001</v>
      </c>
      <c r="D30" s="3">
        <f t="shared" ref="D30:AM30" si="10">IF(SUM($C$19:$N$19)=0,0,C30+D12)</f>
        <v>150054.59520000001</v>
      </c>
      <c r="E30" s="3">
        <f t="shared" si="10"/>
        <v>150054.59520000001</v>
      </c>
      <c r="F30" s="3">
        <f t="shared" si="10"/>
        <v>886674.10206947278</v>
      </c>
      <c r="G30" s="3">
        <f t="shared" si="10"/>
        <v>971900.09100031434</v>
      </c>
      <c r="H30" s="3">
        <f t="shared" si="10"/>
        <v>971900.09100031434</v>
      </c>
      <c r="I30" s="3">
        <f t="shared" si="10"/>
        <v>994256.09100031434</v>
      </c>
      <c r="J30" s="3">
        <f t="shared" si="10"/>
        <v>1009084.5810003143</v>
      </c>
      <c r="K30" s="3">
        <f t="shared" si="10"/>
        <v>1022085.5670003144</v>
      </c>
      <c r="L30" s="3">
        <f t="shared" si="10"/>
        <v>1282299.5070003143</v>
      </c>
      <c r="M30" s="3">
        <f t="shared" si="10"/>
        <v>2456576.8246003147</v>
      </c>
      <c r="N30" s="3">
        <f t="shared" si="10"/>
        <v>2456576.8246003147</v>
      </c>
      <c r="O30" s="3">
        <f t="shared" si="10"/>
        <v>2456576.8246003147</v>
      </c>
      <c r="P30" s="3">
        <f t="shared" si="10"/>
        <v>2456576.8246003147</v>
      </c>
      <c r="Q30" s="3">
        <f t="shared" si="10"/>
        <v>2456576.8246003147</v>
      </c>
      <c r="R30" s="3">
        <f t="shared" si="10"/>
        <v>2456576.8246003147</v>
      </c>
      <c r="S30" s="3">
        <f t="shared" si="10"/>
        <v>2456576.8246003147</v>
      </c>
      <c r="T30" s="3">
        <f t="shared" si="10"/>
        <v>2456576.8246003147</v>
      </c>
      <c r="U30" s="3">
        <f t="shared" si="10"/>
        <v>2456576.8246003147</v>
      </c>
      <c r="V30" s="3">
        <f t="shared" si="10"/>
        <v>2456576.8246003147</v>
      </c>
      <c r="W30" s="508">
        <f t="shared" si="10"/>
        <v>2456576.8246003147</v>
      </c>
      <c r="X30" s="3">
        <f t="shared" si="10"/>
        <v>2456576.8246003147</v>
      </c>
      <c r="Y30" s="3">
        <f t="shared" si="10"/>
        <v>2456576.8246003147</v>
      </c>
      <c r="Z30" s="3">
        <f t="shared" si="10"/>
        <v>2456576.8246003147</v>
      </c>
      <c r="AA30" s="3">
        <f t="shared" si="10"/>
        <v>2456576.8246003147</v>
      </c>
      <c r="AB30" s="3">
        <f t="shared" si="10"/>
        <v>2456576.8246003147</v>
      </c>
      <c r="AC30" s="3">
        <f t="shared" si="10"/>
        <v>2456576.8246003147</v>
      </c>
      <c r="AD30" s="3">
        <f t="shared" si="10"/>
        <v>2456576.8246003147</v>
      </c>
      <c r="AE30" s="3">
        <f t="shared" si="10"/>
        <v>2456576.8246003147</v>
      </c>
      <c r="AF30" s="3">
        <f t="shared" si="10"/>
        <v>2456576.8246003147</v>
      </c>
      <c r="AG30" s="3">
        <f t="shared" si="10"/>
        <v>2456576.8246003147</v>
      </c>
      <c r="AH30" s="3">
        <f t="shared" si="10"/>
        <v>2456576.8246003147</v>
      </c>
      <c r="AI30" s="3">
        <f t="shared" si="10"/>
        <v>2456576.8246003147</v>
      </c>
      <c r="AJ30" s="3">
        <f t="shared" si="10"/>
        <v>2456576.8246003147</v>
      </c>
      <c r="AK30" s="3">
        <f t="shared" si="10"/>
        <v>2456576.8246003147</v>
      </c>
      <c r="AL30" s="3">
        <f t="shared" si="10"/>
        <v>2456576.8246003147</v>
      </c>
      <c r="AM30" s="3">
        <f t="shared" si="10"/>
        <v>2456576.8246003147</v>
      </c>
    </row>
    <row r="31" spans="1:39" x14ac:dyDescent="0.3">
      <c r="A31" s="597"/>
      <c r="B31" s="11" t="str">
        <f t="shared" si="2"/>
        <v>Miscellaneous</v>
      </c>
      <c r="C31" s="3">
        <f t="shared" si="2"/>
        <v>0</v>
      </c>
      <c r="D31" s="3">
        <f t="shared" ref="D31:AM31" si="11">IF(SUM($C$19:$N$19)=0,0,C31+D13)</f>
        <v>0</v>
      </c>
      <c r="E31" s="3">
        <f t="shared" si="11"/>
        <v>0</v>
      </c>
      <c r="F31" s="3">
        <f t="shared" si="11"/>
        <v>0</v>
      </c>
      <c r="G31" s="3">
        <f t="shared" si="11"/>
        <v>0</v>
      </c>
      <c r="H31" s="3">
        <f t="shared" si="11"/>
        <v>0</v>
      </c>
      <c r="I31" s="3">
        <f t="shared" si="11"/>
        <v>0</v>
      </c>
      <c r="J31" s="3">
        <f t="shared" si="11"/>
        <v>0</v>
      </c>
      <c r="K31" s="3">
        <f t="shared" si="11"/>
        <v>0</v>
      </c>
      <c r="L31" s="3">
        <f t="shared" si="11"/>
        <v>0</v>
      </c>
      <c r="M31" s="3">
        <f t="shared" si="11"/>
        <v>0</v>
      </c>
      <c r="N31" s="3">
        <f t="shared" si="11"/>
        <v>0</v>
      </c>
      <c r="O31" s="3">
        <f t="shared" si="11"/>
        <v>0</v>
      </c>
      <c r="P31" s="3">
        <f t="shared" si="11"/>
        <v>0</v>
      </c>
      <c r="Q31" s="3">
        <f t="shared" si="11"/>
        <v>0</v>
      </c>
      <c r="R31" s="3">
        <f t="shared" si="11"/>
        <v>0</v>
      </c>
      <c r="S31" s="3">
        <f t="shared" si="11"/>
        <v>0</v>
      </c>
      <c r="T31" s="3">
        <f t="shared" si="11"/>
        <v>0</v>
      </c>
      <c r="U31" s="3">
        <f t="shared" si="11"/>
        <v>0</v>
      </c>
      <c r="V31" s="3">
        <f t="shared" si="11"/>
        <v>0</v>
      </c>
      <c r="W31" s="508">
        <f t="shared" si="11"/>
        <v>0</v>
      </c>
      <c r="X31" s="3">
        <f t="shared" si="11"/>
        <v>0</v>
      </c>
      <c r="Y31" s="3">
        <f t="shared" si="11"/>
        <v>0</v>
      </c>
      <c r="Z31" s="3">
        <f t="shared" si="11"/>
        <v>0</v>
      </c>
      <c r="AA31" s="3">
        <f t="shared" si="11"/>
        <v>0</v>
      </c>
      <c r="AB31" s="3">
        <f t="shared" si="11"/>
        <v>0</v>
      </c>
      <c r="AC31" s="3">
        <f t="shared" si="11"/>
        <v>0</v>
      </c>
      <c r="AD31" s="3">
        <f t="shared" si="11"/>
        <v>0</v>
      </c>
      <c r="AE31" s="3">
        <f t="shared" si="11"/>
        <v>0</v>
      </c>
      <c r="AF31" s="3">
        <f t="shared" si="11"/>
        <v>0</v>
      </c>
      <c r="AG31" s="3">
        <f t="shared" si="11"/>
        <v>0</v>
      </c>
      <c r="AH31" s="3">
        <f t="shared" si="11"/>
        <v>0</v>
      </c>
      <c r="AI31" s="3">
        <f t="shared" si="11"/>
        <v>0</v>
      </c>
      <c r="AJ31" s="3">
        <f t="shared" si="11"/>
        <v>0</v>
      </c>
      <c r="AK31" s="3">
        <f t="shared" si="11"/>
        <v>0</v>
      </c>
      <c r="AL31" s="3">
        <f t="shared" si="11"/>
        <v>0</v>
      </c>
      <c r="AM31" s="3">
        <f t="shared" si="11"/>
        <v>0</v>
      </c>
    </row>
    <row r="32" spans="1:39" ht="15" customHeight="1" x14ac:dyDescent="0.3">
      <c r="A32" s="597"/>
      <c r="B32" s="11" t="str">
        <f t="shared" si="2"/>
        <v>Motors</v>
      </c>
      <c r="C32" s="3">
        <f t="shared" si="2"/>
        <v>0</v>
      </c>
      <c r="D32" s="3">
        <f t="shared" ref="D32:AM32" si="12">IF(SUM($C$19:$N$19)=0,0,C32+D14)</f>
        <v>0</v>
      </c>
      <c r="E32" s="3">
        <f t="shared" si="12"/>
        <v>0</v>
      </c>
      <c r="F32" s="3">
        <f t="shared" si="12"/>
        <v>0</v>
      </c>
      <c r="G32" s="3">
        <f t="shared" si="12"/>
        <v>0</v>
      </c>
      <c r="H32" s="3">
        <f t="shared" si="12"/>
        <v>0</v>
      </c>
      <c r="I32" s="3">
        <f t="shared" si="12"/>
        <v>0</v>
      </c>
      <c r="J32" s="3">
        <f t="shared" si="12"/>
        <v>607211.3534959153</v>
      </c>
      <c r="K32" s="3">
        <f t="shared" si="12"/>
        <v>607211.3534959153</v>
      </c>
      <c r="L32" s="3">
        <f t="shared" si="12"/>
        <v>607211.3534959153</v>
      </c>
      <c r="M32" s="3">
        <f t="shared" si="12"/>
        <v>607211.3534959153</v>
      </c>
      <c r="N32" s="3">
        <f t="shared" si="12"/>
        <v>689548.83616809896</v>
      </c>
      <c r="O32" s="3">
        <f t="shared" si="12"/>
        <v>689548.83616809896</v>
      </c>
      <c r="P32" s="3">
        <f t="shared" si="12"/>
        <v>689548.83616809896</v>
      </c>
      <c r="Q32" s="3">
        <f t="shared" si="12"/>
        <v>689548.83616809896</v>
      </c>
      <c r="R32" s="3">
        <f t="shared" si="12"/>
        <v>689548.83616809896</v>
      </c>
      <c r="S32" s="3">
        <f t="shared" si="12"/>
        <v>689548.83616809896</v>
      </c>
      <c r="T32" s="3">
        <f t="shared" si="12"/>
        <v>689548.83616809896</v>
      </c>
      <c r="U32" s="3">
        <f t="shared" si="12"/>
        <v>689548.83616809896</v>
      </c>
      <c r="V32" s="3">
        <f t="shared" si="12"/>
        <v>689548.83616809896</v>
      </c>
      <c r="W32" s="508">
        <f t="shared" si="12"/>
        <v>689548.83616809896</v>
      </c>
      <c r="X32" s="3">
        <f t="shared" si="12"/>
        <v>689548.83616809896</v>
      </c>
      <c r="Y32" s="3">
        <f t="shared" si="12"/>
        <v>689548.83616809896</v>
      </c>
      <c r="Z32" s="3">
        <f t="shared" si="12"/>
        <v>689548.83616809896</v>
      </c>
      <c r="AA32" s="3">
        <f t="shared" si="12"/>
        <v>689548.83616809896</v>
      </c>
      <c r="AB32" s="3">
        <f t="shared" si="12"/>
        <v>689548.83616809896</v>
      </c>
      <c r="AC32" s="3">
        <f t="shared" si="12"/>
        <v>689548.83616809896</v>
      </c>
      <c r="AD32" s="3">
        <f t="shared" si="12"/>
        <v>689548.83616809896</v>
      </c>
      <c r="AE32" s="3">
        <f t="shared" si="12"/>
        <v>689548.83616809896</v>
      </c>
      <c r="AF32" s="3">
        <f t="shared" si="12"/>
        <v>689548.83616809896</v>
      </c>
      <c r="AG32" s="3">
        <f t="shared" si="12"/>
        <v>689548.83616809896</v>
      </c>
      <c r="AH32" s="3">
        <f t="shared" si="12"/>
        <v>689548.83616809896</v>
      </c>
      <c r="AI32" s="3">
        <f t="shared" si="12"/>
        <v>689548.83616809896</v>
      </c>
      <c r="AJ32" s="3">
        <f t="shared" si="12"/>
        <v>689548.83616809896</v>
      </c>
      <c r="AK32" s="3">
        <f t="shared" si="12"/>
        <v>689548.83616809896</v>
      </c>
      <c r="AL32" s="3">
        <f t="shared" si="12"/>
        <v>689548.83616809896</v>
      </c>
      <c r="AM32" s="3">
        <f t="shared" si="12"/>
        <v>689548.83616809896</v>
      </c>
    </row>
    <row r="33" spans="1:39" x14ac:dyDescent="0.3">
      <c r="A33" s="597"/>
      <c r="B33" s="11" t="str">
        <f t="shared" si="2"/>
        <v>Process</v>
      </c>
      <c r="C33" s="3">
        <f t="shared" si="2"/>
        <v>0</v>
      </c>
      <c r="D33" s="3">
        <f t="shared" ref="D33:AM33" si="13">IF(SUM($C$19:$N$19)=0,0,C33+D15)</f>
        <v>0</v>
      </c>
      <c r="E33" s="3">
        <f t="shared" si="13"/>
        <v>0</v>
      </c>
      <c r="F33" s="3">
        <f t="shared" si="13"/>
        <v>0</v>
      </c>
      <c r="G33" s="3">
        <f t="shared" si="13"/>
        <v>0</v>
      </c>
      <c r="H33" s="3">
        <f t="shared" si="13"/>
        <v>0</v>
      </c>
      <c r="I33" s="3">
        <f t="shared" si="13"/>
        <v>0</v>
      </c>
      <c r="J33" s="3">
        <f t="shared" si="13"/>
        <v>0</v>
      </c>
      <c r="K33" s="3">
        <f t="shared" si="13"/>
        <v>0</v>
      </c>
      <c r="L33" s="3">
        <f t="shared" si="13"/>
        <v>0</v>
      </c>
      <c r="M33" s="3">
        <f t="shared" si="13"/>
        <v>0</v>
      </c>
      <c r="N33" s="3">
        <f t="shared" si="13"/>
        <v>0</v>
      </c>
      <c r="O33" s="3">
        <f t="shared" si="13"/>
        <v>0</v>
      </c>
      <c r="P33" s="3">
        <f t="shared" si="13"/>
        <v>0</v>
      </c>
      <c r="Q33" s="3">
        <f t="shared" si="13"/>
        <v>0</v>
      </c>
      <c r="R33" s="3">
        <f t="shared" si="13"/>
        <v>0</v>
      </c>
      <c r="S33" s="3">
        <f t="shared" si="13"/>
        <v>0</v>
      </c>
      <c r="T33" s="3">
        <f t="shared" si="13"/>
        <v>0</v>
      </c>
      <c r="U33" s="3">
        <f t="shared" si="13"/>
        <v>0</v>
      </c>
      <c r="V33" s="3">
        <f t="shared" si="13"/>
        <v>0</v>
      </c>
      <c r="W33" s="508">
        <f t="shared" si="13"/>
        <v>0</v>
      </c>
      <c r="X33" s="3">
        <f t="shared" si="13"/>
        <v>0</v>
      </c>
      <c r="Y33" s="3">
        <f t="shared" si="13"/>
        <v>0</v>
      </c>
      <c r="Z33" s="3">
        <f t="shared" si="13"/>
        <v>0</v>
      </c>
      <c r="AA33" s="3">
        <f t="shared" si="13"/>
        <v>0</v>
      </c>
      <c r="AB33" s="3">
        <f t="shared" si="13"/>
        <v>0</v>
      </c>
      <c r="AC33" s="3">
        <f t="shared" si="13"/>
        <v>0</v>
      </c>
      <c r="AD33" s="3">
        <f t="shared" si="13"/>
        <v>0</v>
      </c>
      <c r="AE33" s="3">
        <f t="shared" si="13"/>
        <v>0</v>
      </c>
      <c r="AF33" s="3">
        <f t="shared" si="13"/>
        <v>0</v>
      </c>
      <c r="AG33" s="3">
        <f t="shared" si="13"/>
        <v>0</v>
      </c>
      <c r="AH33" s="3">
        <f t="shared" si="13"/>
        <v>0</v>
      </c>
      <c r="AI33" s="3">
        <f t="shared" si="13"/>
        <v>0</v>
      </c>
      <c r="AJ33" s="3">
        <f t="shared" si="13"/>
        <v>0</v>
      </c>
      <c r="AK33" s="3">
        <f t="shared" si="13"/>
        <v>0</v>
      </c>
      <c r="AL33" s="3">
        <f t="shared" si="13"/>
        <v>0</v>
      </c>
      <c r="AM33" s="3">
        <f t="shared" si="13"/>
        <v>0</v>
      </c>
    </row>
    <row r="34" spans="1:39" x14ac:dyDescent="0.3">
      <c r="A34" s="597"/>
      <c r="B34" s="11" t="str">
        <f t="shared" si="2"/>
        <v>Refrigeration</v>
      </c>
      <c r="C34" s="3">
        <f t="shared" si="2"/>
        <v>0</v>
      </c>
      <c r="D34" s="3">
        <f t="shared" ref="D34:AM34" si="14">IF(SUM($C$19:$N$19)=0,0,C34+D16)</f>
        <v>0</v>
      </c>
      <c r="E34" s="3">
        <f t="shared" si="14"/>
        <v>0</v>
      </c>
      <c r="F34" s="3">
        <f t="shared" si="14"/>
        <v>0</v>
      </c>
      <c r="G34" s="3">
        <f t="shared" si="14"/>
        <v>0</v>
      </c>
      <c r="H34" s="3">
        <f t="shared" si="14"/>
        <v>0</v>
      </c>
      <c r="I34" s="3">
        <f t="shared" si="14"/>
        <v>0</v>
      </c>
      <c r="J34" s="3">
        <f t="shared" si="14"/>
        <v>0</v>
      </c>
      <c r="K34" s="3">
        <f t="shared" si="14"/>
        <v>0</v>
      </c>
      <c r="L34" s="3">
        <f t="shared" si="14"/>
        <v>0</v>
      </c>
      <c r="M34" s="3">
        <f t="shared" si="14"/>
        <v>0</v>
      </c>
      <c r="N34" s="3">
        <f t="shared" si="14"/>
        <v>0</v>
      </c>
      <c r="O34" s="3">
        <f t="shared" si="14"/>
        <v>0</v>
      </c>
      <c r="P34" s="3">
        <f t="shared" si="14"/>
        <v>0</v>
      </c>
      <c r="Q34" s="3">
        <f t="shared" si="14"/>
        <v>0</v>
      </c>
      <c r="R34" s="3">
        <f t="shared" si="14"/>
        <v>0</v>
      </c>
      <c r="S34" s="3">
        <f t="shared" si="14"/>
        <v>0</v>
      </c>
      <c r="T34" s="3">
        <f t="shared" si="14"/>
        <v>0</v>
      </c>
      <c r="U34" s="3">
        <f t="shared" si="14"/>
        <v>0</v>
      </c>
      <c r="V34" s="3">
        <f t="shared" si="14"/>
        <v>0</v>
      </c>
      <c r="W34" s="508">
        <f t="shared" si="14"/>
        <v>0</v>
      </c>
      <c r="X34" s="3">
        <f t="shared" si="14"/>
        <v>0</v>
      </c>
      <c r="Y34" s="3">
        <f t="shared" si="14"/>
        <v>0</v>
      </c>
      <c r="Z34" s="3">
        <f t="shared" si="14"/>
        <v>0</v>
      </c>
      <c r="AA34" s="3">
        <f t="shared" si="14"/>
        <v>0</v>
      </c>
      <c r="AB34" s="3">
        <f t="shared" si="14"/>
        <v>0</v>
      </c>
      <c r="AC34" s="3">
        <f t="shared" si="14"/>
        <v>0</v>
      </c>
      <c r="AD34" s="3">
        <f t="shared" si="14"/>
        <v>0</v>
      </c>
      <c r="AE34" s="3">
        <f t="shared" si="14"/>
        <v>0</v>
      </c>
      <c r="AF34" s="3">
        <f t="shared" si="14"/>
        <v>0</v>
      </c>
      <c r="AG34" s="3">
        <f t="shared" si="14"/>
        <v>0</v>
      </c>
      <c r="AH34" s="3">
        <f t="shared" si="14"/>
        <v>0</v>
      </c>
      <c r="AI34" s="3">
        <f t="shared" si="14"/>
        <v>0</v>
      </c>
      <c r="AJ34" s="3">
        <f t="shared" si="14"/>
        <v>0</v>
      </c>
      <c r="AK34" s="3">
        <f t="shared" si="14"/>
        <v>0</v>
      </c>
      <c r="AL34" s="3">
        <f t="shared" si="14"/>
        <v>0</v>
      </c>
      <c r="AM34" s="3">
        <f t="shared" si="14"/>
        <v>0</v>
      </c>
    </row>
    <row r="35" spans="1:39" x14ac:dyDescent="0.3">
      <c r="A35" s="597"/>
      <c r="B35" s="11" t="str">
        <f t="shared" si="2"/>
        <v>Water Heating</v>
      </c>
      <c r="C35" s="3">
        <f t="shared" si="2"/>
        <v>0</v>
      </c>
      <c r="D35" s="3">
        <f t="shared" ref="D35:AM35" si="15">IF(SUM($C$19:$N$19)=0,0,C35+D17)</f>
        <v>0</v>
      </c>
      <c r="E35" s="3">
        <f t="shared" si="15"/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3">
        <f t="shared" si="15"/>
        <v>0</v>
      </c>
      <c r="K35" s="3">
        <f t="shared" si="15"/>
        <v>0</v>
      </c>
      <c r="L35" s="3">
        <f t="shared" si="15"/>
        <v>0</v>
      </c>
      <c r="M35" s="3">
        <f t="shared" si="15"/>
        <v>0</v>
      </c>
      <c r="N35" s="3">
        <f t="shared" si="15"/>
        <v>0</v>
      </c>
      <c r="O35" s="3">
        <f t="shared" si="15"/>
        <v>0</v>
      </c>
      <c r="P35" s="3">
        <f t="shared" si="15"/>
        <v>0</v>
      </c>
      <c r="Q35" s="3">
        <f t="shared" si="15"/>
        <v>0</v>
      </c>
      <c r="R35" s="3">
        <f t="shared" si="15"/>
        <v>0</v>
      </c>
      <c r="S35" s="3">
        <f t="shared" si="15"/>
        <v>0</v>
      </c>
      <c r="T35" s="3">
        <f t="shared" si="15"/>
        <v>0</v>
      </c>
      <c r="U35" s="3">
        <f t="shared" si="15"/>
        <v>0</v>
      </c>
      <c r="V35" s="3">
        <f t="shared" si="15"/>
        <v>0</v>
      </c>
      <c r="W35" s="508">
        <f t="shared" si="15"/>
        <v>0</v>
      </c>
      <c r="X35" s="3">
        <f t="shared" si="15"/>
        <v>0</v>
      </c>
      <c r="Y35" s="3">
        <f t="shared" si="15"/>
        <v>0</v>
      </c>
      <c r="Z35" s="3">
        <f t="shared" si="15"/>
        <v>0</v>
      </c>
      <c r="AA35" s="3">
        <f t="shared" si="15"/>
        <v>0</v>
      </c>
      <c r="AB35" s="3">
        <f t="shared" si="15"/>
        <v>0</v>
      </c>
      <c r="AC35" s="3">
        <f t="shared" si="15"/>
        <v>0</v>
      </c>
      <c r="AD35" s="3">
        <f t="shared" si="15"/>
        <v>0</v>
      </c>
      <c r="AE35" s="3">
        <f t="shared" si="15"/>
        <v>0</v>
      </c>
      <c r="AF35" s="3">
        <f t="shared" si="15"/>
        <v>0</v>
      </c>
      <c r="AG35" s="3">
        <f t="shared" si="15"/>
        <v>0</v>
      </c>
      <c r="AH35" s="3">
        <f t="shared" si="15"/>
        <v>0</v>
      </c>
      <c r="AI35" s="3">
        <f t="shared" si="15"/>
        <v>0</v>
      </c>
      <c r="AJ35" s="3">
        <f t="shared" si="15"/>
        <v>0</v>
      </c>
      <c r="AK35" s="3">
        <f t="shared" si="15"/>
        <v>0</v>
      </c>
      <c r="AL35" s="3">
        <f t="shared" si="15"/>
        <v>0</v>
      </c>
      <c r="AM35" s="3">
        <f t="shared" si="15"/>
        <v>0</v>
      </c>
    </row>
    <row r="36" spans="1:39" ht="15" customHeight="1" x14ac:dyDescent="0.3">
      <c r="A36" s="597"/>
      <c r="B36" s="11" t="str">
        <f t="shared" si="2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35">
      <c r="A37" s="598"/>
      <c r="B37" s="273" t="str">
        <f t="shared" si="2"/>
        <v>Monthly kWh</v>
      </c>
      <c r="C37" s="274">
        <f>SUM(C23:C36)</f>
        <v>150054.59520000001</v>
      </c>
      <c r="D37" s="274">
        <f t="shared" ref="D37:AM37" si="16">SUM(D23:D36)</f>
        <v>150054.59520000001</v>
      </c>
      <c r="E37" s="274">
        <f t="shared" si="16"/>
        <v>150054.59520000001</v>
      </c>
      <c r="F37" s="274">
        <f t="shared" si="16"/>
        <v>1182339.4720694728</v>
      </c>
      <c r="G37" s="274">
        <f t="shared" si="16"/>
        <v>1267565.4610003144</v>
      </c>
      <c r="H37" s="274">
        <f t="shared" si="16"/>
        <v>1267565.4610003144</v>
      </c>
      <c r="I37" s="274">
        <f t="shared" si="16"/>
        <v>1289921.4610003144</v>
      </c>
      <c r="J37" s="274">
        <f t="shared" si="16"/>
        <v>1911961.3044962296</v>
      </c>
      <c r="K37" s="274">
        <f t="shared" si="16"/>
        <v>1924962.2904962297</v>
      </c>
      <c r="L37" s="274">
        <f t="shared" si="16"/>
        <v>2619848.134586914</v>
      </c>
      <c r="M37" s="274">
        <f t="shared" si="16"/>
        <v>3794125.4521869142</v>
      </c>
      <c r="N37" s="274">
        <f t="shared" si="16"/>
        <v>4335679.8203470809</v>
      </c>
      <c r="O37" s="274">
        <f t="shared" si="16"/>
        <v>4335679.8203470809</v>
      </c>
      <c r="P37" s="274">
        <f t="shared" si="16"/>
        <v>4335679.8203470809</v>
      </c>
      <c r="Q37" s="274">
        <f t="shared" si="16"/>
        <v>4335679.8203470809</v>
      </c>
      <c r="R37" s="274">
        <f t="shared" si="16"/>
        <v>4335679.8203470809</v>
      </c>
      <c r="S37" s="274">
        <f t="shared" si="16"/>
        <v>4335679.8203470809</v>
      </c>
      <c r="T37" s="274">
        <f t="shared" si="16"/>
        <v>4335679.8203470809</v>
      </c>
      <c r="U37" s="274">
        <f t="shared" si="16"/>
        <v>4335679.8203470809</v>
      </c>
      <c r="V37" s="274">
        <f t="shared" si="16"/>
        <v>4335679.8203470809</v>
      </c>
      <c r="W37" s="274">
        <f t="shared" si="16"/>
        <v>4335679.8203470809</v>
      </c>
      <c r="X37" s="274">
        <f t="shared" si="16"/>
        <v>4335679.8203470809</v>
      </c>
      <c r="Y37" s="274">
        <f t="shared" si="16"/>
        <v>4335679.8203470809</v>
      </c>
      <c r="Z37" s="274">
        <f t="shared" si="16"/>
        <v>4335679.8203470809</v>
      </c>
      <c r="AA37" s="274">
        <f t="shared" si="16"/>
        <v>4335679.8203470809</v>
      </c>
      <c r="AB37" s="274">
        <f t="shared" si="16"/>
        <v>4335679.8203470809</v>
      </c>
      <c r="AC37" s="274">
        <f t="shared" si="16"/>
        <v>4335679.8203470809</v>
      </c>
      <c r="AD37" s="274">
        <f t="shared" si="16"/>
        <v>4335679.8203470809</v>
      </c>
      <c r="AE37" s="274">
        <f t="shared" si="16"/>
        <v>4335679.8203470809</v>
      </c>
      <c r="AF37" s="274">
        <f t="shared" si="16"/>
        <v>4335679.8203470809</v>
      </c>
      <c r="AG37" s="274">
        <f t="shared" si="16"/>
        <v>4335679.8203470809</v>
      </c>
      <c r="AH37" s="274">
        <f t="shared" si="16"/>
        <v>4335679.8203470809</v>
      </c>
      <c r="AI37" s="274">
        <f t="shared" si="16"/>
        <v>4335679.8203470809</v>
      </c>
      <c r="AJ37" s="274">
        <f t="shared" si="16"/>
        <v>4335679.8203470809</v>
      </c>
      <c r="AK37" s="274">
        <f t="shared" si="16"/>
        <v>4335679.8203470809</v>
      </c>
      <c r="AL37" s="274">
        <f t="shared" si="16"/>
        <v>4335679.8203470809</v>
      </c>
      <c r="AM37" s="274">
        <f t="shared" si="16"/>
        <v>4335679.8203470809</v>
      </c>
    </row>
    <row r="38" spans="1:39" s="44" customFormat="1" x14ac:dyDescent="0.3">
      <c r="A38" s="8"/>
      <c r="B38" s="302"/>
      <c r="C38" s="9"/>
      <c r="D38" s="302"/>
      <c r="E38" s="9"/>
      <c r="F38" s="302"/>
      <c r="G38" s="302"/>
      <c r="H38" s="9"/>
      <c r="I38" s="302"/>
      <c r="J38" s="302"/>
      <c r="K38" s="9"/>
      <c r="L38" s="302"/>
      <c r="M38" s="302"/>
      <c r="N38" s="366" t="s">
        <v>147</v>
      </c>
      <c r="O38" s="365">
        <f>SUM(C5:N18)</f>
        <v>4335679.8203470809</v>
      </c>
      <c r="P38" s="302"/>
      <c r="Q38" s="9"/>
      <c r="R38" s="302"/>
      <c r="S38" s="302"/>
      <c r="T38" s="9"/>
      <c r="U38" s="302"/>
      <c r="V38" s="302"/>
      <c r="W38" s="9"/>
      <c r="X38" s="302"/>
      <c r="Y38" s="302"/>
      <c r="Z38" s="9"/>
      <c r="AA38" s="302"/>
      <c r="AB38" s="302"/>
      <c r="AC38" s="9"/>
      <c r="AD38" s="302"/>
      <c r="AE38" s="302"/>
      <c r="AF38" s="9"/>
      <c r="AG38" s="302"/>
      <c r="AH38" s="302"/>
      <c r="AI38" s="9"/>
      <c r="AJ38" s="302"/>
      <c r="AK38" s="302"/>
      <c r="AL38" s="9"/>
      <c r="AM38" s="302"/>
    </row>
    <row r="39" spans="1:39" s="44" customFormat="1" ht="15" thickBot="1" x14ac:dyDescent="0.35"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</row>
    <row r="40" spans="1:39" ht="15.6" x14ac:dyDescent="0.3">
      <c r="A40" s="599" t="s">
        <v>129</v>
      </c>
      <c r="B40" s="17" t="s">
        <v>124</v>
      </c>
      <c r="C40" s="271">
        <v>43831</v>
      </c>
      <c r="D40" s="271">
        <v>43862</v>
      </c>
      <c r="E40" s="271">
        <v>43891</v>
      </c>
      <c r="F40" s="271">
        <v>43922</v>
      </c>
      <c r="G40" s="271">
        <v>43952</v>
      </c>
      <c r="H40" s="271">
        <v>43983</v>
      </c>
      <c r="I40" s="271">
        <v>44013</v>
      </c>
      <c r="J40" s="271">
        <v>44044</v>
      </c>
      <c r="K40" s="271">
        <v>44075</v>
      </c>
      <c r="L40" s="271">
        <v>44105</v>
      </c>
      <c r="M40" s="271">
        <v>44136</v>
      </c>
      <c r="N40" s="271">
        <v>44166</v>
      </c>
      <c r="O40" s="271">
        <v>44197</v>
      </c>
      <c r="P40" s="271">
        <v>44228</v>
      </c>
      <c r="Q40" s="271">
        <v>44256</v>
      </c>
      <c r="R40" s="271">
        <v>44287</v>
      </c>
      <c r="S40" s="271">
        <v>44317</v>
      </c>
      <c r="T40" s="271">
        <v>44348</v>
      </c>
      <c r="U40" s="271">
        <v>44378</v>
      </c>
      <c r="V40" s="271">
        <v>44409</v>
      </c>
      <c r="W40" s="271">
        <v>44440</v>
      </c>
      <c r="X40" s="271">
        <v>44470</v>
      </c>
      <c r="Y40" s="271">
        <v>44501</v>
      </c>
      <c r="Z40" s="271">
        <v>44531</v>
      </c>
      <c r="AA40" s="271">
        <v>44562</v>
      </c>
      <c r="AB40" s="271">
        <v>44593</v>
      </c>
      <c r="AC40" s="271">
        <v>44621</v>
      </c>
      <c r="AD40" s="271">
        <v>44652</v>
      </c>
      <c r="AE40" s="271">
        <v>44682</v>
      </c>
      <c r="AF40" s="271">
        <v>44713</v>
      </c>
      <c r="AG40" s="271">
        <v>44743</v>
      </c>
      <c r="AH40" s="271">
        <v>44774</v>
      </c>
      <c r="AI40" s="271">
        <v>44805</v>
      </c>
      <c r="AJ40" s="271">
        <v>44835</v>
      </c>
      <c r="AK40" s="271">
        <v>44866</v>
      </c>
      <c r="AL40" s="271">
        <v>44896</v>
      </c>
      <c r="AM40" s="271">
        <v>44927</v>
      </c>
    </row>
    <row r="41" spans="1:39" ht="15" customHeight="1" x14ac:dyDescent="0.3">
      <c r="A41" s="600"/>
      <c r="B41" s="11" t="str">
        <f t="shared" ref="B41:B55" si="17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18">G41</f>
        <v>0</v>
      </c>
      <c r="I41" s="3">
        <f t="shared" si="18"/>
        <v>0</v>
      </c>
      <c r="J41" s="3">
        <f t="shared" si="18"/>
        <v>0</v>
      </c>
      <c r="K41" s="3">
        <f t="shared" si="18"/>
        <v>0</v>
      </c>
      <c r="L41" s="3">
        <f t="shared" si="18"/>
        <v>0</v>
      </c>
      <c r="M41" s="3">
        <f t="shared" si="18"/>
        <v>0</v>
      </c>
      <c r="N41" s="3">
        <f t="shared" si="18"/>
        <v>0</v>
      </c>
      <c r="O41" s="3">
        <f t="shared" si="18"/>
        <v>0</v>
      </c>
      <c r="P41" s="3">
        <f t="shared" si="18"/>
        <v>0</v>
      </c>
      <c r="Q41" s="3">
        <f t="shared" si="18"/>
        <v>0</v>
      </c>
      <c r="R41" s="3">
        <f t="shared" si="18"/>
        <v>0</v>
      </c>
      <c r="S41" s="3">
        <f t="shared" si="18"/>
        <v>0</v>
      </c>
      <c r="T41" s="3">
        <f t="shared" si="18"/>
        <v>0</v>
      </c>
      <c r="U41" s="3">
        <f t="shared" si="18"/>
        <v>0</v>
      </c>
      <c r="V41" s="3">
        <f t="shared" si="18"/>
        <v>0</v>
      </c>
      <c r="W41" s="3">
        <f t="shared" si="18"/>
        <v>0</v>
      </c>
      <c r="X41" s="3">
        <f t="shared" si="18"/>
        <v>0</v>
      </c>
      <c r="Y41" s="3">
        <f t="shared" si="18"/>
        <v>0</v>
      </c>
      <c r="Z41" s="3">
        <f t="shared" si="18"/>
        <v>0</v>
      </c>
      <c r="AA41" s="3">
        <f t="shared" si="18"/>
        <v>0</v>
      </c>
      <c r="AB41" s="3">
        <f t="shared" si="18"/>
        <v>0</v>
      </c>
      <c r="AC41" s="508">
        <v>295665.37</v>
      </c>
      <c r="AD41" s="3">
        <f t="shared" si="18"/>
        <v>295665.37</v>
      </c>
      <c r="AE41" s="3">
        <f t="shared" si="18"/>
        <v>295665.37</v>
      </c>
      <c r="AF41" s="3">
        <f t="shared" si="18"/>
        <v>295665.37</v>
      </c>
      <c r="AG41" s="3">
        <f t="shared" si="18"/>
        <v>295665.37</v>
      </c>
      <c r="AH41" s="3">
        <f t="shared" si="18"/>
        <v>295665.37</v>
      </c>
      <c r="AI41" s="3">
        <f t="shared" si="18"/>
        <v>295665.37</v>
      </c>
      <c r="AJ41" s="3">
        <f t="shared" si="18"/>
        <v>295665.37</v>
      </c>
      <c r="AK41" s="3">
        <f t="shared" si="18"/>
        <v>295665.37</v>
      </c>
      <c r="AL41" s="3">
        <f t="shared" si="18"/>
        <v>295665.37</v>
      </c>
      <c r="AM41" s="3">
        <f t="shared" si="18"/>
        <v>295665.37</v>
      </c>
    </row>
    <row r="42" spans="1:39" x14ac:dyDescent="0.3">
      <c r="A42" s="600"/>
      <c r="B42" s="12" t="str">
        <f t="shared" si="17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19">F42</f>
        <v>0</v>
      </c>
      <c r="H42" s="3">
        <f t="shared" si="19"/>
        <v>0</v>
      </c>
      <c r="I42" s="3">
        <f t="shared" si="19"/>
        <v>0</v>
      </c>
      <c r="J42" s="3">
        <f t="shared" si="19"/>
        <v>0</v>
      </c>
      <c r="K42" s="3">
        <f t="shared" si="19"/>
        <v>0</v>
      </c>
      <c r="L42" s="3">
        <f t="shared" si="19"/>
        <v>0</v>
      </c>
      <c r="M42" s="3">
        <f t="shared" si="19"/>
        <v>0</v>
      </c>
      <c r="N42" s="3">
        <f t="shared" si="19"/>
        <v>0</v>
      </c>
      <c r="O42" s="3">
        <f t="shared" si="19"/>
        <v>0</v>
      </c>
      <c r="P42" s="3">
        <f t="shared" si="19"/>
        <v>0</v>
      </c>
      <c r="Q42" s="3">
        <f t="shared" si="19"/>
        <v>0</v>
      </c>
      <c r="R42" s="3">
        <f t="shared" si="19"/>
        <v>0</v>
      </c>
      <c r="S42" s="3">
        <f t="shared" si="19"/>
        <v>0</v>
      </c>
      <c r="T42" s="3">
        <f t="shared" si="19"/>
        <v>0</v>
      </c>
      <c r="U42" s="3">
        <f t="shared" si="19"/>
        <v>0</v>
      </c>
      <c r="V42" s="3">
        <f t="shared" si="19"/>
        <v>0</v>
      </c>
      <c r="W42" s="3">
        <f t="shared" si="19"/>
        <v>0</v>
      </c>
      <c r="X42" s="3">
        <f t="shared" si="19"/>
        <v>0</v>
      </c>
      <c r="Y42" s="3">
        <f t="shared" si="19"/>
        <v>0</v>
      </c>
      <c r="Z42" s="3">
        <f t="shared" si="19"/>
        <v>0</v>
      </c>
      <c r="AA42" s="3">
        <f t="shared" si="19"/>
        <v>0</v>
      </c>
      <c r="AB42" s="3">
        <f t="shared" si="19"/>
        <v>0</v>
      </c>
      <c r="AC42" s="508">
        <v>0</v>
      </c>
      <c r="AD42" s="3">
        <f t="shared" si="19"/>
        <v>0</v>
      </c>
      <c r="AE42" s="3">
        <f t="shared" si="19"/>
        <v>0</v>
      </c>
      <c r="AF42" s="3">
        <f t="shared" si="19"/>
        <v>0</v>
      </c>
      <c r="AG42" s="3">
        <f t="shared" si="19"/>
        <v>0</v>
      </c>
      <c r="AH42" s="3">
        <f t="shared" si="19"/>
        <v>0</v>
      </c>
      <c r="AI42" s="3">
        <f t="shared" si="19"/>
        <v>0</v>
      </c>
      <c r="AJ42" s="3">
        <f t="shared" si="19"/>
        <v>0</v>
      </c>
      <c r="AK42" s="3">
        <f t="shared" si="19"/>
        <v>0</v>
      </c>
      <c r="AL42" s="3">
        <f t="shared" si="19"/>
        <v>0</v>
      </c>
      <c r="AM42" s="3">
        <f t="shared" si="19"/>
        <v>0</v>
      </c>
    </row>
    <row r="43" spans="1:39" x14ac:dyDescent="0.3">
      <c r="A43" s="600"/>
      <c r="B43" s="11" t="str">
        <f t="shared" si="17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0">F43</f>
        <v>0</v>
      </c>
      <c r="H43" s="3">
        <f t="shared" si="20"/>
        <v>0</v>
      </c>
      <c r="I43" s="3">
        <f t="shared" si="20"/>
        <v>0</v>
      </c>
      <c r="J43" s="3">
        <f t="shared" si="20"/>
        <v>0</v>
      </c>
      <c r="K43" s="3">
        <f t="shared" si="20"/>
        <v>0</v>
      </c>
      <c r="L43" s="3">
        <f t="shared" si="20"/>
        <v>0</v>
      </c>
      <c r="M43" s="3">
        <f t="shared" si="20"/>
        <v>0</v>
      </c>
      <c r="N43" s="3">
        <f t="shared" si="20"/>
        <v>0</v>
      </c>
      <c r="O43" s="3">
        <f t="shared" si="20"/>
        <v>0</v>
      </c>
      <c r="P43" s="3">
        <f t="shared" si="20"/>
        <v>0</v>
      </c>
      <c r="Q43" s="3">
        <f t="shared" si="20"/>
        <v>0</v>
      </c>
      <c r="R43" s="3">
        <f t="shared" si="20"/>
        <v>0</v>
      </c>
      <c r="S43" s="3">
        <f t="shared" si="20"/>
        <v>0</v>
      </c>
      <c r="T43" s="3">
        <f t="shared" si="20"/>
        <v>0</v>
      </c>
      <c r="U43" s="3">
        <f t="shared" si="20"/>
        <v>0</v>
      </c>
      <c r="V43" s="3">
        <f t="shared" si="20"/>
        <v>0</v>
      </c>
      <c r="W43" s="3">
        <f t="shared" si="20"/>
        <v>0</v>
      </c>
      <c r="X43" s="3">
        <f t="shared" si="20"/>
        <v>0</v>
      </c>
      <c r="Y43" s="3">
        <f t="shared" si="20"/>
        <v>0</v>
      </c>
      <c r="Z43" s="3">
        <f t="shared" si="20"/>
        <v>0</v>
      </c>
      <c r="AA43" s="3">
        <f t="shared" si="20"/>
        <v>0</v>
      </c>
      <c r="AB43" s="3">
        <f t="shared" si="20"/>
        <v>0</v>
      </c>
      <c r="AC43" s="508">
        <v>0</v>
      </c>
      <c r="AD43" s="3">
        <f t="shared" si="20"/>
        <v>0</v>
      </c>
      <c r="AE43" s="3">
        <f t="shared" si="20"/>
        <v>0</v>
      </c>
      <c r="AF43" s="3">
        <f t="shared" si="20"/>
        <v>0</v>
      </c>
      <c r="AG43" s="3">
        <f t="shared" si="20"/>
        <v>0</v>
      </c>
      <c r="AH43" s="3">
        <f t="shared" si="20"/>
        <v>0</v>
      </c>
      <c r="AI43" s="3">
        <f t="shared" si="20"/>
        <v>0</v>
      </c>
      <c r="AJ43" s="3">
        <f t="shared" si="20"/>
        <v>0</v>
      </c>
      <c r="AK43" s="3">
        <f t="shared" si="20"/>
        <v>0</v>
      </c>
      <c r="AL43" s="3">
        <f t="shared" si="20"/>
        <v>0</v>
      </c>
      <c r="AM43" s="3">
        <f t="shared" si="20"/>
        <v>0</v>
      </c>
    </row>
    <row r="44" spans="1:39" x14ac:dyDescent="0.3">
      <c r="A44" s="600"/>
      <c r="B44" s="11" t="str">
        <f t="shared" si="17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1">F44</f>
        <v>0</v>
      </c>
      <c r="H44" s="3">
        <f t="shared" si="21"/>
        <v>0</v>
      </c>
      <c r="I44" s="3">
        <f t="shared" si="21"/>
        <v>0</v>
      </c>
      <c r="J44" s="3">
        <f t="shared" si="21"/>
        <v>0</v>
      </c>
      <c r="K44" s="3">
        <f t="shared" si="21"/>
        <v>0</v>
      </c>
      <c r="L44" s="3">
        <f t="shared" si="21"/>
        <v>0</v>
      </c>
      <c r="M44" s="3">
        <f t="shared" si="21"/>
        <v>0</v>
      </c>
      <c r="N44" s="3">
        <f t="shared" si="21"/>
        <v>0</v>
      </c>
      <c r="O44" s="3">
        <f t="shared" si="21"/>
        <v>0</v>
      </c>
      <c r="P44" s="3">
        <f t="shared" si="21"/>
        <v>0</v>
      </c>
      <c r="Q44" s="3">
        <f t="shared" si="21"/>
        <v>0</v>
      </c>
      <c r="R44" s="3">
        <f t="shared" si="21"/>
        <v>0</v>
      </c>
      <c r="S44" s="3">
        <f t="shared" si="21"/>
        <v>0</v>
      </c>
      <c r="T44" s="3">
        <f t="shared" si="21"/>
        <v>0</v>
      </c>
      <c r="U44" s="3">
        <f t="shared" si="21"/>
        <v>0</v>
      </c>
      <c r="V44" s="3">
        <f t="shared" si="21"/>
        <v>0</v>
      </c>
      <c r="W44" s="3">
        <f t="shared" si="21"/>
        <v>0</v>
      </c>
      <c r="X44" s="3">
        <f t="shared" si="21"/>
        <v>0</v>
      </c>
      <c r="Y44" s="3">
        <f t="shared" si="21"/>
        <v>0</v>
      </c>
      <c r="Z44" s="3">
        <f t="shared" si="21"/>
        <v>0</v>
      </c>
      <c r="AA44" s="3">
        <f t="shared" si="21"/>
        <v>0</v>
      </c>
      <c r="AB44" s="3">
        <f t="shared" si="21"/>
        <v>0</v>
      </c>
      <c r="AC44" s="508">
        <v>829843.84555449511</v>
      </c>
      <c r="AD44" s="3">
        <f t="shared" si="21"/>
        <v>829843.84555449511</v>
      </c>
      <c r="AE44" s="3">
        <f t="shared" si="21"/>
        <v>829843.84555449511</v>
      </c>
      <c r="AF44" s="3">
        <f t="shared" si="21"/>
        <v>829843.84555449511</v>
      </c>
      <c r="AG44" s="3">
        <f t="shared" si="21"/>
        <v>829843.84555449511</v>
      </c>
      <c r="AH44" s="3">
        <f t="shared" si="21"/>
        <v>829843.84555449511</v>
      </c>
      <c r="AI44" s="3">
        <f t="shared" si="21"/>
        <v>829843.84555449511</v>
      </c>
      <c r="AJ44" s="3">
        <f t="shared" si="21"/>
        <v>829843.84555449511</v>
      </c>
      <c r="AK44" s="3">
        <f t="shared" si="21"/>
        <v>829843.84555449511</v>
      </c>
      <c r="AL44" s="3">
        <f t="shared" si="21"/>
        <v>829843.84555449511</v>
      </c>
      <c r="AM44" s="3">
        <f t="shared" si="21"/>
        <v>829843.84555449511</v>
      </c>
    </row>
    <row r="45" spans="1:39" x14ac:dyDescent="0.3">
      <c r="A45" s="600"/>
      <c r="B45" s="12" t="str">
        <f t="shared" si="17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2">F45</f>
        <v>0</v>
      </c>
      <c r="H45" s="3">
        <f t="shared" si="22"/>
        <v>0</v>
      </c>
      <c r="I45" s="3">
        <f t="shared" si="22"/>
        <v>0</v>
      </c>
      <c r="J45" s="3">
        <f t="shared" si="22"/>
        <v>0</v>
      </c>
      <c r="K45" s="3">
        <f t="shared" si="22"/>
        <v>0</v>
      </c>
      <c r="L45" s="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2"/>
        <v>0</v>
      </c>
      <c r="S45" s="3">
        <f t="shared" si="22"/>
        <v>0</v>
      </c>
      <c r="T45" s="3">
        <f t="shared" si="22"/>
        <v>0</v>
      </c>
      <c r="U45" s="3">
        <f t="shared" si="22"/>
        <v>0</v>
      </c>
      <c r="V45" s="3">
        <f t="shared" si="22"/>
        <v>0</v>
      </c>
      <c r="W45" s="3">
        <f t="shared" si="22"/>
        <v>0</v>
      </c>
      <c r="X45" s="3">
        <f t="shared" si="22"/>
        <v>0</v>
      </c>
      <c r="Y45" s="3">
        <f t="shared" si="22"/>
        <v>0</v>
      </c>
      <c r="Z45" s="3">
        <f t="shared" si="22"/>
        <v>0</v>
      </c>
      <c r="AA45" s="3">
        <f t="shared" si="22"/>
        <v>0</v>
      </c>
      <c r="AB45" s="3">
        <f t="shared" si="22"/>
        <v>0</v>
      </c>
      <c r="AC45" s="508">
        <v>0</v>
      </c>
      <c r="AD45" s="3">
        <f t="shared" si="22"/>
        <v>0</v>
      </c>
      <c r="AE45" s="3">
        <f t="shared" si="22"/>
        <v>0</v>
      </c>
      <c r="AF45" s="3">
        <f t="shared" si="22"/>
        <v>0</v>
      </c>
      <c r="AG45" s="3">
        <f t="shared" si="22"/>
        <v>0</v>
      </c>
      <c r="AH45" s="3">
        <f t="shared" si="22"/>
        <v>0</v>
      </c>
      <c r="AI45" s="3">
        <f t="shared" si="22"/>
        <v>0</v>
      </c>
      <c r="AJ45" s="3">
        <f t="shared" si="22"/>
        <v>0</v>
      </c>
      <c r="AK45" s="3">
        <f t="shared" si="22"/>
        <v>0</v>
      </c>
      <c r="AL45" s="3">
        <f t="shared" si="22"/>
        <v>0</v>
      </c>
      <c r="AM45" s="3">
        <f t="shared" si="22"/>
        <v>0</v>
      </c>
    </row>
    <row r="46" spans="1:39" x14ac:dyDescent="0.3">
      <c r="A46" s="600"/>
      <c r="B46" s="11" t="str">
        <f t="shared" si="17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3">F46</f>
        <v>0</v>
      </c>
      <c r="H46" s="3">
        <f t="shared" si="23"/>
        <v>0</v>
      </c>
      <c r="I46" s="3">
        <f t="shared" si="23"/>
        <v>0</v>
      </c>
      <c r="J46" s="3">
        <f t="shared" si="23"/>
        <v>0</v>
      </c>
      <c r="K46" s="3">
        <f t="shared" si="23"/>
        <v>0</v>
      </c>
      <c r="L46" s="3">
        <f t="shared" si="23"/>
        <v>0</v>
      </c>
      <c r="M46" s="3">
        <f t="shared" si="23"/>
        <v>0</v>
      </c>
      <c r="N46" s="3">
        <f t="shared" si="23"/>
        <v>0</v>
      </c>
      <c r="O46" s="3">
        <f t="shared" si="23"/>
        <v>0</v>
      </c>
      <c r="P46" s="3">
        <f t="shared" si="23"/>
        <v>0</v>
      </c>
      <c r="Q46" s="3">
        <f t="shared" si="23"/>
        <v>0</v>
      </c>
      <c r="R46" s="3">
        <f t="shared" si="23"/>
        <v>0</v>
      </c>
      <c r="S46" s="3">
        <f t="shared" si="23"/>
        <v>0</v>
      </c>
      <c r="T46" s="3">
        <f t="shared" si="23"/>
        <v>0</v>
      </c>
      <c r="U46" s="3">
        <f t="shared" si="23"/>
        <v>0</v>
      </c>
      <c r="V46" s="3">
        <f t="shared" si="23"/>
        <v>0</v>
      </c>
      <c r="W46" s="3">
        <f t="shared" si="23"/>
        <v>0</v>
      </c>
      <c r="X46" s="3">
        <f t="shared" si="23"/>
        <v>0</v>
      </c>
      <c r="Y46" s="3">
        <f t="shared" si="23"/>
        <v>0</v>
      </c>
      <c r="Z46" s="3">
        <f t="shared" si="23"/>
        <v>0</v>
      </c>
      <c r="AA46" s="3">
        <f t="shared" si="23"/>
        <v>0</v>
      </c>
      <c r="AB46" s="3">
        <f t="shared" si="23"/>
        <v>0</v>
      </c>
      <c r="AC46" s="508">
        <v>0</v>
      </c>
      <c r="AD46" s="3">
        <f t="shared" si="23"/>
        <v>0</v>
      </c>
      <c r="AE46" s="3">
        <f t="shared" si="23"/>
        <v>0</v>
      </c>
      <c r="AF46" s="3">
        <f t="shared" si="23"/>
        <v>0</v>
      </c>
      <c r="AG46" s="3">
        <f t="shared" si="23"/>
        <v>0</v>
      </c>
      <c r="AH46" s="3">
        <f t="shared" si="23"/>
        <v>0</v>
      </c>
      <c r="AI46" s="3">
        <f t="shared" si="23"/>
        <v>0</v>
      </c>
      <c r="AJ46" s="3">
        <f t="shared" si="23"/>
        <v>0</v>
      </c>
      <c r="AK46" s="3">
        <f t="shared" si="23"/>
        <v>0</v>
      </c>
      <c r="AL46" s="3">
        <f t="shared" si="23"/>
        <v>0</v>
      </c>
      <c r="AM46" s="3">
        <f t="shared" si="23"/>
        <v>0</v>
      </c>
    </row>
    <row r="47" spans="1:39" x14ac:dyDescent="0.3">
      <c r="A47" s="600"/>
      <c r="B47" s="11" t="str">
        <f t="shared" si="17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4">F47</f>
        <v>0</v>
      </c>
      <c r="H47" s="3">
        <f t="shared" si="24"/>
        <v>0</v>
      </c>
      <c r="I47" s="3">
        <f t="shared" si="24"/>
        <v>0</v>
      </c>
      <c r="J47" s="3">
        <f t="shared" si="24"/>
        <v>0</v>
      </c>
      <c r="K47" s="3">
        <f t="shared" si="24"/>
        <v>0</v>
      </c>
      <c r="L47" s="3">
        <f t="shared" si="24"/>
        <v>0</v>
      </c>
      <c r="M47" s="3">
        <f t="shared" si="24"/>
        <v>0</v>
      </c>
      <c r="N47" s="3">
        <f t="shared" si="24"/>
        <v>0</v>
      </c>
      <c r="O47" s="3">
        <f t="shared" si="24"/>
        <v>0</v>
      </c>
      <c r="P47" s="3">
        <f t="shared" si="24"/>
        <v>0</v>
      </c>
      <c r="Q47" s="3">
        <f t="shared" si="24"/>
        <v>0</v>
      </c>
      <c r="R47" s="3">
        <f t="shared" si="24"/>
        <v>0</v>
      </c>
      <c r="S47" s="3">
        <f t="shared" si="24"/>
        <v>0</v>
      </c>
      <c r="T47" s="3">
        <f t="shared" si="24"/>
        <v>0</v>
      </c>
      <c r="U47" s="3">
        <f t="shared" si="24"/>
        <v>0</v>
      </c>
      <c r="V47" s="3">
        <f t="shared" si="24"/>
        <v>0</v>
      </c>
      <c r="W47" s="3">
        <f t="shared" si="24"/>
        <v>0</v>
      </c>
      <c r="X47" s="3">
        <f t="shared" si="24"/>
        <v>0</v>
      </c>
      <c r="Y47" s="3">
        <f t="shared" si="24"/>
        <v>0</v>
      </c>
      <c r="Z47" s="3">
        <f t="shared" si="24"/>
        <v>0</v>
      </c>
      <c r="AA47" s="3">
        <f t="shared" si="24"/>
        <v>0</v>
      </c>
      <c r="AB47" s="3">
        <f t="shared" si="24"/>
        <v>0</v>
      </c>
      <c r="AC47" s="508">
        <v>64044.944024172473</v>
      </c>
      <c r="AD47" s="3">
        <f t="shared" si="24"/>
        <v>64044.944024172473</v>
      </c>
      <c r="AE47" s="3">
        <f t="shared" si="24"/>
        <v>64044.944024172473</v>
      </c>
      <c r="AF47" s="3">
        <f t="shared" si="24"/>
        <v>64044.944024172473</v>
      </c>
      <c r="AG47" s="3">
        <f t="shared" si="24"/>
        <v>64044.944024172473</v>
      </c>
      <c r="AH47" s="3">
        <f t="shared" si="24"/>
        <v>64044.944024172473</v>
      </c>
      <c r="AI47" s="3">
        <f t="shared" si="24"/>
        <v>64044.944024172473</v>
      </c>
      <c r="AJ47" s="3">
        <f t="shared" si="24"/>
        <v>64044.944024172473</v>
      </c>
      <c r="AK47" s="3">
        <f t="shared" si="24"/>
        <v>64044.944024172473</v>
      </c>
      <c r="AL47" s="3">
        <f t="shared" si="24"/>
        <v>64044.944024172473</v>
      </c>
      <c r="AM47" s="3">
        <f t="shared" si="24"/>
        <v>64044.944024172473</v>
      </c>
    </row>
    <row r="48" spans="1:39" x14ac:dyDescent="0.3">
      <c r="A48" s="600"/>
      <c r="B48" s="11" t="str">
        <f t="shared" si="17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5">F48</f>
        <v>0</v>
      </c>
      <c r="H48" s="3">
        <f t="shared" si="25"/>
        <v>0</v>
      </c>
      <c r="I48" s="3">
        <f t="shared" si="25"/>
        <v>0</v>
      </c>
      <c r="J48" s="3">
        <f t="shared" si="25"/>
        <v>0</v>
      </c>
      <c r="K48" s="3">
        <f t="shared" si="25"/>
        <v>0</v>
      </c>
      <c r="L48" s="3">
        <f t="shared" si="25"/>
        <v>0</v>
      </c>
      <c r="M48" s="3">
        <f t="shared" si="25"/>
        <v>0</v>
      </c>
      <c r="N48" s="3">
        <f t="shared" si="25"/>
        <v>0</v>
      </c>
      <c r="O48" s="3">
        <f t="shared" si="25"/>
        <v>0</v>
      </c>
      <c r="P48" s="3">
        <f t="shared" si="25"/>
        <v>0</v>
      </c>
      <c r="Q48" s="3">
        <f t="shared" si="25"/>
        <v>0</v>
      </c>
      <c r="R48" s="3">
        <f t="shared" si="25"/>
        <v>0</v>
      </c>
      <c r="S48" s="3">
        <f t="shared" si="25"/>
        <v>0</v>
      </c>
      <c r="T48" s="3">
        <f t="shared" si="25"/>
        <v>0</v>
      </c>
      <c r="U48" s="3">
        <f t="shared" si="25"/>
        <v>0</v>
      </c>
      <c r="V48" s="3">
        <f t="shared" si="25"/>
        <v>0</v>
      </c>
      <c r="W48" s="3">
        <f t="shared" si="25"/>
        <v>0</v>
      </c>
      <c r="X48" s="3">
        <f t="shared" si="25"/>
        <v>0</v>
      </c>
      <c r="Y48" s="3">
        <f t="shared" si="25"/>
        <v>0</v>
      </c>
      <c r="Z48" s="3">
        <f t="shared" si="25"/>
        <v>0</v>
      </c>
      <c r="AA48" s="3">
        <f t="shared" si="25"/>
        <v>0</v>
      </c>
      <c r="AB48" s="3">
        <f t="shared" si="25"/>
        <v>0</v>
      </c>
      <c r="AC48" s="508">
        <v>2456576.8246003147</v>
      </c>
      <c r="AD48" s="3">
        <f t="shared" si="25"/>
        <v>2456576.8246003147</v>
      </c>
      <c r="AE48" s="3">
        <f t="shared" si="25"/>
        <v>2456576.8246003147</v>
      </c>
      <c r="AF48" s="3">
        <f t="shared" si="25"/>
        <v>2456576.8246003147</v>
      </c>
      <c r="AG48" s="3">
        <f t="shared" si="25"/>
        <v>2456576.8246003147</v>
      </c>
      <c r="AH48" s="3">
        <f t="shared" si="25"/>
        <v>2456576.8246003147</v>
      </c>
      <c r="AI48" s="3">
        <f t="shared" si="25"/>
        <v>2456576.8246003147</v>
      </c>
      <c r="AJ48" s="3">
        <f t="shared" si="25"/>
        <v>2456576.8246003147</v>
      </c>
      <c r="AK48" s="3">
        <f t="shared" si="25"/>
        <v>2456576.8246003147</v>
      </c>
      <c r="AL48" s="3">
        <f t="shared" si="25"/>
        <v>2456576.8246003147</v>
      </c>
      <c r="AM48" s="3">
        <f t="shared" si="25"/>
        <v>2456576.8246003147</v>
      </c>
    </row>
    <row r="49" spans="1:39" x14ac:dyDescent="0.3">
      <c r="A49" s="600"/>
      <c r="B49" s="11" t="str">
        <f t="shared" si="17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6">F49</f>
        <v>0</v>
      </c>
      <c r="H49" s="3">
        <f t="shared" si="26"/>
        <v>0</v>
      </c>
      <c r="I49" s="3">
        <f t="shared" si="26"/>
        <v>0</v>
      </c>
      <c r="J49" s="3">
        <f t="shared" si="26"/>
        <v>0</v>
      </c>
      <c r="K49" s="3">
        <f t="shared" si="26"/>
        <v>0</v>
      </c>
      <c r="L49" s="3">
        <f t="shared" si="26"/>
        <v>0</v>
      </c>
      <c r="M49" s="3">
        <f t="shared" si="26"/>
        <v>0</v>
      </c>
      <c r="N49" s="3">
        <f t="shared" si="26"/>
        <v>0</v>
      </c>
      <c r="O49" s="3">
        <f t="shared" si="26"/>
        <v>0</v>
      </c>
      <c r="P49" s="3">
        <f t="shared" si="26"/>
        <v>0</v>
      </c>
      <c r="Q49" s="3">
        <f t="shared" si="26"/>
        <v>0</v>
      </c>
      <c r="R49" s="3">
        <f t="shared" si="26"/>
        <v>0</v>
      </c>
      <c r="S49" s="3">
        <f t="shared" si="26"/>
        <v>0</v>
      </c>
      <c r="T49" s="3">
        <f t="shared" si="26"/>
        <v>0</v>
      </c>
      <c r="U49" s="3">
        <f t="shared" si="26"/>
        <v>0</v>
      </c>
      <c r="V49" s="3">
        <f t="shared" si="26"/>
        <v>0</v>
      </c>
      <c r="W49" s="3">
        <f t="shared" si="26"/>
        <v>0</v>
      </c>
      <c r="X49" s="3">
        <f t="shared" si="26"/>
        <v>0</v>
      </c>
      <c r="Y49" s="3">
        <f t="shared" si="26"/>
        <v>0</v>
      </c>
      <c r="Z49" s="3">
        <f t="shared" si="26"/>
        <v>0</v>
      </c>
      <c r="AA49" s="3">
        <f t="shared" si="26"/>
        <v>0</v>
      </c>
      <c r="AB49" s="3">
        <f t="shared" si="26"/>
        <v>0</v>
      </c>
      <c r="AC49" s="508">
        <v>0</v>
      </c>
      <c r="AD49" s="3">
        <f t="shared" si="26"/>
        <v>0</v>
      </c>
      <c r="AE49" s="3">
        <f t="shared" si="26"/>
        <v>0</v>
      </c>
      <c r="AF49" s="3">
        <f t="shared" si="26"/>
        <v>0</v>
      </c>
      <c r="AG49" s="3">
        <f t="shared" si="26"/>
        <v>0</v>
      </c>
      <c r="AH49" s="3">
        <f t="shared" si="26"/>
        <v>0</v>
      </c>
      <c r="AI49" s="3">
        <f t="shared" si="26"/>
        <v>0</v>
      </c>
      <c r="AJ49" s="3">
        <f t="shared" si="26"/>
        <v>0</v>
      </c>
      <c r="AK49" s="3">
        <f t="shared" si="26"/>
        <v>0</v>
      </c>
      <c r="AL49" s="3">
        <f t="shared" si="26"/>
        <v>0</v>
      </c>
      <c r="AM49" s="3">
        <f t="shared" si="26"/>
        <v>0</v>
      </c>
    </row>
    <row r="50" spans="1:39" ht="15" customHeight="1" x14ac:dyDescent="0.3">
      <c r="A50" s="600"/>
      <c r="B50" s="11" t="str">
        <f t="shared" si="17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7">F50</f>
        <v>0</v>
      </c>
      <c r="H50" s="3">
        <f t="shared" si="27"/>
        <v>0</v>
      </c>
      <c r="I50" s="3">
        <f t="shared" si="27"/>
        <v>0</v>
      </c>
      <c r="J50" s="3">
        <f t="shared" si="27"/>
        <v>0</v>
      </c>
      <c r="K50" s="3">
        <f t="shared" si="27"/>
        <v>0</v>
      </c>
      <c r="L50" s="3">
        <f t="shared" si="27"/>
        <v>0</v>
      </c>
      <c r="M50" s="3">
        <f t="shared" si="27"/>
        <v>0</v>
      </c>
      <c r="N50" s="3">
        <f t="shared" si="27"/>
        <v>0</v>
      </c>
      <c r="O50" s="3">
        <f t="shared" si="27"/>
        <v>0</v>
      </c>
      <c r="P50" s="3">
        <f t="shared" si="27"/>
        <v>0</v>
      </c>
      <c r="Q50" s="3">
        <f t="shared" si="27"/>
        <v>0</v>
      </c>
      <c r="R50" s="3">
        <f t="shared" si="27"/>
        <v>0</v>
      </c>
      <c r="S50" s="3">
        <f t="shared" si="27"/>
        <v>0</v>
      </c>
      <c r="T50" s="3">
        <f t="shared" si="27"/>
        <v>0</v>
      </c>
      <c r="U50" s="3">
        <f t="shared" si="27"/>
        <v>0</v>
      </c>
      <c r="V50" s="3">
        <f t="shared" si="27"/>
        <v>0</v>
      </c>
      <c r="W50" s="3">
        <f t="shared" si="27"/>
        <v>0</v>
      </c>
      <c r="X50" s="3">
        <f t="shared" si="27"/>
        <v>0</v>
      </c>
      <c r="Y50" s="3">
        <f t="shared" si="27"/>
        <v>0</v>
      </c>
      <c r="Z50" s="3">
        <f t="shared" si="27"/>
        <v>0</v>
      </c>
      <c r="AA50" s="3">
        <f t="shared" si="27"/>
        <v>0</v>
      </c>
      <c r="AB50" s="3">
        <f t="shared" si="27"/>
        <v>0</v>
      </c>
      <c r="AC50" s="508">
        <v>689548.83616809896</v>
      </c>
      <c r="AD50" s="3">
        <f t="shared" si="27"/>
        <v>689548.83616809896</v>
      </c>
      <c r="AE50" s="3">
        <f t="shared" si="27"/>
        <v>689548.83616809896</v>
      </c>
      <c r="AF50" s="3">
        <f t="shared" si="27"/>
        <v>689548.83616809896</v>
      </c>
      <c r="AG50" s="3">
        <f t="shared" si="27"/>
        <v>689548.83616809896</v>
      </c>
      <c r="AH50" s="3">
        <f t="shared" si="27"/>
        <v>689548.83616809896</v>
      </c>
      <c r="AI50" s="3">
        <f t="shared" si="27"/>
        <v>689548.83616809896</v>
      </c>
      <c r="AJ50" s="3">
        <f t="shared" si="27"/>
        <v>689548.83616809896</v>
      </c>
      <c r="AK50" s="3">
        <f t="shared" si="27"/>
        <v>689548.83616809896</v>
      </c>
      <c r="AL50" s="3">
        <f t="shared" si="27"/>
        <v>689548.83616809896</v>
      </c>
      <c r="AM50" s="3">
        <f t="shared" si="27"/>
        <v>689548.83616809896</v>
      </c>
    </row>
    <row r="51" spans="1:39" x14ac:dyDescent="0.3">
      <c r="A51" s="600"/>
      <c r="B51" s="11" t="str">
        <f t="shared" si="17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28">F51</f>
        <v>0</v>
      </c>
      <c r="H51" s="3">
        <f t="shared" si="28"/>
        <v>0</v>
      </c>
      <c r="I51" s="3">
        <f t="shared" si="28"/>
        <v>0</v>
      </c>
      <c r="J51" s="3">
        <f t="shared" si="28"/>
        <v>0</v>
      </c>
      <c r="K51" s="3">
        <f t="shared" si="28"/>
        <v>0</v>
      </c>
      <c r="L51" s="3">
        <f t="shared" si="28"/>
        <v>0</v>
      </c>
      <c r="M51" s="3">
        <f t="shared" si="28"/>
        <v>0</v>
      </c>
      <c r="N51" s="3">
        <f t="shared" si="28"/>
        <v>0</v>
      </c>
      <c r="O51" s="3">
        <f t="shared" si="28"/>
        <v>0</v>
      </c>
      <c r="P51" s="3">
        <f t="shared" si="28"/>
        <v>0</v>
      </c>
      <c r="Q51" s="3">
        <f t="shared" si="28"/>
        <v>0</v>
      </c>
      <c r="R51" s="3">
        <f t="shared" si="28"/>
        <v>0</v>
      </c>
      <c r="S51" s="3">
        <f t="shared" si="28"/>
        <v>0</v>
      </c>
      <c r="T51" s="3">
        <f t="shared" si="28"/>
        <v>0</v>
      </c>
      <c r="U51" s="3">
        <f t="shared" si="28"/>
        <v>0</v>
      </c>
      <c r="V51" s="3">
        <f t="shared" si="28"/>
        <v>0</v>
      </c>
      <c r="W51" s="3">
        <f t="shared" si="28"/>
        <v>0</v>
      </c>
      <c r="X51" s="3">
        <f t="shared" si="28"/>
        <v>0</v>
      </c>
      <c r="Y51" s="3">
        <f t="shared" si="28"/>
        <v>0</v>
      </c>
      <c r="Z51" s="3">
        <f t="shared" si="28"/>
        <v>0</v>
      </c>
      <c r="AA51" s="3">
        <f t="shared" si="28"/>
        <v>0</v>
      </c>
      <c r="AB51" s="3">
        <f t="shared" si="28"/>
        <v>0</v>
      </c>
      <c r="AC51" s="508">
        <v>0</v>
      </c>
      <c r="AD51" s="3">
        <f t="shared" si="28"/>
        <v>0</v>
      </c>
      <c r="AE51" s="3">
        <f t="shared" si="28"/>
        <v>0</v>
      </c>
      <c r="AF51" s="3">
        <f t="shared" si="28"/>
        <v>0</v>
      </c>
      <c r="AG51" s="3">
        <f t="shared" si="28"/>
        <v>0</v>
      </c>
      <c r="AH51" s="3">
        <f t="shared" si="28"/>
        <v>0</v>
      </c>
      <c r="AI51" s="3">
        <f t="shared" si="28"/>
        <v>0</v>
      </c>
      <c r="AJ51" s="3">
        <f t="shared" si="28"/>
        <v>0</v>
      </c>
      <c r="AK51" s="3">
        <f t="shared" si="28"/>
        <v>0</v>
      </c>
      <c r="AL51" s="3">
        <f t="shared" si="28"/>
        <v>0</v>
      </c>
      <c r="AM51" s="3">
        <f t="shared" si="28"/>
        <v>0</v>
      </c>
    </row>
    <row r="52" spans="1:39" x14ac:dyDescent="0.3">
      <c r="A52" s="600"/>
      <c r="B52" s="11" t="str">
        <f t="shared" si="17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29">F52</f>
        <v>0</v>
      </c>
      <c r="H52" s="3">
        <f t="shared" si="29"/>
        <v>0</v>
      </c>
      <c r="I52" s="3">
        <f t="shared" si="29"/>
        <v>0</v>
      </c>
      <c r="J52" s="3">
        <f t="shared" si="29"/>
        <v>0</v>
      </c>
      <c r="K52" s="3">
        <f t="shared" si="29"/>
        <v>0</v>
      </c>
      <c r="L52" s="3">
        <f t="shared" si="29"/>
        <v>0</v>
      </c>
      <c r="M52" s="3">
        <f t="shared" si="29"/>
        <v>0</v>
      </c>
      <c r="N52" s="3">
        <f t="shared" si="29"/>
        <v>0</v>
      </c>
      <c r="O52" s="3">
        <f t="shared" si="29"/>
        <v>0</v>
      </c>
      <c r="P52" s="3">
        <f t="shared" si="29"/>
        <v>0</v>
      </c>
      <c r="Q52" s="3">
        <f t="shared" si="29"/>
        <v>0</v>
      </c>
      <c r="R52" s="3">
        <f t="shared" si="29"/>
        <v>0</v>
      </c>
      <c r="S52" s="3">
        <f t="shared" si="29"/>
        <v>0</v>
      </c>
      <c r="T52" s="3">
        <f t="shared" si="29"/>
        <v>0</v>
      </c>
      <c r="U52" s="3">
        <f t="shared" si="29"/>
        <v>0</v>
      </c>
      <c r="V52" s="3">
        <f t="shared" si="29"/>
        <v>0</v>
      </c>
      <c r="W52" s="3">
        <f t="shared" si="29"/>
        <v>0</v>
      </c>
      <c r="X52" s="3">
        <f t="shared" si="29"/>
        <v>0</v>
      </c>
      <c r="Y52" s="3">
        <f t="shared" si="29"/>
        <v>0</v>
      </c>
      <c r="Z52" s="3">
        <f t="shared" si="29"/>
        <v>0</v>
      </c>
      <c r="AA52" s="3">
        <f t="shared" si="29"/>
        <v>0</v>
      </c>
      <c r="AB52" s="3">
        <f t="shared" si="29"/>
        <v>0</v>
      </c>
      <c r="AC52" s="508">
        <v>0</v>
      </c>
      <c r="AD52" s="3">
        <f t="shared" si="29"/>
        <v>0</v>
      </c>
      <c r="AE52" s="3">
        <f t="shared" si="29"/>
        <v>0</v>
      </c>
      <c r="AF52" s="3">
        <f t="shared" si="29"/>
        <v>0</v>
      </c>
      <c r="AG52" s="3">
        <f t="shared" si="29"/>
        <v>0</v>
      </c>
      <c r="AH52" s="3">
        <f t="shared" si="29"/>
        <v>0</v>
      </c>
      <c r="AI52" s="3">
        <f t="shared" si="29"/>
        <v>0</v>
      </c>
      <c r="AJ52" s="3">
        <f t="shared" si="29"/>
        <v>0</v>
      </c>
      <c r="AK52" s="3">
        <f t="shared" si="29"/>
        <v>0</v>
      </c>
      <c r="AL52" s="3">
        <f t="shared" si="29"/>
        <v>0</v>
      </c>
      <c r="AM52" s="3">
        <f t="shared" si="29"/>
        <v>0</v>
      </c>
    </row>
    <row r="53" spans="1:39" x14ac:dyDescent="0.3">
      <c r="A53" s="600"/>
      <c r="B53" s="11" t="str">
        <f t="shared" si="17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0">F53</f>
        <v>0</v>
      </c>
      <c r="H53" s="3">
        <f t="shared" si="30"/>
        <v>0</v>
      </c>
      <c r="I53" s="3">
        <f t="shared" si="30"/>
        <v>0</v>
      </c>
      <c r="J53" s="3">
        <f t="shared" si="30"/>
        <v>0</v>
      </c>
      <c r="K53" s="3">
        <f t="shared" si="30"/>
        <v>0</v>
      </c>
      <c r="L53" s="3">
        <f t="shared" si="30"/>
        <v>0</v>
      </c>
      <c r="M53" s="3">
        <f t="shared" si="30"/>
        <v>0</v>
      </c>
      <c r="N53" s="3">
        <f t="shared" si="30"/>
        <v>0</v>
      </c>
      <c r="O53" s="3">
        <f t="shared" si="30"/>
        <v>0</v>
      </c>
      <c r="P53" s="3">
        <f t="shared" si="30"/>
        <v>0</v>
      </c>
      <c r="Q53" s="3">
        <f t="shared" si="30"/>
        <v>0</v>
      </c>
      <c r="R53" s="3">
        <f t="shared" si="30"/>
        <v>0</v>
      </c>
      <c r="S53" s="3">
        <f t="shared" si="30"/>
        <v>0</v>
      </c>
      <c r="T53" s="3">
        <f t="shared" si="30"/>
        <v>0</v>
      </c>
      <c r="U53" s="3">
        <f t="shared" si="30"/>
        <v>0</v>
      </c>
      <c r="V53" s="3">
        <f t="shared" si="30"/>
        <v>0</v>
      </c>
      <c r="W53" s="3">
        <f t="shared" si="30"/>
        <v>0</v>
      </c>
      <c r="X53" s="3">
        <f t="shared" si="30"/>
        <v>0</v>
      </c>
      <c r="Y53" s="3">
        <f t="shared" si="30"/>
        <v>0</v>
      </c>
      <c r="Z53" s="3">
        <f t="shared" si="30"/>
        <v>0</v>
      </c>
      <c r="AA53" s="3">
        <f t="shared" si="30"/>
        <v>0</v>
      </c>
      <c r="AB53" s="3">
        <f t="shared" si="30"/>
        <v>0</v>
      </c>
      <c r="AC53" s="508">
        <v>0</v>
      </c>
      <c r="AD53" s="3">
        <f t="shared" si="30"/>
        <v>0</v>
      </c>
      <c r="AE53" s="3">
        <f t="shared" si="30"/>
        <v>0</v>
      </c>
      <c r="AF53" s="3">
        <f t="shared" si="30"/>
        <v>0</v>
      </c>
      <c r="AG53" s="3">
        <f t="shared" si="30"/>
        <v>0</v>
      </c>
      <c r="AH53" s="3">
        <f t="shared" si="30"/>
        <v>0</v>
      </c>
      <c r="AI53" s="3">
        <f t="shared" si="30"/>
        <v>0</v>
      </c>
      <c r="AJ53" s="3">
        <f t="shared" si="30"/>
        <v>0</v>
      </c>
      <c r="AK53" s="3">
        <f t="shared" si="30"/>
        <v>0</v>
      </c>
      <c r="AL53" s="3">
        <f t="shared" si="30"/>
        <v>0</v>
      </c>
      <c r="AM53" s="3">
        <f t="shared" si="30"/>
        <v>0</v>
      </c>
    </row>
    <row r="54" spans="1:39" ht="15" customHeight="1" x14ac:dyDescent="0.3">
      <c r="A54" s="600"/>
      <c r="B54" s="11" t="str">
        <f t="shared" si="17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35">
      <c r="A55" s="601"/>
      <c r="B55" s="273" t="str">
        <f t="shared" si="17"/>
        <v>Monthly kWh</v>
      </c>
      <c r="C55" s="274">
        <f>SUM(C41:C54)</f>
        <v>0</v>
      </c>
      <c r="D55" s="274">
        <f t="shared" ref="D55:AM55" si="31">SUM(D41:D54)</f>
        <v>0</v>
      </c>
      <c r="E55" s="274">
        <f t="shared" si="31"/>
        <v>0</v>
      </c>
      <c r="F55" s="274">
        <f t="shared" si="31"/>
        <v>0</v>
      </c>
      <c r="G55" s="274">
        <f t="shared" si="31"/>
        <v>0</v>
      </c>
      <c r="H55" s="274">
        <f t="shared" si="31"/>
        <v>0</v>
      </c>
      <c r="I55" s="274">
        <f t="shared" si="31"/>
        <v>0</v>
      </c>
      <c r="J55" s="274">
        <f t="shared" si="31"/>
        <v>0</v>
      </c>
      <c r="K55" s="274">
        <f t="shared" si="31"/>
        <v>0</v>
      </c>
      <c r="L55" s="274">
        <f t="shared" si="31"/>
        <v>0</v>
      </c>
      <c r="M55" s="274">
        <f t="shared" si="31"/>
        <v>0</v>
      </c>
      <c r="N55" s="274">
        <f t="shared" si="31"/>
        <v>0</v>
      </c>
      <c r="O55" s="274">
        <f t="shared" si="31"/>
        <v>0</v>
      </c>
      <c r="P55" s="274">
        <f t="shared" si="31"/>
        <v>0</v>
      </c>
      <c r="Q55" s="274">
        <f t="shared" si="31"/>
        <v>0</v>
      </c>
      <c r="R55" s="274">
        <f t="shared" si="31"/>
        <v>0</v>
      </c>
      <c r="S55" s="274">
        <f t="shared" si="31"/>
        <v>0</v>
      </c>
      <c r="T55" s="274">
        <f t="shared" si="31"/>
        <v>0</v>
      </c>
      <c r="U55" s="274">
        <f t="shared" si="31"/>
        <v>0</v>
      </c>
      <c r="V55" s="274">
        <f t="shared" si="31"/>
        <v>0</v>
      </c>
      <c r="W55" s="274">
        <f t="shared" si="31"/>
        <v>0</v>
      </c>
      <c r="X55" s="274">
        <f t="shared" si="31"/>
        <v>0</v>
      </c>
      <c r="Y55" s="274">
        <f t="shared" si="31"/>
        <v>0</v>
      </c>
      <c r="Z55" s="274">
        <f t="shared" si="31"/>
        <v>0</v>
      </c>
      <c r="AA55" s="274">
        <f t="shared" si="31"/>
        <v>0</v>
      </c>
      <c r="AB55" s="274">
        <f t="shared" si="31"/>
        <v>0</v>
      </c>
      <c r="AC55" s="274">
        <f t="shared" si="31"/>
        <v>4335679.8203470809</v>
      </c>
      <c r="AD55" s="274">
        <f t="shared" si="31"/>
        <v>4335679.8203470809</v>
      </c>
      <c r="AE55" s="274">
        <f t="shared" si="31"/>
        <v>4335679.8203470809</v>
      </c>
      <c r="AF55" s="274">
        <f t="shared" si="31"/>
        <v>4335679.8203470809</v>
      </c>
      <c r="AG55" s="274">
        <f t="shared" si="31"/>
        <v>4335679.8203470809</v>
      </c>
      <c r="AH55" s="274">
        <f t="shared" si="31"/>
        <v>4335679.8203470809</v>
      </c>
      <c r="AI55" s="274">
        <f t="shared" si="31"/>
        <v>4335679.8203470809</v>
      </c>
      <c r="AJ55" s="274">
        <f t="shared" si="31"/>
        <v>4335679.8203470809</v>
      </c>
      <c r="AK55" s="274">
        <f t="shared" si="31"/>
        <v>4335679.8203470809</v>
      </c>
      <c r="AL55" s="274">
        <f t="shared" si="31"/>
        <v>4335679.8203470809</v>
      </c>
      <c r="AM55" s="274">
        <f t="shared" si="31"/>
        <v>4335679.8203470809</v>
      </c>
    </row>
    <row r="56" spans="1:39" s="44" customFormat="1" x14ac:dyDescent="0.3">
      <c r="A56" s="8"/>
      <c r="B56" s="302"/>
      <c r="C56" s="9"/>
      <c r="D56" s="302"/>
      <c r="E56" s="9"/>
      <c r="F56" s="302"/>
      <c r="G56" s="302"/>
      <c r="H56" s="9"/>
      <c r="I56" s="302"/>
      <c r="J56" s="302"/>
      <c r="K56" s="9"/>
      <c r="L56" s="302"/>
      <c r="M56" s="302"/>
      <c r="N56" s="9"/>
      <c r="O56" s="302"/>
      <c r="P56" s="302"/>
      <c r="Q56" s="9"/>
      <c r="R56" s="302"/>
      <c r="S56" s="302"/>
      <c r="T56" s="9"/>
      <c r="U56" s="302"/>
      <c r="V56" s="302"/>
      <c r="W56" s="9"/>
      <c r="X56" s="302"/>
      <c r="Y56" s="302"/>
      <c r="Z56" s="9"/>
      <c r="AA56" s="302"/>
      <c r="AB56" s="302"/>
      <c r="AC56" s="9"/>
      <c r="AD56" s="302"/>
      <c r="AE56" s="302"/>
      <c r="AF56" s="9"/>
      <c r="AG56" s="302"/>
      <c r="AH56" s="302"/>
      <c r="AI56" s="9"/>
      <c r="AJ56" s="302"/>
      <c r="AK56" s="302"/>
      <c r="AL56" s="9"/>
      <c r="AM56" s="302"/>
    </row>
    <row r="57" spans="1:39" s="44" customFormat="1" ht="15" thickBot="1" x14ac:dyDescent="0.35">
      <c r="A57" s="239" t="s">
        <v>130</v>
      </c>
      <c r="B57" s="239"/>
      <c r="C57" s="239"/>
      <c r="D57" s="239"/>
      <c r="E57" s="239"/>
      <c r="F57" s="239"/>
      <c r="G57" s="239"/>
      <c r="H57" s="239"/>
      <c r="I57" s="239"/>
      <c r="J57" s="23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</row>
    <row r="58" spans="1:39" ht="15.6" x14ac:dyDescent="0.3">
      <c r="A58" s="602" t="s">
        <v>30</v>
      </c>
      <c r="B58" s="17" t="s">
        <v>124</v>
      </c>
      <c r="C58" s="271">
        <v>43831</v>
      </c>
      <c r="D58" s="271">
        <v>43862</v>
      </c>
      <c r="E58" s="271">
        <v>43891</v>
      </c>
      <c r="F58" s="271">
        <v>43922</v>
      </c>
      <c r="G58" s="271">
        <v>43952</v>
      </c>
      <c r="H58" s="271">
        <v>43983</v>
      </c>
      <c r="I58" s="271">
        <v>44013</v>
      </c>
      <c r="J58" s="271">
        <v>44044</v>
      </c>
      <c r="K58" s="271">
        <v>44075</v>
      </c>
      <c r="L58" s="271">
        <v>44105</v>
      </c>
      <c r="M58" s="271">
        <v>44136</v>
      </c>
      <c r="N58" s="271">
        <v>44166</v>
      </c>
      <c r="O58" s="271">
        <v>44197</v>
      </c>
      <c r="P58" s="271">
        <v>44228</v>
      </c>
      <c r="Q58" s="271">
        <v>44256</v>
      </c>
      <c r="R58" s="271">
        <v>44287</v>
      </c>
      <c r="S58" s="271">
        <v>44317</v>
      </c>
      <c r="T58" s="271">
        <v>44348</v>
      </c>
      <c r="U58" s="271">
        <v>44378</v>
      </c>
      <c r="V58" s="271">
        <v>44409</v>
      </c>
      <c r="W58" s="271">
        <v>44440</v>
      </c>
      <c r="X58" s="271">
        <v>44470</v>
      </c>
      <c r="Y58" s="271">
        <v>44501</v>
      </c>
      <c r="Z58" s="271">
        <v>44531</v>
      </c>
      <c r="AA58" s="271">
        <v>44562</v>
      </c>
      <c r="AB58" s="271">
        <v>44593</v>
      </c>
      <c r="AC58" s="271">
        <v>44621</v>
      </c>
      <c r="AD58" s="271">
        <v>44652</v>
      </c>
      <c r="AE58" s="271">
        <v>44682</v>
      </c>
      <c r="AF58" s="271">
        <v>44713</v>
      </c>
      <c r="AG58" s="271">
        <v>44743</v>
      </c>
      <c r="AH58" s="271">
        <v>44774</v>
      </c>
      <c r="AI58" s="271">
        <v>44805</v>
      </c>
      <c r="AJ58" s="271">
        <v>44835</v>
      </c>
      <c r="AK58" s="271">
        <v>44866</v>
      </c>
      <c r="AL58" s="271">
        <v>44896</v>
      </c>
      <c r="AM58" s="271">
        <v>44927</v>
      </c>
    </row>
    <row r="59" spans="1:39" ht="15" customHeight="1" x14ac:dyDescent="0.3">
      <c r="A59" s="603"/>
      <c r="B59" s="13" t="str">
        <f t="shared" ref="B59:B72" si="32">B41</f>
        <v>Air Comp</v>
      </c>
      <c r="C59" s="27">
        <f>IF(C23=0,0,(C5*0.5)-C41)*C78*C93*C$2</f>
        <v>0</v>
      </c>
      <c r="D59" s="27">
        <f>IF(D23=0,0,((D5*0.5)+C23-D41)*D78*D93*D$2)</f>
        <v>0</v>
      </c>
      <c r="E59" s="27">
        <f t="shared" ref="E59:AM60" si="33">IF(E23=0,0,((E5*0.5)+D23-E41)*E78*E93*E$2)</f>
        <v>0</v>
      </c>
      <c r="F59" s="27">
        <f t="shared" si="33"/>
        <v>255.38679073301003</v>
      </c>
      <c r="G59" s="27">
        <f t="shared" si="33"/>
        <v>623.20188577291322</v>
      </c>
      <c r="H59" s="27">
        <f t="shared" si="33"/>
        <v>1021.4630994166986</v>
      </c>
      <c r="I59" s="27">
        <f t="shared" si="33"/>
        <v>987.08159636052551</v>
      </c>
      <c r="J59" s="27">
        <f t="shared" si="33"/>
        <v>982.62949373814001</v>
      </c>
      <c r="K59" s="27">
        <f t="shared" si="33"/>
        <v>981.69775979502356</v>
      </c>
      <c r="L59" s="27">
        <f t="shared" si="33"/>
        <v>645.52984164044312</v>
      </c>
      <c r="M59" s="27">
        <f t="shared" si="33"/>
        <v>591.24309417272343</v>
      </c>
      <c r="N59" s="27">
        <f t="shared" si="33"/>
        <v>574.54198012476877</v>
      </c>
      <c r="O59" s="27">
        <f t="shared" si="33"/>
        <v>532.05675283463563</v>
      </c>
      <c r="P59" s="27">
        <f t="shared" si="33"/>
        <v>494.80235715788211</v>
      </c>
      <c r="Q59" s="27">
        <f t="shared" si="33"/>
        <v>551.09427088983875</v>
      </c>
      <c r="R59" s="27">
        <f t="shared" si="33"/>
        <v>510.77358146602006</v>
      </c>
      <c r="S59" s="27">
        <f t="shared" si="33"/>
        <v>623.20188577291322</v>
      </c>
      <c r="T59" s="27">
        <f t="shared" si="33"/>
        <v>1021.4630994166986</v>
      </c>
      <c r="U59" s="27">
        <f t="shared" si="33"/>
        <v>987.08159636052551</v>
      </c>
      <c r="V59" s="27">
        <f t="shared" si="33"/>
        <v>982.62949373814001</v>
      </c>
      <c r="W59" s="27">
        <f t="shared" si="33"/>
        <v>981.69775979502356</v>
      </c>
      <c r="X59" s="27">
        <f t="shared" si="33"/>
        <v>645.52984164044312</v>
      </c>
      <c r="Y59" s="27">
        <f t="shared" si="33"/>
        <v>591.24309417272343</v>
      </c>
      <c r="Z59" s="27">
        <f t="shared" si="33"/>
        <v>574.54198012476877</v>
      </c>
      <c r="AA59" s="27">
        <f t="shared" si="33"/>
        <v>532.05675283463563</v>
      </c>
      <c r="AB59" s="27">
        <f t="shared" si="33"/>
        <v>494.80235715788211</v>
      </c>
      <c r="AC59" s="27">
        <f t="shared" si="33"/>
        <v>0</v>
      </c>
      <c r="AD59" s="27">
        <f t="shared" si="33"/>
        <v>0</v>
      </c>
      <c r="AE59" s="27">
        <f t="shared" si="33"/>
        <v>0</v>
      </c>
      <c r="AF59" s="27">
        <f t="shared" si="33"/>
        <v>0</v>
      </c>
      <c r="AG59" s="27">
        <f t="shared" si="33"/>
        <v>0</v>
      </c>
      <c r="AH59" s="27">
        <f t="shared" si="33"/>
        <v>0</v>
      </c>
      <c r="AI59" s="27">
        <f t="shared" si="33"/>
        <v>0</v>
      </c>
      <c r="AJ59" s="27">
        <f t="shared" si="33"/>
        <v>0</v>
      </c>
      <c r="AK59" s="27">
        <f t="shared" si="33"/>
        <v>0</v>
      </c>
      <c r="AL59" s="27">
        <f t="shared" si="33"/>
        <v>0</v>
      </c>
      <c r="AM59" s="27">
        <f t="shared" si="33"/>
        <v>0</v>
      </c>
    </row>
    <row r="60" spans="1:39" ht="15.6" x14ac:dyDescent="0.3">
      <c r="A60" s="603"/>
      <c r="B60" s="13" t="str">
        <f t="shared" si="32"/>
        <v>Building Shell</v>
      </c>
      <c r="C60" s="27">
        <f t="shared" ref="C60:C71" si="34">IF(C24=0,0,(C6*0.5)-C42)*C79*C94*C$2</f>
        <v>0</v>
      </c>
      <c r="D60" s="27">
        <f t="shared" ref="D60:S71" si="35">IF(D24=0,0,((D6*0.5)+C24-D42)*D79*D94*D$2)</f>
        <v>0</v>
      </c>
      <c r="E60" s="27">
        <f t="shared" si="35"/>
        <v>0</v>
      </c>
      <c r="F60" s="27">
        <f t="shared" si="35"/>
        <v>0</v>
      </c>
      <c r="G60" s="27">
        <f t="shared" si="35"/>
        <v>0</v>
      </c>
      <c r="H60" s="27">
        <f t="shared" si="35"/>
        <v>0</v>
      </c>
      <c r="I60" s="27">
        <f t="shared" si="35"/>
        <v>0</v>
      </c>
      <c r="J60" s="27">
        <f t="shared" si="35"/>
        <v>0</v>
      </c>
      <c r="K60" s="27">
        <f t="shared" si="35"/>
        <v>0</v>
      </c>
      <c r="L60" s="27">
        <f t="shared" si="35"/>
        <v>0</v>
      </c>
      <c r="M60" s="27">
        <f t="shared" si="35"/>
        <v>0</v>
      </c>
      <c r="N60" s="27">
        <f t="shared" si="35"/>
        <v>0</v>
      </c>
      <c r="O60" s="27">
        <f t="shared" si="35"/>
        <v>0</v>
      </c>
      <c r="P60" s="27">
        <f t="shared" si="35"/>
        <v>0</v>
      </c>
      <c r="Q60" s="27">
        <f t="shared" si="35"/>
        <v>0</v>
      </c>
      <c r="R60" s="27">
        <f t="shared" si="35"/>
        <v>0</v>
      </c>
      <c r="S60" s="27">
        <f t="shared" si="35"/>
        <v>0</v>
      </c>
      <c r="T60" s="27">
        <f t="shared" si="33"/>
        <v>0</v>
      </c>
      <c r="U60" s="27">
        <f t="shared" si="33"/>
        <v>0</v>
      </c>
      <c r="V60" s="27">
        <f t="shared" si="33"/>
        <v>0</v>
      </c>
      <c r="W60" s="27">
        <f t="shared" si="33"/>
        <v>0</v>
      </c>
      <c r="X60" s="27">
        <f t="shared" si="33"/>
        <v>0</v>
      </c>
      <c r="Y60" s="27">
        <f t="shared" si="33"/>
        <v>0</v>
      </c>
      <c r="Z60" s="27">
        <f t="shared" si="33"/>
        <v>0</v>
      </c>
      <c r="AA60" s="27">
        <f t="shared" si="33"/>
        <v>0</v>
      </c>
      <c r="AB60" s="27">
        <f t="shared" si="33"/>
        <v>0</v>
      </c>
      <c r="AC60" s="27">
        <f t="shared" si="33"/>
        <v>0</v>
      </c>
      <c r="AD60" s="27">
        <f t="shared" si="33"/>
        <v>0</v>
      </c>
      <c r="AE60" s="27">
        <f t="shared" si="33"/>
        <v>0</v>
      </c>
      <c r="AF60" s="27">
        <f t="shared" si="33"/>
        <v>0</v>
      </c>
      <c r="AG60" s="27">
        <f t="shared" si="33"/>
        <v>0</v>
      </c>
      <c r="AH60" s="27">
        <f t="shared" si="33"/>
        <v>0</v>
      </c>
      <c r="AI60" s="27">
        <f t="shared" si="33"/>
        <v>0</v>
      </c>
      <c r="AJ60" s="27">
        <f t="shared" si="33"/>
        <v>0</v>
      </c>
      <c r="AK60" s="27">
        <f t="shared" si="33"/>
        <v>0</v>
      </c>
      <c r="AL60" s="27">
        <f t="shared" si="33"/>
        <v>0</v>
      </c>
      <c r="AM60" s="27">
        <f t="shared" si="33"/>
        <v>0</v>
      </c>
    </row>
    <row r="61" spans="1:39" ht="15.6" x14ac:dyDescent="0.3">
      <c r="A61" s="603"/>
      <c r="B61" s="13" t="str">
        <f t="shared" si="32"/>
        <v>Cooking</v>
      </c>
      <c r="C61" s="27">
        <f t="shared" si="34"/>
        <v>0</v>
      </c>
      <c r="D61" s="27">
        <f t="shared" si="35"/>
        <v>0</v>
      </c>
      <c r="E61" s="27">
        <f t="shared" ref="E61:AM64" si="36">IF(E25=0,0,((E7*0.5)+D25-E43)*E80*E95*E$2)</f>
        <v>0</v>
      </c>
      <c r="F61" s="27">
        <f t="shared" si="36"/>
        <v>0</v>
      </c>
      <c r="G61" s="27">
        <f t="shared" si="36"/>
        <v>0</v>
      </c>
      <c r="H61" s="27">
        <f t="shared" si="36"/>
        <v>0</v>
      </c>
      <c r="I61" s="27">
        <f t="shared" si="36"/>
        <v>0</v>
      </c>
      <c r="J61" s="27">
        <f t="shared" si="36"/>
        <v>0</v>
      </c>
      <c r="K61" s="27">
        <f t="shared" si="36"/>
        <v>0</v>
      </c>
      <c r="L61" s="27">
        <f t="shared" si="36"/>
        <v>0</v>
      </c>
      <c r="M61" s="27">
        <f t="shared" si="36"/>
        <v>0</v>
      </c>
      <c r="N61" s="27">
        <f t="shared" si="36"/>
        <v>0</v>
      </c>
      <c r="O61" s="27">
        <f t="shared" si="36"/>
        <v>0</v>
      </c>
      <c r="P61" s="27">
        <f t="shared" si="36"/>
        <v>0</v>
      </c>
      <c r="Q61" s="27">
        <f t="shared" si="36"/>
        <v>0</v>
      </c>
      <c r="R61" s="27">
        <f t="shared" si="36"/>
        <v>0</v>
      </c>
      <c r="S61" s="27">
        <f t="shared" si="36"/>
        <v>0</v>
      </c>
      <c r="T61" s="27">
        <f t="shared" si="36"/>
        <v>0</v>
      </c>
      <c r="U61" s="27">
        <f t="shared" si="36"/>
        <v>0</v>
      </c>
      <c r="V61" s="27">
        <f t="shared" si="36"/>
        <v>0</v>
      </c>
      <c r="W61" s="27">
        <f t="shared" si="36"/>
        <v>0</v>
      </c>
      <c r="X61" s="27">
        <f t="shared" si="36"/>
        <v>0</v>
      </c>
      <c r="Y61" s="27">
        <f t="shared" si="36"/>
        <v>0</v>
      </c>
      <c r="Z61" s="27">
        <f t="shared" si="36"/>
        <v>0</v>
      </c>
      <c r="AA61" s="27">
        <f t="shared" si="36"/>
        <v>0</v>
      </c>
      <c r="AB61" s="27">
        <f t="shared" si="36"/>
        <v>0</v>
      </c>
      <c r="AC61" s="27">
        <f t="shared" si="36"/>
        <v>0</v>
      </c>
      <c r="AD61" s="27">
        <f t="shared" si="36"/>
        <v>0</v>
      </c>
      <c r="AE61" s="27">
        <f t="shared" si="36"/>
        <v>0</v>
      </c>
      <c r="AF61" s="27">
        <f t="shared" si="36"/>
        <v>0</v>
      </c>
      <c r="AG61" s="27">
        <f t="shared" si="36"/>
        <v>0</v>
      </c>
      <c r="AH61" s="27">
        <f t="shared" si="36"/>
        <v>0</v>
      </c>
      <c r="AI61" s="27">
        <f t="shared" si="36"/>
        <v>0</v>
      </c>
      <c r="AJ61" s="27">
        <f t="shared" si="36"/>
        <v>0</v>
      </c>
      <c r="AK61" s="27">
        <f t="shared" si="36"/>
        <v>0</v>
      </c>
      <c r="AL61" s="27">
        <f t="shared" si="36"/>
        <v>0</v>
      </c>
      <c r="AM61" s="27">
        <f t="shared" si="36"/>
        <v>0</v>
      </c>
    </row>
    <row r="62" spans="1:39" ht="15.6" x14ac:dyDescent="0.3">
      <c r="A62" s="603"/>
      <c r="B62" s="13" t="str">
        <f t="shared" si="32"/>
        <v>Cooling</v>
      </c>
      <c r="C62" s="27">
        <f t="shared" si="34"/>
        <v>0</v>
      </c>
      <c r="D62" s="27">
        <f t="shared" si="35"/>
        <v>0</v>
      </c>
      <c r="E62" s="27">
        <f t="shared" si="36"/>
        <v>0</v>
      </c>
      <c r="F62" s="27">
        <f t="shared" si="36"/>
        <v>0</v>
      </c>
      <c r="G62" s="27">
        <f t="shared" si="36"/>
        <v>0</v>
      </c>
      <c r="H62" s="27">
        <f t="shared" si="36"/>
        <v>0</v>
      </c>
      <c r="I62" s="27">
        <f t="shared" si="36"/>
        <v>0</v>
      </c>
      <c r="J62" s="27">
        <f t="shared" si="36"/>
        <v>0</v>
      </c>
      <c r="K62" s="27">
        <f t="shared" si="36"/>
        <v>0</v>
      </c>
      <c r="L62" s="27">
        <f t="shared" si="36"/>
        <v>105.54297344974692</v>
      </c>
      <c r="M62" s="27">
        <f t="shared" si="36"/>
        <v>37.421839471483544</v>
      </c>
      <c r="N62" s="27">
        <f t="shared" si="36"/>
        <v>0.57772408168774281</v>
      </c>
      <c r="O62" s="27">
        <f t="shared" si="36"/>
        <v>7.1087604150796527E-2</v>
      </c>
      <c r="P62" s="27">
        <f t="shared" si="36"/>
        <v>2.9264397042077896</v>
      </c>
      <c r="Q62" s="27">
        <f t="shared" si="36"/>
        <v>85.731650605860594</v>
      </c>
      <c r="R62" s="27">
        <f t="shared" si="36"/>
        <v>403.78806318571003</v>
      </c>
      <c r="S62" s="27">
        <f t="shared" si="36"/>
        <v>1931.6758328748797</v>
      </c>
      <c r="T62" s="27">
        <f t="shared" si="36"/>
        <v>10788.380353765255</v>
      </c>
      <c r="U62" s="27">
        <f t="shared" si="36"/>
        <v>11255.226740013026</v>
      </c>
      <c r="V62" s="27">
        <f t="shared" si="36"/>
        <v>11666.293423999517</v>
      </c>
      <c r="W62" s="27">
        <f t="shared" si="36"/>
        <v>5546.0908446770809</v>
      </c>
      <c r="X62" s="27">
        <f t="shared" si="36"/>
        <v>402.98986952937065</v>
      </c>
      <c r="Y62" s="27">
        <f t="shared" si="36"/>
        <v>71.443042171550488</v>
      </c>
      <c r="Z62" s="27">
        <f t="shared" si="36"/>
        <v>0.75826777760849606</v>
      </c>
      <c r="AA62" s="27">
        <f t="shared" si="36"/>
        <v>7.1087604150796527E-2</v>
      </c>
      <c r="AB62" s="27">
        <f t="shared" si="36"/>
        <v>2.9264397042077896</v>
      </c>
      <c r="AC62" s="27">
        <f t="shared" si="36"/>
        <v>0</v>
      </c>
      <c r="AD62" s="27">
        <f t="shared" si="36"/>
        <v>0</v>
      </c>
      <c r="AE62" s="27">
        <f t="shared" si="36"/>
        <v>0</v>
      </c>
      <c r="AF62" s="27">
        <f t="shared" si="36"/>
        <v>0</v>
      </c>
      <c r="AG62" s="27">
        <f t="shared" si="36"/>
        <v>0</v>
      </c>
      <c r="AH62" s="27">
        <f t="shared" si="36"/>
        <v>0</v>
      </c>
      <c r="AI62" s="27">
        <f t="shared" si="36"/>
        <v>0</v>
      </c>
      <c r="AJ62" s="27">
        <f t="shared" si="36"/>
        <v>0</v>
      </c>
      <c r="AK62" s="27">
        <f t="shared" si="36"/>
        <v>0</v>
      </c>
      <c r="AL62" s="27">
        <f t="shared" si="36"/>
        <v>0</v>
      </c>
      <c r="AM62" s="27">
        <f t="shared" si="36"/>
        <v>0</v>
      </c>
    </row>
    <row r="63" spans="1:39" ht="15.6" x14ac:dyDescent="0.3">
      <c r="A63" s="603"/>
      <c r="B63" s="13" t="str">
        <f t="shared" si="32"/>
        <v>Ext Lighting</v>
      </c>
      <c r="C63" s="27">
        <f t="shared" si="34"/>
        <v>0</v>
      </c>
      <c r="D63" s="27">
        <f t="shared" si="35"/>
        <v>0</v>
      </c>
      <c r="E63" s="27">
        <f t="shared" si="36"/>
        <v>0</v>
      </c>
      <c r="F63" s="27">
        <f t="shared" si="36"/>
        <v>0</v>
      </c>
      <c r="G63" s="27">
        <f t="shared" si="36"/>
        <v>0</v>
      </c>
      <c r="H63" s="27">
        <f t="shared" si="36"/>
        <v>0</v>
      </c>
      <c r="I63" s="27">
        <f t="shared" si="36"/>
        <v>0</v>
      </c>
      <c r="J63" s="27">
        <f t="shared" si="36"/>
        <v>0</v>
      </c>
      <c r="K63" s="27">
        <f t="shared" si="36"/>
        <v>0</v>
      </c>
      <c r="L63" s="27">
        <f t="shared" si="36"/>
        <v>0</v>
      </c>
      <c r="M63" s="27">
        <f t="shared" si="36"/>
        <v>0</v>
      </c>
      <c r="N63" s="27">
        <f t="shared" si="36"/>
        <v>0</v>
      </c>
      <c r="O63" s="27">
        <f t="shared" si="36"/>
        <v>0</v>
      </c>
      <c r="P63" s="27">
        <f t="shared" si="36"/>
        <v>0</v>
      </c>
      <c r="Q63" s="27">
        <f t="shared" si="36"/>
        <v>0</v>
      </c>
      <c r="R63" s="27">
        <f t="shared" si="36"/>
        <v>0</v>
      </c>
      <c r="S63" s="27">
        <f t="shared" si="36"/>
        <v>0</v>
      </c>
      <c r="T63" s="27">
        <f t="shared" si="36"/>
        <v>0</v>
      </c>
      <c r="U63" s="27">
        <f t="shared" si="36"/>
        <v>0</v>
      </c>
      <c r="V63" s="27">
        <f t="shared" si="36"/>
        <v>0</v>
      </c>
      <c r="W63" s="27">
        <f t="shared" si="36"/>
        <v>0</v>
      </c>
      <c r="X63" s="27">
        <f t="shared" si="36"/>
        <v>0</v>
      </c>
      <c r="Y63" s="27">
        <f t="shared" si="36"/>
        <v>0</v>
      </c>
      <c r="Z63" s="27">
        <f t="shared" si="36"/>
        <v>0</v>
      </c>
      <c r="AA63" s="27">
        <f t="shared" si="36"/>
        <v>0</v>
      </c>
      <c r="AB63" s="27">
        <f t="shared" si="36"/>
        <v>0</v>
      </c>
      <c r="AC63" s="27">
        <f t="shared" si="36"/>
        <v>0</v>
      </c>
      <c r="AD63" s="27">
        <f t="shared" si="36"/>
        <v>0</v>
      </c>
      <c r="AE63" s="27">
        <f t="shared" si="36"/>
        <v>0</v>
      </c>
      <c r="AF63" s="27">
        <f t="shared" si="36"/>
        <v>0</v>
      </c>
      <c r="AG63" s="27">
        <f t="shared" si="36"/>
        <v>0</v>
      </c>
      <c r="AH63" s="27">
        <f t="shared" si="36"/>
        <v>0</v>
      </c>
      <c r="AI63" s="27">
        <f t="shared" si="36"/>
        <v>0</v>
      </c>
      <c r="AJ63" s="27">
        <f t="shared" si="36"/>
        <v>0</v>
      </c>
      <c r="AK63" s="27">
        <f t="shared" si="36"/>
        <v>0</v>
      </c>
      <c r="AL63" s="27">
        <f t="shared" si="36"/>
        <v>0</v>
      </c>
      <c r="AM63" s="27">
        <f t="shared" si="36"/>
        <v>0</v>
      </c>
    </row>
    <row r="64" spans="1:39" ht="15.6" x14ac:dyDescent="0.3">
      <c r="A64" s="603"/>
      <c r="B64" s="13" t="str">
        <f t="shared" si="32"/>
        <v>Heating</v>
      </c>
      <c r="C64" s="27">
        <f t="shared" si="34"/>
        <v>0</v>
      </c>
      <c r="D64" s="27">
        <f t="shared" si="35"/>
        <v>0</v>
      </c>
      <c r="E64" s="27">
        <f t="shared" si="36"/>
        <v>0</v>
      </c>
      <c r="F64" s="27">
        <f t="shared" si="36"/>
        <v>0</v>
      </c>
      <c r="G64" s="27">
        <f t="shared" si="36"/>
        <v>0</v>
      </c>
      <c r="H64" s="27">
        <f t="shared" si="36"/>
        <v>0</v>
      </c>
      <c r="I64" s="27">
        <f t="shared" si="36"/>
        <v>0</v>
      </c>
      <c r="J64" s="27">
        <f t="shared" si="36"/>
        <v>0</v>
      </c>
      <c r="K64" s="27">
        <f t="shared" si="36"/>
        <v>0</v>
      </c>
      <c r="L64" s="27">
        <f t="shared" si="36"/>
        <v>0</v>
      </c>
      <c r="M64" s="27">
        <f t="shared" si="36"/>
        <v>0</v>
      </c>
      <c r="N64" s="27">
        <f t="shared" si="36"/>
        <v>0</v>
      </c>
      <c r="O64" s="27">
        <f t="shared" si="36"/>
        <v>0</v>
      </c>
      <c r="P64" s="27">
        <f t="shared" si="36"/>
        <v>0</v>
      </c>
      <c r="Q64" s="27">
        <f t="shared" si="36"/>
        <v>0</v>
      </c>
      <c r="R64" s="27">
        <f t="shared" si="36"/>
        <v>0</v>
      </c>
      <c r="S64" s="27">
        <f t="shared" si="36"/>
        <v>0</v>
      </c>
      <c r="T64" s="27">
        <f t="shared" si="36"/>
        <v>0</v>
      </c>
      <c r="U64" s="27">
        <f t="shared" si="36"/>
        <v>0</v>
      </c>
      <c r="V64" s="27">
        <f t="shared" si="36"/>
        <v>0</v>
      </c>
      <c r="W64" s="27">
        <f t="shared" si="36"/>
        <v>0</v>
      </c>
      <c r="X64" s="27">
        <f t="shared" si="36"/>
        <v>0</v>
      </c>
      <c r="Y64" s="27">
        <f t="shared" si="36"/>
        <v>0</v>
      </c>
      <c r="Z64" s="27">
        <f t="shared" si="36"/>
        <v>0</v>
      </c>
      <c r="AA64" s="27">
        <f t="shared" si="36"/>
        <v>0</v>
      </c>
      <c r="AB64" s="27">
        <f t="shared" si="36"/>
        <v>0</v>
      </c>
      <c r="AC64" s="27">
        <f t="shared" si="36"/>
        <v>0</v>
      </c>
      <c r="AD64" s="27">
        <f t="shared" si="36"/>
        <v>0</v>
      </c>
      <c r="AE64" s="27">
        <f t="shared" si="36"/>
        <v>0</v>
      </c>
      <c r="AF64" s="27">
        <f t="shared" si="36"/>
        <v>0</v>
      </c>
      <c r="AG64" s="27">
        <f t="shared" si="36"/>
        <v>0</v>
      </c>
      <c r="AH64" s="27">
        <f t="shared" si="36"/>
        <v>0</v>
      </c>
      <c r="AI64" s="27">
        <f t="shared" si="36"/>
        <v>0</v>
      </c>
      <c r="AJ64" s="27">
        <f t="shared" si="36"/>
        <v>0</v>
      </c>
      <c r="AK64" s="27">
        <f t="shared" si="36"/>
        <v>0</v>
      </c>
      <c r="AL64" s="27">
        <f t="shared" si="36"/>
        <v>0</v>
      </c>
      <c r="AM64" s="27">
        <f t="shared" si="36"/>
        <v>0</v>
      </c>
    </row>
    <row r="65" spans="1:41" ht="15.6" x14ac:dyDescent="0.3">
      <c r="A65" s="603"/>
      <c r="B65" s="13" t="str">
        <f t="shared" si="32"/>
        <v>HVAC</v>
      </c>
      <c r="C65" s="27">
        <f t="shared" si="34"/>
        <v>0</v>
      </c>
      <c r="D65" s="27">
        <f t="shared" si="35"/>
        <v>0</v>
      </c>
      <c r="E65" s="27">
        <f t="shared" ref="E65:AM68" si="37">IF(E29=0,0,((E11*0.5)+D29-E47)*E84*E99*E$2)</f>
        <v>0</v>
      </c>
      <c r="F65" s="27">
        <f t="shared" si="37"/>
        <v>0</v>
      </c>
      <c r="G65" s="27">
        <f t="shared" si="37"/>
        <v>0</v>
      </c>
      <c r="H65" s="27">
        <f t="shared" si="37"/>
        <v>0</v>
      </c>
      <c r="I65" s="27">
        <f t="shared" si="37"/>
        <v>0</v>
      </c>
      <c r="J65" s="27">
        <f t="shared" si="37"/>
        <v>0</v>
      </c>
      <c r="K65" s="27">
        <f t="shared" si="37"/>
        <v>0</v>
      </c>
      <c r="L65" s="27">
        <f t="shared" si="37"/>
        <v>0</v>
      </c>
      <c r="M65" s="27">
        <f t="shared" si="37"/>
        <v>0</v>
      </c>
      <c r="N65" s="27">
        <f t="shared" si="37"/>
        <v>73.191031574131799</v>
      </c>
      <c r="O65" s="27">
        <f t="shared" si="37"/>
        <v>173.13405202690285</v>
      </c>
      <c r="P65" s="27">
        <f t="shared" si="37"/>
        <v>147.74206735486496</v>
      </c>
      <c r="Q65" s="27">
        <f t="shared" si="37"/>
        <v>108.01608266685606</v>
      </c>
      <c r="R65" s="27">
        <f t="shared" si="37"/>
        <v>58.004809362924945</v>
      </c>
      <c r="S65" s="27">
        <f t="shared" si="37"/>
        <v>87.945472958345789</v>
      </c>
      <c r="T65" s="27">
        <f t="shared" si="37"/>
        <v>408.88917202451381</v>
      </c>
      <c r="U65" s="27">
        <f t="shared" si="37"/>
        <v>425.15646696688913</v>
      </c>
      <c r="V65" s="27">
        <f t="shared" si="37"/>
        <v>441.03406692301752</v>
      </c>
      <c r="W65" s="27">
        <f t="shared" si="37"/>
        <v>215.01247332614906</v>
      </c>
      <c r="X65" s="27">
        <f t="shared" si="37"/>
        <v>60.539884592084874</v>
      </c>
      <c r="Y65" s="27">
        <f t="shared" si="37"/>
        <v>119.1497817264144</v>
      </c>
      <c r="Z65" s="27">
        <f t="shared" si="37"/>
        <v>146.3820631482636</v>
      </c>
      <c r="AA65" s="27">
        <f t="shared" si="37"/>
        <v>173.13405202690285</v>
      </c>
      <c r="AB65" s="27">
        <f t="shared" si="37"/>
        <v>147.74206735486496</v>
      </c>
      <c r="AC65" s="27">
        <f t="shared" si="37"/>
        <v>0</v>
      </c>
      <c r="AD65" s="27">
        <f t="shared" si="37"/>
        <v>0</v>
      </c>
      <c r="AE65" s="27">
        <f t="shared" si="37"/>
        <v>0</v>
      </c>
      <c r="AF65" s="27">
        <f t="shared" si="37"/>
        <v>0</v>
      </c>
      <c r="AG65" s="27">
        <f t="shared" si="37"/>
        <v>0</v>
      </c>
      <c r="AH65" s="27">
        <f t="shared" si="37"/>
        <v>0</v>
      </c>
      <c r="AI65" s="27">
        <f t="shared" si="37"/>
        <v>0</v>
      </c>
      <c r="AJ65" s="27">
        <f t="shared" si="37"/>
        <v>0</v>
      </c>
      <c r="AK65" s="27">
        <f t="shared" si="37"/>
        <v>0</v>
      </c>
      <c r="AL65" s="27">
        <f t="shared" si="37"/>
        <v>0</v>
      </c>
      <c r="AM65" s="27">
        <f t="shared" si="37"/>
        <v>0</v>
      </c>
    </row>
    <row r="66" spans="1:41" ht="15.6" x14ac:dyDescent="0.3">
      <c r="A66" s="603"/>
      <c r="B66" s="13" t="str">
        <f t="shared" si="32"/>
        <v>Lighting</v>
      </c>
      <c r="C66" s="27">
        <f t="shared" si="34"/>
        <v>133.68272163658341</v>
      </c>
      <c r="D66" s="27">
        <f t="shared" si="35"/>
        <v>207.26017026587286</v>
      </c>
      <c r="E66" s="27">
        <f t="shared" si="37"/>
        <v>225.05263896999872</v>
      </c>
      <c r="F66" s="27">
        <f t="shared" si="37"/>
        <v>936.06501921235815</v>
      </c>
      <c r="G66" s="27">
        <f t="shared" si="37"/>
        <v>2343.1002712731465</v>
      </c>
      <c r="H66" s="27">
        <f t="shared" si="37"/>
        <v>3397.8065438313824</v>
      </c>
      <c r="I66" s="27">
        <f t="shared" si="37"/>
        <v>4016.9283707966833</v>
      </c>
      <c r="J66" s="27">
        <f>IF(J30=0,0,((J12*0.5)+I30-J48)*J85*J100*J$2)</f>
        <v>3259.3287700501778</v>
      </c>
      <c r="K66" s="27">
        <f t="shared" si="37"/>
        <v>3492.9697363604428</v>
      </c>
      <c r="L66" s="27">
        <f t="shared" si="37"/>
        <v>3051.2431739283984</v>
      </c>
      <c r="M66" s="27">
        <f t="shared" si="37"/>
        <v>3640.4531227150105</v>
      </c>
      <c r="N66" s="27">
        <f t="shared" si="37"/>
        <v>4850.3958581539318</v>
      </c>
      <c r="O66" s="27">
        <f t="shared" si="37"/>
        <v>5137.3381516071895</v>
      </c>
      <c r="P66" s="27">
        <f t="shared" si="37"/>
        <v>3959.6927591035169</v>
      </c>
      <c r="Q66" s="27">
        <f t="shared" si="37"/>
        <v>4324.2363859984816</v>
      </c>
      <c r="R66" s="27">
        <f t="shared" si="37"/>
        <v>4436.0991232760734</v>
      </c>
      <c r="S66" s="27">
        <f t="shared" si="37"/>
        <v>6194.0016659944995</v>
      </c>
      <c r="T66" s="27">
        <f t="shared" si="37"/>
        <v>8588.303352724728</v>
      </c>
      <c r="U66" s="27">
        <f t="shared" si="37"/>
        <v>10037.751051635914</v>
      </c>
      <c r="V66" s="27">
        <f t="shared" si="37"/>
        <v>7993.4397900107133</v>
      </c>
      <c r="W66" s="27">
        <f t="shared" si="37"/>
        <v>8449.0691356602983</v>
      </c>
      <c r="X66" s="27">
        <f t="shared" si="37"/>
        <v>6505.5214528701335</v>
      </c>
      <c r="Y66" s="27">
        <f t="shared" si="37"/>
        <v>4783.8184412357823</v>
      </c>
      <c r="Z66" s="27">
        <f t="shared" si="37"/>
        <v>4850.3958581539318</v>
      </c>
      <c r="AA66" s="27">
        <f t="shared" si="37"/>
        <v>5137.3381516071895</v>
      </c>
      <c r="AB66" s="27">
        <f t="shared" si="37"/>
        <v>3959.6927591035169</v>
      </c>
      <c r="AC66" s="27">
        <f t="shared" si="37"/>
        <v>0</v>
      </c>
      <c r="AD66" s="27">
        <f t="shared" si="37"/>
        <v>0</v>
      </c>
      <c r="AE66" s="27">
        <f t="shared" si="37"/>
        <v>0</v>
      </c>
      <c r="AF66" s="27">
        <f t="shared" si="37"/>
        <v>0</v>
      </c>
      <c r="AG66" s="27">
        <f t="shared" si="37"/>
        <v>0</v>
      </c>
      <c r="AH66" s="27">
        <f t="shared" si="37"/>
        <v>0</v>
      </c>
      <c r="AI66" s="27">
        <f t="shared" si="37"/>
        <v>0</v>
      </c>
      <c r="AJ66" s="27">
        <f t="shared" si="37"/>
        <v>0</v>
      </c>
      <c r="AK66" s="27">
        <f t="shared" si="37"/>
        <v>0</v>
      </c>
      <c r="AL66" s="27">
        <f t="shared" si="37"/>
        <v>0</v>
      </c>
      <c r="AM66" s="27">
        <f t="shared" si="37"/>
        <v>0</v>
      </c>
    </row>
    <row r="67" spans="1:41" ht="15.6" x14ac:dyDescent="0.3">
      <c r="A67" s="603"/>
      <c r="B67" s="13" t="str">
        <f t="shared" si="32"/>
        <v>Miscellaneous</v>
      </c>
      <c r="C67" s="27">
        <f t="shared" si="34"/>
        <v>0</v>
      </c>
      <c r="D67" s="27">
        <f t="shared" si="35"/>
        <v>0</v>
      </c>
      <c r="E67" s="27">
        <f t="shared" si="37"/>
        <v>0</v>
      </c>
      <c r="F67" s="27">
        <f t="shared" si="37"/>
        <v>0</v>
      </c>
      <c r="G67" s="27">
        <f t="shared" si="37"/>
        <v>0</v>
      </c>
      <c r="H67" s="27">
        <f t="shared" si="37"/>
        <v>0</v>
      </c>
      <c r="I67" s="27">
        <f t="shared" si="37"/>
        <v>0</v>
      </c>
      <c r="J67" s="27">
        <f t="shared" si="37"/>
        <v>0</v>
      </c>
      <c r="K67" s="27">
        <f t="shared" si="37"/>
        <v>0</v>
      </c>
      <c r="L67" s="27">
        <f t="shared" si="37"/>
        <v>0</v>
      </c>
      <c r="M67" s="27">
        <f t="shared" si="37"/>
        <v>0</v>
      </c>
      <c r="N67" s="27">
        <f t="shared" si="37"/>
        <v>0</v>
      </c>
      <c r="O67" s="27">
        <f t="shared" si="37"/>
        <v>0</v>
      </c>
      <c r="P67" s="27">
        <f t="shared" si="37"/>
        <v>0</v>
      </c>
      <c r="Q67" s="27">
        <f t="shared" si="37"/>
        <v>0</v>
      </c>
      <c r="R67" s="27">
        <f t="shared" si="37"/>
        <v>0</v>
      </c>
      <c r="S67" s="27">
        <f t="shared" si="37"/>
        <v>0</v>
      </c>
      <c r="T67" s="27">
        <f t="shared" si="37"/>
        <v>0</v>
      </c>
      <c r="U67" s="27">
        <f t="shared" si="37"/>
        <v>0</v>
      </c>
      <c r="V67" s="27">
        <f t="shared" si="37"/>
        <v>0</v>
      </c>
      <c r="W67" s="27">
        <f t="shared" si="37"/>
        <v>0</v>
      </c>
      <c r="X67" s="27">
        <f t="shared" si="37"/>
        <v>0</v>
      </c>
      <c r="Y67" s="27">
        <f t="shared" si="37"/>
        <v>0</v>
      </c>
      <c r="Z67" s="27">
        <f t="shared" si="37"/>
        <v>0</v>
      </c>
      <c r="AA67" s="27">
        <f t="shared" si="37"/>
        <v>0</v>
      </c>
      <c r="AB67" s="27">
        <f t="shared" si="37"/>
        <v>0</v>
      </c>
      <c r="AC67" s="27">
        <f t="shared" si="37"/>
        <v>0</v>
      </c>
      <c r="AD67" s="27">
        <f t="shared" si="37"/>
        <v>0</v>
      </c>
      <c r="AE67" s="27">
        <f t="shared" si="37"/>
        <v>0</v>
      </c>
      <c r="AF67" s="27">
        <f t="shared" si="37"/>
        <v>0</v>
      </c>
      <c r="AG67" s="27">
        <f t="shared" si="37"/>
        <v>0</v>
      </c>
      <c r="AH67" s="27">
        <f t="shared" si="37"/>
        <v>0</v>
      </c>
      <c r="AI67" s="27">
        <f t="shared" si="37"/>
        <v>0</v>
      </c>
      <c r="AJ67" s="27">
        <f t="shared" si="37"/>
        <v>0</v>
      </c>
      <c r="AK67" s="27">
        <f t="shared" si="37"/>
        <v>0</v>
      </c>
      <c r="AL67" s="27">
        <f t="shared" si="37"/>
        <v>0</v>
      </c>
      <c r="AM67" s="27">
        <f t="shared" si="37"/>
        <v>0</v>
      </c>
    </row>
    <row r="68" spans="1:41" ht="15.75" customHeight="1" x14ac:dyDescent="0.3">
      <c r="A68" s="603"/>
      <c r="B68" s="13" t="str">
        <f t="shared" si="32"/>
        <v>Motors</v>
      </c>
      <c r="C68" s="27">
        <f t="shared" si="34"/>
        <v>0</v>
      </c>
      <c r="D68" s="27">
        <f t="shared" si="35"/>
        <v>0</v>
      </c>
      <c r="E68" s="27">
        <f t="shared" si="37"/>
        <v>0</v>
      </c>
      <c r="F68" s="27">
        <f t="shared" si="37"/>
        <v>0</v>
      </c>
      <c r="G68" s="27">
        <f t="shared" si="37"/>
        <v>0</v>
      </c>
      <c r="H68" s="27">
        <f t="shared" si="37"/>
        <v>0</v>
      </c>
      <c r="I68" s="27">
        <f t="shared" si="37"/>
        <v>0</v>
      </c>
      <c r="J68" s="27">
        <f t="shared" si="37"/>
        <v>1009.0187174739842</v>
      </c>
      <c r="K68" s="27">
        <f t="shared" si="37"/>
        <v>2016.1239222877002</v>
      </c>
      <c r="L68" s="27">
        <f t="shared" si="37"/>
        <v>1325.7320221996147</v>
      </c>
      <c r="M68" s="27">
        <f t="shared" si="37"/>
        <v>1214.2427077534724</v>
      </c>
      <c r="N68" s="27">
        <f t="shared" si="37"/>
        <v>1259.9432377158905</v>
      </c>
      <c r="O68" s="27">
        <f t="shared" si="37"/>
        <v>1240.8592683427921</v>
      </c>
      <c r="P68" s="27">
        <f t="shared" si="37"/>
        <v>1153.9748111571189</v>
      </c>
      <c r="Q68" s="27">
        <f t="shared" si="37"/>
        <v>1285.2584430533591</v>
      </c>
      <c r="R68" s="27">
        <f t="shared" si="37"/>
        <v>1191.2227957075456</v>
      </c>
      <c r="S68" s="27">
        <f t="shared" si="37"/>
        <v>1453.4273494135512</v>
      </c>
      <c r="T68" s="27">
        <f t="shared" si="37"/>
        <v>2382.2495390361187</v>
      </c>
      <c r="U68" s="27">
        <f t="shared" si="37"/>
        <v>2302.0652231722283</v>
      </c>
      <c r="V68" s="27">
        <f t="shared" si="37"/>
        <v>2291.6820586448207</v>
      </c>
      <c r="W68" s="27">
        <f t="shared" si="37"/>
        <v>2289.5090748554298</v>
      </c>
      <c r="X68" s="27">
        <f t="shared" si="37"/>
        <v>1505.5004616027393</v>
      </c>
      <c r="Y68" s="27">
        <f t="shared" si="37"/>
        <v>1378.8932653128338</v>
      </c>
      <c r="Z68" s="27">
        <f t="shared" si="37"/>
        <v>1339.9430366997306</v>
      </c>
      <c r="AA68" s="27">
        <f t="shared" si="37"/>
        <v>1240.8592683427921</v>
      </c>
      <c r="AB68" s="27">
        <f t="shared" si="37"/>
        <v>1153.9748111571189</v>
      </c>
      <c r="AC68" s="27">
        <f t="shared" si="37"/>
        <v>0</v>
      </c>
      <c r="AD68" s="27">
        <f t="shared" si="37"/>
        <v>0</v>
      </c>
      <c r="AE68" s="27">
        <f t="shared" si="37"/>
        <v>0</v>
      </c>
      <c r="AF68" s="27">
        <f t="shared" si="37"/>
        <v>0</v>
      </c>
      <c r="AG68" s="27">
        <f t="shared" si="37"/>
        <v>0</v>
      </c>
      <c r="AH68" s="27">
        <f t="shared" si="37"/>
        <v>0</v>
      </c>
      <c r="AI68" s="27">
        <f t="shared" si="37"/>
        <v>0</v>
      </c>
      <c r="AJ68" s="27">
        <f t="shared" si="37"/>
        <v>0</v>
      </c>
      <c r="AK68" s="27">
        <f t="shared" si="37"/>
        <v>0</v>
      </c>
      <c r="AL68" s="27">
        <f t="shared" si="37"/>
        <v>0</v>
      </c>
      <c r="AM68" s="27">
        <f t="shared" si="37"/>
        <v>0</v>
      </c>
    </row>
    <row r="69" spans="1:41" ht="15.6" x14ac:dyDescent="0.3">
      <c r="A69" s="603"/>
      <c r="B69" s="13" t="str">
        <f t="shared" si="32"/>
        <v>Process</v>
      </c>
      <c r="C69" s="27">
        <f t="shared" si="34"/>
        <v>0</v>
      </c>
      <c r="D69" s="27">
        <f t="shared" si="35"/>
        <v>0</v>
      </c>
      <c r="E69" s="27">
        <f t="shared" ref="E69:AM71" si="38">IF(E33=0,0,((E15*0.5)+D33-E51)*E88*E103*E$2)</f>
        <v>0</v>
      </c>
      <c r="F69" s="27">
        <f t="shared" si="38"/>
        <v>0</v>
      </c>
      <c r="G69" s="27">
        <f t="shared" si="38"/>
        <v>0</v>
      </c>
      <c r="H69" s="27">
        <f t="shared" si="38"/>
        <v>0</v>
      </c>
      <c r="I69" s="27">
        <f t="shared" si="38"/>
        <v>0</v>
      </c>
      <c r="J69" s="27">
        <f t="shared" si="38"/>
        <v>0</v>
      </c>
      <c r="K69" s="27">
        <f t="shared" si="38"/>
        <v>0</v>
      </c>
      <c r="L69" s="27">
        <f t="shared" si="38"/>
        <v>0</v>
      </c>
      <c r="M69" s="27">
        <f t="shared" si="38"/>
        <v>0</v>
      </c>
      <c r="N69" s="27">
        <f t="shared" si="38"/>
        <v>0</v>
      </c>
      <c r="O69" s="27">
        <f t="shared" si="38"/>
        <v>0</v>
      </c>
      <c r="P69" s="27">
        <f t="shared" si="38"/>
        <v>0</v>
      </c>
      <c r="Q69" s="27">
        <f t="shared" si="38"/>
        <v>0</v>
      </c>
      <c r="R69" s="27">
        <f t="shared" si="38"/>
        <v>0</v>
      </c>
      <c r="S69" s="27">
        <f t="shared" si="38"/>
        <v>0</v>
      </c>
      <c r="T69" s="27">
        <f t="shared" si="38"/>
        <v>0</v>
      </c>
      <c r="U69" s="27">
        <f t="shared" si="38"/>
        <v>0</v>
      </c>
      <c r="V69" s="27">
        <f t="shared" si="38"/>
        <v>0</v>
      </c>
      <c r="W69" s="27">
        <f t="shared" si="38"/>
        <v>0</v>
      </c>
      <c r="X69" s="27">
        <f t="shared" si="38"/>
        <v>0</v>
      </c>
      <c r="Y69" s="27">
        <f t="shared" si="38"/>
        <v>0</v>
      </c>
      <c r="Z69" s="27">
        <f t="shared" si="38"/>
        <v>0</v>
      </c>
      <c r="AA69" s="27">
        <f t="shared" si="38"/>
        <v>0</v>
      </c>
      <c r="AB69" s="27">
        <f t="shared" si="38"/>
        <v>0</v>
      </c>
      <c r="AC69" s="27">
        <f t="shared" si="38"/>
        <v>0</v>
      </c>
      <c r="AD69" s="27">
        <f t="shared" si="38"/>
        <v>0</v>
      </c>
      <c r="AE69" s="27">
        <f t="shared" si="38"/>
        <v>0</v>
      </c>
      <c r="AF69" s="27">
        <f t="shared" si="38"/>
        <v>0</v>
      </c>
      <c r="AG69" s="27">
        <f t="shared" si="38"/>
        <v>0</v>
      </c>
      <c r="AH69" s="27">
        <f t="shared" si="38"/>
        <v>0</v>
      </c>
      <c r="AI69" s="27">
        <f t="shared" si="38"/>
        <v>0</v>
      </c>
      <c r="AJ69" s="27">
        <f t="shared" si="38"/>
        <v>0</v>
      </c>
      <c r="AK69" s="27">
        <f t="shared" si="38"/>
        <v>0</v>
      </c>
      <c r="AL69" s="27">
        <f t="shared" si="38"/>
        <v>0</v>
      </c>
      <c r="AM69" s="27">
        <f t="shared" si="38"/>
        <v>0</v>
      </c>
    </row>
    <row r="70" spans="1:41" ht="15.6" x14ac:dyDescent="0.3">
      <c r="A70" s="603"/>
      <c r="B70" s="13" t="str">
        <f t="shared" si="32"/>
        <v>Refrigeration</v>
      </c>
      <c r="C70" s="27">
        <f t="shared" si="34"/>
        <v>0</v>
      </c>
      <c r="D70" s="27">
        <f t="shared" si="35"/>
        <v>0</v>
      </c>
      <c r="E70" s="27">
        <f t="shared" si="38"/>
        <v>0</v>
      </c>
      <c r="F70" s="27">
        <f t="shared" si="38"/>
        <v>0</v>
      </c>
      <c r="G70" s="27">
        <f t="shared" si="38"/>
        <v>0</v>
      </c>
      <c r="H70" s="27">
        <f t="shared" si="38"/>
        <v>0</v>
      </c>
      <c r="I70" s="27">
        <f t="shared" si="38"/>
        <v>0</v>
      </c>
      <c r="J70" s="27">
        <f t="shared" si="38"/>
        <v>0</v>
      </c>
      <c r="K70" s="27">
        <f t="shared" si="38"/>
        <v>0</v>
      </c>
      <c r="L70" s="27">
        <f t="shared" si="38"/>
        <v>0</v>
      </c>
      <c r="M70" s="27">
        <f t="shared" si="38"/>
        <v>0</v>
      </c>
      <c r="N70" s="27">
        <f t="shared" si="38"/>
        <v>0</v>
      </c>
      <c r="O70" s="27">
        <f t="shared" si="38"/>
        <v>0</v>
      </c>
      <c r="P70" s="27">
        <f t="shared" si="38"/>
        <v>0</v>
      </c>
      <c r="Q70" s="27">
        <f t="shared" si="38"/>
        <v>0</v>
      </c>
      <c r="R70" s="27">
        <f t="shared" si="38"/>
        <v>0</v>
      </c>
      <c r="S70" s="27">
        <f t="shared" si="38"/>
        <v>0</v>
      </c>
      <c r="T70" s="27">
        <f t="shared" si="38"/>
        <v>0</v>
      </c>
      <c r="U70" s="27">
        <f t="shared" si="38"/>
        <v>0</v>
      </c>
      <c r="V70" s="27">
        <f t="shared" si="38"/>
        <v>0</v>
      </c>
      <c r="W70" s="27">
        <f t="shared" si="38"/>
        <v>0</v>
      </c>
      <c r="X70" s="27">
        <f t="shared" si="38"/>
        <v>0</v>
      </c>
      <c r="Y70" s="27">
        <f t="shared" si="38"/>
        <v>0</v>
      </c>
      <c r="Z70" s="27">
        <f t="shared" si="38"/>
        <v>0</v>
      </c>
      <c r="AA70" s="27">
        <f t="shared" si="38"/>
        <v>0</v>
      </c>
      <c r="AB70" s="27">
        <f t="shared" si="38"/>
        <v>0</v>
      </c>
      <c r="AC70" s="27">
        <f t="shared" si="38"/>
        <v>0</v>
      </c>
      <c r="AD70" s="27">
        <f t="shared" si="38"/>
        <v>0</v>
      </c>
      <c r="AE70" s="27">
        <f t="shared" si="38"/>
        <v>0</v>
      </c>
      <c r="AF70" s="27">
        <f t="shared" si="38"/>
        <v>0</v>
      </c>
      <c r="AG70" s="27">
        <f t="shared" si="38"/>
        <v>0</v>
      </c>
      <c r="AH70" s="27">
        <f t="shared" si="38"/>
        <v>0</v>
      </c>
      <c r="AI70" s="27">
        <f t="shared" si="38"/>
        <v>0</v>
      </c>
      <c r="AJ70" s="27">
        <f t="shared" si="38"/>
        <v>0</v>
      </c>
      <c r="AK70" s="27">
        <f t="shared" si="38"/>
        <v>0</v>
      </c>
      <c r="AL70" s="27">
        <f t="shared" si="38"/>
        <v>0</v>
      </c>
      <c r="AM70" s="27">
        <f t="shared" si="38"/>
        <v>0</v>
      </c>
    </row>
    <row r="71" spans="1:41" ht="15.6" x14ac:dyDescent="0.3">
      <c r="A71" s="603"/>
      <c r="B71" s="13" t="str">
        <f t="shared" si="32"/>
        <v>Water Heating</v>
      </c>
      <c r="C71" s="27">
        <f t="shared" si="34"/>
        <v>0</v>
      </c>
      <c r="D71" s="27">
        <f t="shared" si="35"/>
        <v>0</v>
      </c>
      <c r="E71" s="27">
        <f t="shared" si="38"/>
        <v>0</v>
      </c>
      <c r="F71" s="27">
        <f t="shared" si="38"/>
        <v>0</v>
      </c>
      <c r="G71" s="27">
        <f t="shared" si="38"/>
        <v>0</v>
      </c>
      <c r="H71" s="27">
        <f t="shared" si="38"/>
        <v>0</v>
      </c>
      <c r="I71" s="27">
        <f t="shared" si="38"/>
        <v>0</v>
      </c>
      <c r="J71" s="27">
        <f t="shared" si="38"/>
        <v>0</v>
      </c>
      <c r="K71" s="27">
        <f t="shared" si="38"/>
        <v>0</v>
      </c>
      <c r="L71" s="27">
        <f t="shared" si="38"/>
        <v>0</v>
      </c>
      <c r="M71" s="27">
        <f t="shared" si="38"/>
        <v>0</v>
      </c>
      <c r="N71" s="27">
        <f t="shared" si="38"/>
        <v>0</v>
      </c>
      <c r="O71" s="27">
        <f t="shared" si="38"/>
        <v>0</v>
      </c>
      <c r="P71" s="27">
        <f t="shared" si="38"/>
        <v>0</v>
      </c>
      <c r="Q71" s="27">
        <f t="shared" si="38"/>
        <v>0</v>
      </c>
      <c r="R71" s="27">
        <f t="shared" si="38"/>
        <v>0</v>
      </c>
      <c r="S71" s="27">
        <f t="shared" si="38"/>
        <v>0</v>
      </c>
      <c r="T71" s="27">
        <f t="shared" si="38"/>
        <v>0</v>
      </c>
      <c r="U71" s="27">
        <f t="shared" si="38"/>
        <v>0</v>
      </c>
      <c r="V71" s="27">
        <f t="shared" si="38"/>
        <v>0</v>
      </c>
      <c r="W71" s="27">
        <f t="shared" si="38"/>
        <v>0</v>
      </c>
      <c r="X71" s="27">
        <f t="shared" si="38"/>
        <v>0</v>
      </c>
      <c r="Y71" s="27">
        <f t="shared" si="38"/>
        <v>0</v>
      </c>
      <c r="Z71" s="27">
        <f t="shared" si="38"/>
        <v>0</v>
      </c>
      <c r="AA71" s="27">
        <f t="shared" si="38"/>
        <v>0</v>
      </c>
      <c r="AB71" s="27">
        <f t="shared" si="38"/>
        <v>0</v>
      </c>
      <c r="AC71" s="27">
        <f t="shared" si="38"/>
        <v>0</v>
      </c>
      <c r="AD71" s="27">
        <f t="shared" si="38"/>
        <v>0</v>
      </c>
      <c r="AE71" s="27">
        <f t="shared" si="38"/>
        <v>0</v>
      </c>
      <c r="AF71" s="27">
        <f t="shared" si="38"/>
        <v>0</v>
      </c>
      <c r="AG71" s="27">
        <f t="shared" si="38"/>
        <v>0</v>
      </c>
      <c r="AH71" s="27">
        <f t="shared" si="38"/>
        <v>0</v>
      </c>
      <c r="AI71" s="27">
        <f t="shared" si="38"/>
        <v>0</v>
      </c>
      <c r="AJ71" s="27">
        <f t="shared" si="38"/>
        <v>0</v>
      </c>
      <c r="AK71" s="27">
        <f t="shared" si="38"/>
        <v>0</v>
      </c>
      <c r="AL71" s="27">
        <f t="shared" si="38"/>
        <v>0</v>
      </c>
      <c r="AM71" s="27">
        <f t="shared" si="38"/>
        <v>0</v>
      </c>
    </row>
    <row r="72" spans="1:41" ht="15.75" customHeight="1" x14ac:dyDescent="0.3">
      <c r="A72" s="603"/>
      <c r="B72" s="13" t="str">
        <f t="shared" si="3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">
      <c r="A73" s="603"/>
      <c r="B73" s="277" t="s">
        <v>149</v>
      </c>
      <c r="C73" s="27">
        <f>SUM(C59:C72)</f>
        <v>133.68272163658341</v>
      </c>
      <c r="D73" s="27">
        <f>SUM(D59:D72)</f>
        <v>207.26017026587286</v>
      </c>
      <c r="E73" s="27">
        <f t="shared" ref="E73:AM73" si="39">SUM(E59:E72)</f>
        <v>225.05263896999872</v>
      </c>
      <c r="F73" s="27">
        <f t="shared" si="39"/>
        <v>1191.4518099453683</v>
      </c>
      <c r="G73" s="27">
        <f t="shared" si="39"/>
        <v>2966.3021570460596</v>
      </c>
      <c r="H73" s="27">
        <f t="shared" si="39"/>
        <v>4419.2696432480807</v>
      </c>
      <c r="I73" s="27">
        <f t="shared" si="39"/>
        <v>5004.0099671572088</v>
      </c>
      <c r="J73" s="27">
        <f t="shared" si="39"/>
        <v>5250.9769812623017</v>
      </c>
      <c r="K73" s="27">
        <f t="shared" si="39"/>
        <v>6490.7914184431665</v>
      </c>
      <c r="L73" s="27">
        <f t="shared" si="39"/>
        <v>5128.0480112182031</v>
      </c>
      <c r="M73" s="27">
        <f t="shared" si="39"/>
        <v>5483.3607641126891</v>
      </c>
      <c r="N73" s="27">
        <f t="shared" si="39"/>
        <v>6758.6498316504112</v>
      </c>
      <c r="O73" s="27">
        <f t="shared" si="39"/>
        <v>7083.4593124156709</v>
      </c>
      <c r="P73" s="27">
        <f t="shared" si="39"/>
        <v>5759.1384344775906</v>
      </c>
      <c r="Q73" s="27">
        <f t="shared" si="39"/>
        <v>6354.3368332143964</v>
      </c>
      <c r="R73" s="27">
        <f t="shared" si="39"/>
        <v>6599.8883729982745</v>
      </c>
      <c r="S73" s="27">
        <f t="shared" si="39"/>
        <v>10290.252207014188</v>
      </c>
      <c r="T73" s="27">
        <f t="shared" si="39"/>
        <v>23189.285516967313</v>
      </c>
      <c r="U73" s="27">
        <f t="shared" si="39"/>
        <v>25007.281078148582</v>
      </c>
      <c r="V73" s="27">
        <f t="shared" si="39"/>
        <v>23375.078833316209</v>
      </c>
      <c r="W73" s="27">
        <f t="shared" si="39"/>
        <v>17481.379288313979</v>
      </c>
      <c r="X73" s="27">
        <f t="shared" si="39"/>
        <v>9120.0815102347715</v>
      </c>
      <c r="Y73" s="27">
        <f t="shared" si="39"/>
        <v>6944.5476246193048</v>
      </c>
      <c r="Z73" s="27">
        <f t="shared" si="39"/>
        <v>6912.0212059043033</v>
      </c>
      <c r="AA73" s="27">
        <f t="shared" si="39"/>
        <v>7083.4593124156709</v>
      </c>
      <c r="AB73" s="27">
        <f t="shared" si="39"/>
        <v>5759.1384344775906</v>
      </c>
      <c r="AC73" s="27">
        <f t="shared" si="39"/>
        <v>0</v>
      </c>
      <c r="AD73" s="27">
        <f t="shared" si="39"/>
        <v>0</v>
      </c>
      <c r="AE73" s="27">
        <f t="shared" si="39"/>
        <v>0</v>
      </c>
      <c r="AF73" s="27">
        <f t="shared" si="39"/>
        <v>0</v>
      </c>
      <c r="AG73" s="27">
        <f t="shared" si="39"/>
        <v>0</v>
      </c>
      <c r="AH73" s="27">
        <f t="shared" si="39"/>
        <v>0</v>
      </c>
      <c r="AI73" s="27">
        <f t="shared" si="39"/>
        <v>0</v>
      </c>
      <c r="AJ73" s="27">
        <f t="shared" si="39"/>
        <v>0</v>
      </c>
      <c r="AK73" s="27">
        <f t="shared" si="39"/>
        <v>0</v>
      </c>
      <c r="AL73" s="27">
        <f t="shared" si="39"/>
        <v>0</v>
      </c>
      <c r="AM73" s="27">
        <f t="shared" si="39"/>
        <v>0</v>
      </c>
    </row>
    <row r="74" spans="1:41" ht="16.5" customHeight="1" thickBot="1" x14ac:dyDescent="0.35">
      <c r="A74" s="604"/>
      <c r="B74" s="154" t="s">
        <v>150</v>
      </c>
      <c r="C74" s="28">
        <f>C73</f>
        <v>133.68272163658341</v>
      </c>
      <c r="D74" s="28">
        <f>C74+D73</f>
        <v>340.94289190245627</v>
      </c>
      <c r="E74" s="28">
        <f t="shared" ref="E74:AM74" si="40">D74+E73</f>
        <v>565.99553087245499</v>
      </c>
      <c r="F74" s="28">
        <f t="shared" si="40"/>
        <v>1757.4473408178233</v>
      </c>
      <c r="G74" s="28">
        <f t="shared" si="40"/>
        <v>4723.7494978638824</v>
      </c>
      <c r="H74" s="28">
        <f t="shared" si="40"/>
        <v>9143.0191411119631</v>
      </c>
      <c r="I74" s="28">
        <f t="shared" si="40"/>
        <v>14147.029108269173</v>
      </c>
      <c r="J74" s="28">
        <f t="shared" si="40"/>
        <v>19398.006089531475</v>
      </c>
      <c r="K74" s="28">
        <f t="shared" si="40"/>
        <v>25888.797507974639</v>
      </c>
      <c r="L74" s="28">
        <f t="shared" si="40"/>
        <v>31016.845519192844</v>
      </c>
      <c r="M74" s="28">
        <f t="shared" si="40"/>
        <v>36500.206283305532</v>
      </c>
      <c r="N74" s="28">
        <f t="shared" si="40"/>
        <v>43258.856114955939</v>
      </c>
      <c r="O74" s="28">
        <f t="shared" si="40"/>
        <v>50342.315427371606</v>
      </c>
      <c r="P74" s="28">
        <f t="shared" si="40"/>
        <v>56101.453861849193</v>
      </c>
      <c r="Q74" s="28">
        <f t="shared" si="40"/>
        <v>62455.790695063588</v>
      </c>
      <c r="R74" s="28">
        <f t="shared" si="40"/>
        <v>69055.679068061858</v>
      </c>
      <c r="S74" s="28">
        <f t="shared" si="40"/>
        <v>79345.931275076044</v>
      </c>
      <c r="T74" s="28">
        <f t="shared" si="40"/>
        <v>102535.21679204336</v>
      </c>
      <c r="U74" s="28">
        <f t="shared" si="40"/>
        <v>127542.49787019193</v>
      </c>
      <c r="V74" s="28">
        <f t="shared" si="40"/>
        <v>150917.57670350815</v>
      </c>
      <c r="W74" s="28">
        <f t="shared" si="40"/>
        <v>168398.95599182212</v>
      </c>
      <c r="X74" s="28">
        <f t="shared" si="40"/>
        <v>177519.03750205689</v>
      </c>
      <c r="Y74" s="28">
        <f t="shared" si="40"/>
        <v>184463.58512667619</v>
      </c>
      <c r="Z74" s="28">
        <f t="shared" si="40"/>
        <v>191375.6063325805</v>
      </c>
      <c r="AA74" s="28">
        <f t="shared" si="40"/>
        <v>198459.06564499618</v>
      </c>
      <c r="AB74" s="28">
        <f t="shared" si="40"/>
        <v>204218.20407947377</v>
      </c>
      <c r="AC74" s="28">
        <f t="shared" si="40"/>
        <v>204218.20407947377</v>
      </c>
      <c r="AD74" s="28">
        <f t="shared" si="40"/>
        <v>204218.20407947377</v>
      </c>
      <c r="AE74" s="28">
        <f t="shared" si="40"/>
        <v>204218.20407947377</v>
      </c>
      <c r="AF74" s="28">
        <f t="shared" si="40"/>
        <v>204218.20407947377</v>
      </c>
      <c r="AG74" s="28">
        <f t="shared" si="40"/>
        <v>204218.20407947377</v>
      </c>
      <c r="AH74" s="28">
        <f t="shared" si="40"/>
        <v>204218.20407947377</v>
      </c>
      <c r="AI74" s="28">
        <f t="shared" si="40"/>
        <v>204218.20407947377</v>
      </c>
      <c r="AJ74" s="28">
        <f t="shared" si="40"/>
        <v>204218.20407947377</v>
      </c>
      <c r="AK74" s="28">
        <f t="shared" si="40"/>
        <v>204218.20407947377</v>
      </c>
      <c r="AL74" s="28">
        <f t="shared" si="40"/>
        <v>204218.20407947377</v>
      </c>
      <c r="AM74" s="28">
        <f t="shared" si="40"/>
        <v>204218.20407947377</v>
      </c>
    </row>
    <row r="75" spans="1:41" x14ac:dyDescent="0.3">
      <c r="A75" s="8"/>
      <c r="B75" s="36"/>
      <c r="C75" s="244"/>
      <c r="D75" s="245"/>
      <c r="E75" s="244"/>
      <c r="F75" s="245"/>
      <c r="G75" s="244"/>
      <c r="H75" s="245"/>
      <c r="I75" s="244"/>
      <c r="J75" s="245"/>
      <c r="K75" s="244"/>
      <c r="L75" s="245"/>
      <c r="M75" s="244"/>
      <c r="N75" s="245"/>
      <c r="O75" s="244"/>
      <c r="P75" s="245"/>
      <c r="Q75" s="244"/>
      <c r="R75" s="245"/>
      <c r="S75" s="244"/>
      <c r="T75" s="245"/>
      <c r="U75" s="244"/>
      <c r="V75" s="245"/>
      <c r="W75" s="244"/>
      <c r="X75" s="245"/>
      <c r="Y75" s="244"/>
      <c r="Z75" s="245"/>
      <c r="AA75" s="244"/>
      <c r="AB75" s="245"/>
      <c r="AC75" s="244"/>
      <c r="AD75" s="245"/>
      <c r="AE75" s="244"/>
      <c r="AF75" s="245"/>
      <c r="AG75" s="244"/>
      <c r="AH75" s="245"/>
      <c r="AI75" s="244"/>
      <c r="AJ75" s="245"/>
      <c r="AK75" s="244"/>
      <c r="AL75" s="245"/>
      <c r="AM75" s="244"/>
    </row>
    <row r="76" spans="1:41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229"/>
    </row>
    <row r="77" spans="1:41" ht="15.6" x14ac:dyDescent="0.3">
      <c r="A77" s="636" t="s">
        <v>134</v>
      </c>
      <c r="B77" s="17" t="s">
        <v>134</v>
      </c>
      <c r="C77" s="271">
        <f t="shared" ref="C77:AH77" si="41">C58</f>
        <v>43831</v>
      </c>
      <c r="D77" s="271">
        <f t="shared" si="41"/>
        <v>43862</v>
      </c>
      <c r="E77" s="271">
        <f t="shared" si="41"/>
        <v>43891</v>
      </c>
      <c r="F77" s="271">
        <f t="shared" si="41"/>
        <v>43922</v>
      </c>
      <c r="G77" s="271">
        <f t="shared" si="41"/>
        <v>43952</v>
      </c>
      <c r="H77" s="271">
        <f t="shared" si="41"/>
        <v>43983</v>
      </c>
      <c r="I77" s="271">
        <f t="shared" si="41"/>
        <v>44013</v>
      </c>
      <c r="J77" s="271">
        <f t="shared" si="41"/>
        <v>44044</v>
      </c>
      <c r="K77" s="271">
        <f t="shared" si="41"/>
        <v>44075</v>
      </c>
      <c r="L77" s="271">
        <f t="shared" si="41"/>
        <v>44105</v>
      </c>
      <c r="M77" s="271">
        <f t="shared" si="41"/>
        <v>44136</v>
      </c>
      <c r="N77" s="271">
        <f t="shared" si="41"/>
        <v>44166</v>
      </c>
      <c r="O77" s="271">
        <f t="shared" si="41"/>
        <v>44197</v>
      </c>
      <c r="P77" s="271">
        <f t="shared" si="41"/>
        <v>44228</v>
      </c>
      <c r="Q77" s="271">
        <f t="shared" si="41"/>
        <v>44256</v>
      </c>
      <c r="R77" s="271">
        <f t="shared" si="41"/>
        <v>44287</v>
      </c>
      <c r="S77" s="271">
        <f t="shared" si="41"/>
        <v>44317</v>
      </c>
      <c r="T77" s="271">
        <f t="shared" si="41"/>
        <v>44348</v>
      </c>
      <c r="U77" s="271">
        <f t="shared" si="41"/>
        <v>44378</v>
      </c>
      <c r="V77" s="271">
        <f t="shared" si="41"/>
        <v>44409</v>
      </c>
      <c r="W77" s="271">
        <f t="shared" si="41"/>
        <v>44440</v>
      </c>
      <c r="X77" s="271">
        <f t="shared" si="41"/>
        <v>44470</v>
      </c>
      <c r="Y77" s="271">
        <f t="shared" si="41"/>
        <v>44501</v>
      </c>
      <c r="Z77" s="271">
        <f t="shared" si="41"/>
        <v>44531</v>
      </c>
      <c r="AA77" s="271">
        <f t="shared" si="41"/>
        <v>44562</v>
      </c>
      <c r="AB77" s="271">
        <f t="shared" si="41"/>
        <v>44593</v>
      </c>
      <c r="AC77" s="271">
        <f t="shared" si="41"/>
        <v>44621</v>
      </c>
      <c r="AD77" s="271">
        <f t="shared" si="41"/>
        <v>44652</v>
      </c>
      <c r="AE77" s="271">
        <f t="shared" si="41"/>
        <v>44682</v>
      </c>
      <c r="AF77" s="271">
        <f t="shared" si="41"/>
        <v>44713</v>
      </c>
      <c r="AG77" s="271">
        <f t="shared" si="41"/>
        <v>44743</v>
      </c>
      <c r="AH77" s="271">
        <f t="shared" si="41"/>
        <v>44774</v>
      </c>
      <c r="AI77" s="271">
        <f t="shared" ref="AI77:AM77" si="42">AI58</f>
        <v>44805</v>
      </c>
      <c r="AJ77" s="271">
        <f t="shared" si="42"/>
        <v>44835</v>
      </c>
      <c r="AK77" s="271">
        <f t="shared" si="42"/>
        <v>44866</v>
      </c>
      <c r="AL77" s="271">
        <f t="shared" si="42"/>
        <v>44896</v>
      </c>
      <c r="AM77" s="271">
        <f t="shared" si="42"/>
        <v>44927</v>
      </c>
      <c r="AO77" s="231" t="s">
        <v>36</v>
      </c>
    </row>
    <row r="78" spans="1:41" ht="15.75" customHeight="1" x14ac:dyDescent="0.3">
      <c r="A78" s="637"/>
      <c r="B78" s="13" t="str">
        <f>B59</f>
        <v>Air Comp</v>
      </c>
      <c r="C78" s="359">
        <f>'2M - SGS'!C78</f>
        <v>8.5109000000000004E-2</v>
      </c>
      <c r="D78" s="359">
        <f>'2M - SGS'!D78</f>
        <v>7.7715000000000006E-2</v>
      </c>
      <c r="E78" s="359">
        <f>'2M - SGS'!E78</f>
        <v>8.6136000000000004E-2</v>
      </c>
      <c r="F78" s="359">
        <f>'2M - SGS'!F78</f>
        <v>7.9796000000000006E-2</v>
      </c>
      <c r="G78" s="359">
        <f>'2M - SGS'!G78</f>
        <v>8.5334999999999994E-2</v>
      </c>
      <c r="H78" s="359">
        <f>'2M - SGS'!H78</f>
        <v>8.1994999999999998E-2</v>
      </c>
      <c r="I78" s="359">
        <f>'2M - SGS'!I78</f>
        <v>8.4098999999999993E-2</v>
      </c>
      <c r="J78" s="359">
        <f>'2M - SGS'!J78</f>
        <v>8.4198999999999996E-2</v>
      </c>
      <c r="K78" s="359">
        <f>'2M - SGS'!K78</f>
        <v>8.2512000000000002E-2</v>
      </c>
      <c r="L78" s="359">
        <f>'2M - SGS'!L78</f>
        <v>8.5277000000000006E-2</v>
      </c>
      <c r="M78" s="359">
        <f>'2M - SGS'!M78</f>
        <v>8.2588999999999996E-2</v>
      </c>
      <c r="N78" s="359">
        <f>'2M - SGS'!N78</f>
        <v>8.5237999999999994E-2</v>
      </c>
      <c r="O78" s="359">
        <f>'2M - SGS'!O78</f>
        <v>8.5109000000000004E-2</v>
      </c>
      <c r="P78" s="359">
        <f>'2M - SGS'!P78</f>
        <v>7.7715000000000006E-2</v>
      </c>
      <c r="Q78" s="359">
        <f>'2M - SGS'!Q78</f>
        <v>8.6136000000000004E-2</v>
      </c>
      <c r="R78" s="359">
        <f>'2M - SGS'!R78</f>
        <v>7.9796000000000006E-2</v>
      </c>
      <c r="S78" s="359">
        <f>'2M - SGS'!S78</f>
        <v>8.5334999999999994E-2</v>
      </c>
      <c r="T78" s="359">
        <f>'2M - SGS'!T78</f>
        <v>8.1994999999999998E-2</v>
      </c>
      <c r="U78" s="359">
        <f>'2M - SGS'!U78</f>
        <v>8.4098999999999993E-2</v>
      </c>
      <c r="V78" s="359">
        <f>'2M - SGS'!V78</f>
        <v>8.4198999999999996E-2</v>
      </c>
      <c r="W78" s="359">
        <f>'2M - SGS'!W78</f>
        <v>8.2512000000000002E-2</v>
      </c>
      <c r="X78" s="359">
        <f>'2M - SGS'!X78</f>
        <v>8.5277000000000006E-2</v>
      </c>
      <c r="Y78" s="359">
        <f>'2M - SGS'!Y78</f>
        <v>8.2588999999999996E-2</v>
      </c>
      <c r="Z78" s="359">
        <f>'2M - SGS'!Z78</f>
        <v>8.5237999999999994E-2</v>
      </c>
      <c r="AA78" s="359">
        <f>'2M - SGS'!AA78</f>
        <v>8.5109000000000004E-2</v>
      </c>
      <c r="AB78" s="359">
        <f>'2M - SGS'!AB78</f>
        <v>7.7715000000000006E-2</v>
      </c>
      <c r="AC78" s="359">
        <f>'2M - SGS'!AC78</f>
        <v>8.6136000000000004E-2</v>
      </c>
      <c r="AD78" s="359">
        <f>'2M - SGS'!AD78</f>
        <v>7.9796000000000006E-2</v>
      </c>
      <c r="AE78" s="359">
        <f>'2M - SGS'!AE78</f>
        <v>8.5334999999999994E-2</v>
      </c>
      <c r="AF78" s="359">
        <f>'2M - SGS'!AF78</f>
        <v>8.1994999999999998E-2</v>
      </c>
      <c r="AG78" s="359">
        <f>'2M - SGS'!AG78</f>
        <v>8.4098999999999993E-2</v>
      </c>
      <c r="AH78" s="359">
        <f>'2M - SGS'!AH78</f>
        <v>8.4198999999999996E-2</v>
      </c>
      <c r="AI78" s="359">
        <f>'2M - SGS'!AI78</f>
        <v>8.2512000000000002E-2</v>
      </c>
      <c r="AJ78" s="359">
        <f>'2M - SGS'!AJ78</f>
        <v>8.5277000000000006E-2</v>
      </c>
      <c r="AK78" s="359">
        <f>'2M - SGS'!AK78</f>
        <v>8.2588999999999996E-2</v>
      </c>
      <c r="AL78" s="359">
        <f>'2M - SGS'!AL78</f>
        <v>8.5237999999999994E-2</v>
      </c>
      <c r="AM78" s="359">
        <f>'2M - SGS'!AM78</f>
        <v>8.5109000000000004E-2</v>
      </c>
      <c r="AO78" s="246">
        <f t="shared" ref="AO78:AO90" si="43">SUM(C78:N78)</f>
        <v>1.0000000000000002</v>
      </c>
    </row>
    <row r="79" spans="1:41" ht="15.6" x14ac:dyDescent="0.3">
      <c r="A79" s="637"/>
      <c r="B79" s="13" t="str">
        <f t="shared" ref="B79:B90" si="44">B60</f>
        <v>Building Shell</v>
      </c>
      <c r="C79" s="359">
        <f>'2M - SGS'!C79</f>
        <v>0.107824</v>
      </c>
      <c r="D79" s="359">
        <f>'2M - SGS'!D79</f>
        <v>9.1051999999999994E-2</v>
      </c>
      <c r="E79" s="359">
        <f>'2M - SGS'!E79</f>
        <v>7.1135000000000004E-2</v>
      </c>
      <c r="F79" s="359">
        <f>'2M - SGS'!F79</f>
        <v>4.1179E-2</v>
      </c>
      <c r="G79" s="359">
        <f>'2M - SGS'!G79</f>
        <v>4.4423999999999998E-2</v>
      </c>
      <c r="H79" s="359">
        <f>'2M - SGS'!H79</f>
        <v>0.106128</v>
      </c>
      <c r="I79" s="359">
        <f>'2M - SGS'!I79</f>
        <v>0.14288100000000001</v>
      </c>
      <c r="J79" s="359">
        <f>'2M - SGS'!J79</f>
        <v>0.133494</v>
      </c>
      <c r="K79" s="359">
        <f>'2M - SGS'!K79</f>
        <v>5.781E-2</v>
      </c>
      <c r="L79" s="359">
        <f>'2M - SGS'!L79</f>
        <v>3.8018000000000003E-2</v>
      </c>
      <c r="M79" s="359">
        <f>'2M - SGS'!M79</f>
        <v>6.2103999999999999E-2</v>
      </c>
      <c r="N79" s="359">
        <f>'2M - SGS'!N79</f>
        <v>0.10395</v>
      </c>
      <c r="O79" s="359">
        <f>'2M - SGS'!O79</f>
        <v>0.107824</v>
      </c>
      <c r="P79" s="359">
        <f>'2M - SGS'!P79</f>
        <v>9.1051999999999994E-2</v>
      </c>
      <c r="Q79" s="359">
        <f>'2M - SGS'!Q79</f>
        <v>7.1135000000000004E-2</v>
      </c>
      <c r="R79" s="359">
        <f>'2M - SGS'!R79</f>
        <v>4.1179E-2</v>
      </c>
      <c r="S79" s="359">
        <f>'2M - SGS'!S79</f>
        <v>4.4423999999999998E-2</v>
      </c>
      <c r="T79" s="359">
        <f>'2M - SGS'!T79</f>
        <v>0.106128</v>
      </c>
      <c r="U79" s="359">
        <f>'2M - SGS'!U79</f>
        <v>0.14288100000000001</v>
      </c>
      <c r="V79" s="359">
        <f>'2M - SGS'!V79</f>
        <v>0.133494</v>
      </c>
      <c r="W79" s="359">
        <f>'2M - SGS'!W79</f>
        <v>5.781E-2</v>
      </c>
      <c r="X79" s="359">
        <f>'2M - SGS'!X79</f>
        <v>3.8018000000000003E-2</v>
      </c>
      <c r="Y79" s="359">
        <f>'2M - SGS'!Y79</f>
        <v>6.2103999999999999E-2</v>
      </c>
      <c r="Z79" s="359">
        <f>'2M - SGS'!Z79</f>
        <v>0.10395</v>
      </c>
      <c r="AA79" s="359">
        <f>'2M - SGS'!AA79</f>
        <v>0.107824</v>
      </c>
      <c r="AB79" s="359">
        <f>'2M - SGS'!AB79</f>
        <v>9.1051999999999994E-2</v>
      </c>
      <c r="AC79" s="359">
        <f>'2M - SGS'!AC79</f>
        <v>7.1135000000000004E-2</v>
      </c>
      <c r="AD79" s="359">
        <f>'2M - SGS'!AD79</f>
        <v>4.1179E-2</v>
      </c>
      <c r="AE79" s="359">
        <f>'2M - SGS'!AE79</f>
        <v>4.4423999999999998E-2</v>
      </c>
      <c r="AF79" s="359">
        <f>'2M - SGS'!AF79</f>
        <v>0.106128</v>
      </c>
      <c r="AG79" s="359">
        <f>'2M - SGS'!AG79</f>
        <v>0.14288100000000001</v>
      </c>
      <c r="AH79" s="359">
        <f>'2M - SGS'!AH79</f>
        <v>0.133494</v>
      </c>
      <c r="AI79" s="359">
        <f>'2M - SGS'!AI79</f>
        <v>5.781E-2</v>
      </c>
      <c r="AJ79" s="359">
        <f>'2M - SGS'!AJ79</f>
        <v>3.8018000000000003E-2</v>
      </c>
      <c r="AK79" s="359">
        <f>'2M - SGS'!AK79</f>
        <v>6.2103999999999999E-2</v>
      </c>
      <c r="AL79" s="359">
        <f>'2M - SGS'!AL79</f>
        <v>0.10395</v>
      </c>
      <c r="AM79" s="359">
        <f>'2M - SGS'!AM79</f>
        <v>0.107824</v>
      </c>
      <c r="AO79" s="246">
        <f t="shared" si="43"/>
        <v>0.99999900000000008</v>
      </c>
    </row>
    <row r="80" spans="1:41" ht="15.6" x14ac:dyDescent="0.3">
      <c r="A80" s="637"/>
      <c r="B80" s="13" t="str">
        <f t="shared" si="44"/>
        <v>Cooking</v>
      </c>
      <c r="C80" s="359">
        <f>'2M - SGS'!C80</f>
        <v>8.6096000000000006E-2</v>
      </c>
      <c r="D80" s="359">
        <f>'2M - SGS'!D80</f>
        <v>7.8608999999999998E-2</v>
      </c>
      <c r="E80" s="359">
        <f>'2M - SGS'!E80</f>
        <v>8.1547999999999995E-2</v>
      </c>
      <c r="F80" s="359">
        <f>'2M - SGS'!F80</f>
        <v>7.2947999999999999E-2</v>
      </c>
      <c r="G80" s="359">
        <f>'2M - SGS'!G80</f>
        <v>8.6277000000000006E-2</v>
      </c>
      <c r="H80" s="359">
        <f>'2M - SGS'!H80</f>
        <v>8.3294000000000007E-2</v>
      </c>
      <c r="I80" s="359">
        <f>'2M - SGS'!I80</f>
        <v>8.5859000000000005E-2</v>
      </c>
      <c r="J80" s="359">
        <f>'2M - SGS'!J80</f>
        <v>8.5885000000000003E-2</v>
      </c>
      <c r="K80" s="359">
        <f>'2M - SGS'!K80</f>
        <v>8.3474999999999994E-2</v>
      </c>
      <c r="L80" s="359">
        <f>'2M - SGS'!L80</f>
        <v>8.6262000000000005E-2</v>
      </c>
      <c r="M80" s="359">
        <f>'2M - SGS'!M80</f>
        <v>8.3496000000000001E-2</v>
      </c>
      <c r="N80" s="359">
        <f>'2M - SGS'!N80</f>
        <v>8.6250999999999994E-2</v>
      </c>
      <c r="O80" s="359">
        <f>'2M - SGS'!O80</f>
        <v>8.6096000000000006E-2</v>
      </c>
      <c r="P80" s="359">
        <f>'2M - SGS'!P80</f>
        <v>7.8608999999999998E-2</v>
      </c>
      <c r="Q80" s="359">
        <f>'2M - SGS'!Q80</f>
        <v>8.1547999999999995E-2</v>
      </c>
      <c r="R80" s="359">
        <f>'2M - SGS'!R80</f>
        <v>7.2947999999999999E-2</v>
      </c>
      <c r="S80" s="359">
        <f>'2M - SGS'!S80</f>
        <v>8.6277000000000006E-2</v>
      </c>
      <c r="T80" s="359">
        <f>'2M - SGS'!T80</f>
        <v>8.3294000000000007E-2</v>
      </c>
      <c r="U80" s="359">
        <f>'2M - SGS'!U80</f>
        <v>8.5859000000000005E-2</v>
      </c>
      <c r="V80" s="359">
        <f>'2M - SGS'!V80</f>
        <v>8.5885000000000003E-2</v>
      </c>
      <c r="W80" s="359">
        <f>'2M - SGS'!W80</f>
        <v>8.3474999999999994E-2</v>
      </c>
      <c r="X80" s="359">
        <f>'2M - SGS'!X80</f>
        <v>8.6262000000000005E-2</v>
      </c>
      <c r="Y80" s="359">
        <f>'2M - SGS'!Y80</f>
        <v>8.3496000000000001E-2</v>
      </c>
      <c r="Z80" s="359">
        <f>'2M - SGS'!Z80</f>
        <v>8.6250999999999994E-2</v>
      </c>
      <c r="AA80" s="359">
        <f>'2M - SGS'!AA80</f>
        <v>8.6096000000000006E-2</v>
      </c>
      <c r="AB80" s="359">
        <f>'2M - SGS'!AB80</f>
        <v>7.8608999999999998E-2</v>
      </c>
      <c r="AC80" s="359">
        <f>'2M - SGS'!AC80</f>
        <v>8.1547999999999995E-2</v>
      </c>
      <c r="AD80" s="359">
        <f>'2M - SGS'!AD80</f>
        <v>7.2947999999999999E-2</v>
      </c>
      <c r="AE80" s="359">
        <f>'2M - SGS'!AE80</f>
        <v>8.6277000000000006E-2</v>
      </c>
      <c r="AF80" s="359">
        <f>'2M - SGS'!AF80</f>
        <v>8.3294000000000007E-2</v>
      </c>
      <c r="AG80" s="359">
        <f>'2M - SGS'!AG80</f>
        <v>8.5859000000000005E-2</v>
      </c>
      <c r="AH80" s="359">
        <f>'2M - SGS'!AH80</f>
        <v>8.5885000000000003E-2</v>
      </c>
      <c r="AI80" s="359">
        <f>'2M - SGS'!AI80</f>
        <v>8.3474999999999994E-2</v>
      </c>
      <c r="AJ80" s="359">
        <f>'2M - SGS'!AJ80</f>
        <v>8.6262000000000005E-2</v>
      </c>
      <c r="AK80" s="359">
        <f>'2M - SGS'!AK80</f>
        <v>8.3496000000000001E-2</v>
      </c>
      <c r="AL80" s="359">
        <f>'2M - SGS'!AL80</f>
        <v>8.6250999999999994E-2</v>
      </c>
      <c r="AM80" s="359">
        <f>'2M - SGS'!AM80</f>
        <v>8.6096000000000006E-2</v>
      </c>
      <c r="AO80" s="246">
        <f t="shared" si="43"/>
        <v>0.99999999999999989</v>
      </c>
    </row>
    <row r="81" spans="1:41" ht="15.6" x14ac:dyDescent="0.3">
      <c r="A81" s="637"/>
      <c r="B81" s="13" t="str">
        <f t="shared" si="44"/>
        <v>Cooling</v>
      </c>
      <c r="C81" s="359">
        <f>'2M - SGS'!C81</f>
        <v>6.0000000000000002E-6</v>
      </c>
      <c r="D81" s="359">
        <f>'2M - SGS'!D81</f>
        <v>2.4699999999999999E-4</v>
      </c>
      <c r="E81" s="359">
        <f>'2M - SGS'!E81</f>
        <v>7.2360000000000002E-3</v>
      </c>
      <c r="F81" s="359">
        <f>'2M - SGS'!F81</f>
        <v>2.1690999999999998E-2</v>
      </c>
      <c r="G81" s="359">
        <f>'2M - SGS'!G81</f>
        <v>6.2979999999999994E-2</v>
      </c>
      <c r="H81" s="359">
        <f>'2M - SGS'!H81</f>
        <v>0.21317</v>
      </c>
      <c r="I81" s="359">
        <f>'2M - SGS'!I81</f>
        <v>0.29002899999999998</v>
      </c>
      <c r="J81" s="359">
        <f>'2M - SGS'!J81</f>
        <v>0.270206</v>
      </c>
      <c r="K81" s="359">
        <f>'2M - SGS'!K81</f>
        <v>0.108695</v>
      </c>
      <c r="L81" s="359">
        <f>'2M - SGS'!L81</f>
        <v>1.9643000000000001E-2</v>
      </c>
      <c r="M81" s="359">
        <f>'2M - SGS'!M81</f>
        <v>6.0299999999999998E-3</v>
      </c>
      <c r="N81" s="359">
        <f>'2M - SGS'!N81</f>
        <v>6.3999999999999997E-5</v>
      </c>
      <c r="O81" s="359">
        <f>'2M - SGS'!O81</f>
        <v>6.0000000000000002E-6</v>
      </c>
      <c r="P81" s="359">
        <f>'2M - SGS'!P81</f>
        <v>2.4699999999999999E-4</v>
      </c>
      <c r="Q81" s="359">
        <f>'2M - SGS'!Q81</f>
        <v>7.2360000000000002E-3</v>
      </c>
      <c r="R81" s="359">
        <f>'2M - SGS'!R81</f>
        <v>2.1690999999999998E-2</v>
      </c>
      <c r="S81" s="359">
        <f>'2M - SGS'!S81</f>
        <v>6.2979999999999994E-2</v>
      </c>
      <c r="T81" s="359">
        <f>'2M - SGS'!T81</f>
        <v>0.21317</v>
      </c>
      <c r="U81" s="359">
        <f>'2M - SGS'!U81</f>
        <v>0.29002899999999998</v>
      </c>
      <c r="V81" s="359">
        <f>'2M - SGS'!V81</f>
        <v>0.270206</v>
      </c>
      <c r="W81" s="359">
        <f>'2M - SGS'!W81</f>
        <v>0.108695</v>
      </c>
      <c r="X81" s="359">
        <f>'2M - SGS'!X81</f>
        <v>1.9643000000000001E-2</v>
      </c>
      <c r="Y81" s="359">
        <f>'2M - SGS'!Y81</f>
        <v>6.0299999999999998E-3</v>
      </c>
      <c r="Z81" s="359">
        <f>'2M - SGS'!Z81</f>
        <v>6.3999999999999997E-5</v>
      </c>
      <c r="AA81" s="359">
        <f>'2M - SGS'!AA81</f>
        <v>6.0000000000000002E-6</v>
      </c>
      <c r="AB81" s="359">
        <f>'2M - SGS'!AB81</f>
        <v>2.4699999999999999E-4</v>
      </c>
      <c r="AC81" s="359">
        <f>'2M - SGS'!AC81</f>
        <v>7.2360000000000002E-3</v>
      </c>
      <c r="AD81" s="359">
        <f>'2M - SGS'!AD81</f>
        <v>2.1690999999999998E-2</v>
      </c>
      <c r="AE81" s="359">
        <f>'2M - SGS'!AE81</f>
        <v>6.2979999999999994E-2</v>
      </c>
      <c r="AF81" s="359">
        <f>'2M - SGS'!AF81</f>
        <v>0.21317</v>
      </c>
      <c r="AG81" s="359">
        <f>'2M - SGS'!AG81</f>
        <v>0.29002899999999998</v>
      </c>
      <c r="AH81" s="359">
        <f>'2M - SGS'!AH81</f>
        <v>0.270206</v>
      </c>
      <c r="AI81" s="359">
        <f>'2M - SGS'!AI81</f>
        <v>0.108695</v>
      </c>
      <c r="AJ81" s="359">
        <f>'2M - SGS'!AJ81</f>
        <v>1.9643000000000001E-2</v>
      </c>
      <c r="AK81" s="359">
        <f>'2M - SGS'!AK81</f>
        <v>6.0299999999999998E-3</v>
      </c>
      <c r="AL81" s="359">
        <f>'2M - SGS'!AL81</f>
        <v>6.3999999999999997E-5</v>
      </c>
      <c r="AM81" s="359">
        <f>'2M - SGS'!AM81</f>
        <v>6.0000000000000002E-6</v>
      </c>
      <c r="AO81" s="246">
        <f t="shared" si="43"/>
        <v>0.9999969999999998</v>
      </c>
    </row>
    <row r="82" spans="1:41" ht="15.6" x14ac:dyDescent="0.3">
      <c r="A82" s="637"/>
      <c r="B82" s="13" t="str">
        <f t="shared" si="44"/>
        <v>Ext Lighting</v>
      </c>
      <c r="C82" s="359">
        <f>'2M - SGS'!C82</f>
        <v>0.106265</v>
      </c>
      <c r="D82" s="359">
        <f>'2M - SGS'!D82</f>
        <v>8.2161999999999999E-2</v>
      </c>
      <c r="E82" s="359">
        <f>'2M - SGS'!E82</f>
        <v>7.0887000000000006E-2</v>
      </c>
      <c r="F82" s="359">
        <f>'2M - SGS'!F82</f>
        <v>6.8145999999999998E-2</v>
      </c>
      <c r="G82" s="359">
        <f>'2M - SGS'!G82</f>
        <v>8.1852999999999995E-2</v>
      </c>
      <c r="H82" s="359">
        <f>'2M - SGS'!H82</f>
        <v>6.7163E-2</v>
      </c>
      <c r="I82" s="359">
        <f>'2M - SGS'!I82</f>
        <v>8.6751999999999996E-2</v>
      </c>
      <c r="J82" s="359">
        <f>'2M - SGS'!J82</f>
        <v>6.9401000000000004E-2</v>
      </c>
      <c r="K82" s="359">
        <f>'2M - SGS'!K82</f>
        <v>8.2907999999999996E-2</v>
      </c>
      <c r="L82" s="359">
        <f>'2M - SGS'!L82</f>
        <v>0.100507</v>
      </c>
      <c r="M82" s="359">
        <f>'2M - SGS'!M82</f>
        <v>8.7251999999999996E-2</v>
      </c>
      <c r="N82" s="359">
        <f>'2M - SGS'!N82</f>
        <v>9.6703999999999998E-2</v>
      </c>
      <c r="O82" s="359">
        <f>'2M - SGS'!O82</f>
        <v>0.106265</v>
      </c>
      <c r="P82" s="359">
        <f>'2M - SGS'!P82</f>
        <v>8.2161999999999999E-2</v>
      </c>
      <c r="Q82" s="359">
        <f>'2M - SGS'!Q82</f>
        <v>7.0887000000000006E-2</v>
      </c>
      <c r="R82" s="359">
        <f>'2M - SGS'!R82</f>
        <v>6.8145999999999998E-2</v>
      </c>
      <c r="S82" s="359">
        <f>'2M - SGS'!S82</f>
        <v>8.1852999999999995E-2</v>
      </c>
      <c r="T82" s="359">
        <f>'2M - SGS'!T82</f>
        <v>6.7163E-2</v>
      </c>
      <c r="U82" s="359">
        <f>'2M - SGS'!U82</f>
        <v>8.6751999999999996E-2</v>
      </c>
      <c r="V82" s="359">
        <f>'2M - SGS'!V82</f>
        <v>6.9401000000000004E-2</v>
      </c>
      <c r="W82" s="359">
        <f>'2M - SGS'!W82</f>
        <v>8.2907999999999996E-2</v>
      </c>
      <c r="X82" s="359">
        <f>'2M - SGS'!X82</f>
        <v>0.100507</v>
      </c>
      <c r="Y82" s="359">
        <f>'2M - SGS'!Y82</f>
        <v>8.7251999999999996E-2</v>
      </c>
      <c r="Z82" s="359">
        <f>'2M - SGS'!Z82</f>
        <v>9.6703999999999998E-2</v>
      </c>
      <c r="AA82" s="359">
        <f>'2M - SGS'!AA82</f>
        <v>0.106265</v>
      </c>
      <c r="AB82" s="359">
        <f>'2M - SGS'!AB82</f>
        <v>8.2161999999999999E-2</v>
      </c>
      <c r="AC82" s="359">
        <f>'2M - SGS'!AC82</f>
        <v>7.0887000000000006E-2</v>
      </c>
      <c r="AD82" s="359">
        <f>'2M - SGS'!AD82</f>
        <v>6.8145999999999998E-2</v>
      </c>
      <c r="AE82" s="359">
        <f>'2M - SGS'!AE82</f>
        <v>8.1852999999999995E-2</v>
      </c>
      <c r="AF82" s="359">
        <f>'2M - SGS'!AF82</f>
        <v>6.7163E-2</v>
      </c>
      <c r="AG82" s="359">
        <f>'2M - SGS'!AG82</f>
        <v>8.6751999999999996E-2</v>
      </c>
      <c r="AH82" s="359">
        <f>'2M - SGS'!AH82</f>
        <v>6.9401000000000004E-2</v>
      </c>
      <c r="AI82" s="359">
        <f>'2M - SGS'!AI82</f>
        <v>8.2907999999999996E-2</v>
      </c>
      <c r="AJ82" s="359">
        <f>'2M - SGS'!AJ82</f>
        <v>0.100507</v>
      </c>
      <c r="AK82" s="359">
        <f>'2M - SGS'!AK82</f>
        <v>8.7251999999999996E-2</v>
      </c>
      <c r="AL82" s="359">
        <f>'2M - SGS'!AL82</f>
        <v>9.6703999999999998E-2</v>
      </c>
      <c r="AM82" s="359">
        <f>'2M - SGS'!AM82</f>
        <v>0.106265</v>
      </c>
      <c r="AO82" s="246">
        <f t="shared" si="43"/>
        <v>1</v>
      </c>
    </row>
    <row r="83" spans="1:41" ht="15.6" x14ac:dyDescent="0.3">
      <c r="A83" s="637"/>
      <c r="B83" s="13" t="str">
        <f t="shared" si="44"/>
        <v>Heating</v>
      </c>
      <c r="C83" s="359">
        <f>'2M - SGS'!C83</f>
        <v>0.210397</v>
      </c>
      <c r="D83" s="359">
        <f>'2M - SGS'!D83</f>
        <v>0.17743600000000001</v>
      </c>
      <c r="E83" s="359">
        <f>'2M - SGS'!E83</f>
        <v>0.13192400000000001</v>
      </c>
      <c r="F83" s="359">
        <f>'2M - SGS'!F83</f>
        <v>5.9718E-2</v>
      </c>
      <c r="G83" s="359">
        <f>'2M - SGS'!G83</f>
        <v>2.6769000000000001E-2</v>
      </c>
      <c r="H83" s="359">
        <f>'2M - SGS'!H83</f>
        <v>4.2950000000000002E-3</v>
      </c>
      <c r="I83" s="359">
        <f>'2M - SGS'!I83</f>
        <v>2.895E-3</v>
      </c>
      <c r="J83" s="359">
        <f>'2M - SGS'!J83</f>
        <v>3.4320000000000002E-3</v>
      </c>
      <c r="K83" s="359">
        <f>'2M - SGS'!K83</f>
        <v>9.4020000000000006E-3</v>
      </c>
      <c r="L83" s="359">
        <f>'2M - SGS'!L83</f>
        <v>5.5496999999999998E-2</v>
      </c>
      <c r="M83" s="359">
        <f>'2M - SGS'!M83</f>
        <v>0.115452</v>
      </c>
      <c r="N83" s="359">
        <f>'2M - SGS'!N83</f>
        <v>0.20278099999999999</v>
      </c>
      <c r="O83" s="359">
        <f>'2M - SGS'!O83</f>
        <v>0.210397</v>
      </c>
      <c r="P83" s="359">
        <f>'2M - SGS'!P83</f>
        <v>0.17743600000000001</v>
      </c>
      <c r="Q83" s="359">
        <f>'2M - SGS'!Q83</f>
        <v>0.13192400000000001</v>
      </c>
      <c r="R83" s="359">
        <f>'2M - SGS'!R83</f>
        <v>5.9718E-2</v>
      </c>
      <c r="S83" s="359">
        <f>'2M - SGS'!S83</f>
        <v>2.6769000000000001E-2</v>
      </c>
      <c r="T83" s="359">
        <f>'2M - SGS'!T83</f>
        <v>4.2950000000000002E-3</v>
      </c>
      <c r="U83" s="359">
        <f>'2M - SGS'!U83</f>
        <v>2.895E-3</v>
      </c>
      <c r="V83" s="359">
        <f>'2M - SGS'!V83</f>
        <v>3.4320000000000002E-3</v>
      </c>
      <c r="W83" s="359">
        <f>'2M - SGS'!W83</f>
        <v>9.4020000000000006E-3</v>
      </c>
      <c r="X83" s="359">
        <f>'2M - SGS'!X83</f>
        <v>5.5496999999999998E-2</v>
      </c>
      <c r="Y83" s="359">
        <f>'2M - SGS'!Y83</f>
        <v>0.115452</v>
      </c>
      <c r="Z83" s="359">
        <f>'2M - SGS'!Z83</f>
        <v>0.20278099999999999</v>
      </c>
      <c r="AA83" s="359">
        <f>'2M - SGS'!AA83</f>
        <v>0.210397</v>
      </c>
      <c r="AB83" s="359">
        <f>'2M - SGS'!AB83</f>
        <v>0.17743600000000001</v>
      </c>
      <c r="AC83" s="359">
        <f>'2M - SGS'!AC83</f>
        <v>0.13192400000000001</v>
      </c>
      <c r="AD83" s="359">
        <f>'2M - SGS'!AD83</f>
        <v>5.9718E-2</v>
      </c>
      <c r="AE83" s="359">
        <f>'2M - SGS'!AE83</f>
        <v>2.6769000000000001E-2</v>
      </c>
      <c r="AF83" s="359">
        <f>'2M - SGS'!AF83</f>
        <v>4.2950000000000002E-3</v>
      </c>
      <c r="AG83" s="359">
        <f>'2M - SGS'!AG83</f>
        <v>2.895E-3</v>
      </c>
      <c r="AH83" s="359">
        <f>'2M - SGS'!AH83</f>
        <v>3.4320000000000002E-3</v>
      </c>
      <c r="AI83" s="359">
        <f>'2M - SGS'!AI83</f>
        <v>9.4020000000000006E-3</v>
      </c>
      <c r="AJ83" s="359">
        <f>'2M - SGS'!AJ83</f>
        <v>5.5496999999999998E-2</v>
      </c>
      <c r="AK83" s="359">
        <f>'2M - SGS'!AK83</f>
        <v>0.115452</v>
      </c>
      <c r="AL83" s="359">
        <f>'2M - SGS'!AL83</f>
        <v>0.20278099999999999</v>
      </c>
      <c r="AM83" s="359">
        <f>'2M - SGS'!AM83</f>
        <v>0.210397</v>
      </c>
      <c r="AO83" s="246">
        <f t="shared" si="43"/>
        <v>0.99999800000000016</v>
      </c>
    </row>
    <row r="84" spans="1:41" ht="15.6" x14ac:dyDescent="0.3">
      <c r="A84" s="637"/>
      <c r="B84" s="13" t="str">
        <f t="shared" si="44"/>
        <v>HVAC</v>
      </c>
      <c r="C84" s="359">
        <f>'2M - SGS'!C84</f>
        <v>0.107824</v>
      </c>
      <c r="D84" s="359">
        <f>'2M - SGS'!D84</f>
        <v>9.1051999999999994E-2</v>
      </c>
      <c r="E84" s="359">
        <f>'2M - SGS'!E84</f>
        <v>7.1135000000000004E-2</v>
      </c>
      <c r="F84" s="359">
        <f>'2M - SGS'!F84</f>
        <v>4.1179E-2</v>
      </c>
      <c r="G84" s="359">
        <f>'2M - SGS'!G84</f>
        <v>4.4423999999999998E-2</v>
      </c>
      <c r="H84" s="359">
        <f>'2M - SGS'!H84</f>
        <v>0.106128</v>
      </c>
      <c r="I84" s="359">
        <f>'2M - SGS'!I84</f>
        <v>0.14288100000000001</v>
      </c>
      <c r="J84" s="359">
        <f>'2M - SGS'!J84</f>
        <v>0.133494</v>
      </c>
      <c r="K84" s="359">
        <f>'2M - SGS'!K84</f>
        <v>5.781E-2</v>
      </c>
      <c r="L84" s="359">
        <f>'2M - SGS'!L84</f>
        <v>3.8018000000000003E-2</v>
      </c>
      <c r="M84" s="359">
        <f>'2M - SGS'!M84</f>
        <v>6.2103999999999999E-2</v>
      </c>
      <c r="N84" s="359">
        <f>'2M - SGS'!N84</f>
        <v>0.10395</v>
      </c>
      <c r="O84" s="359">
        <f>'2M - SGS'!O84</f>
        <v>0.107824</v>
      </c>
      <c r="P84" s="359">
        <f>'2M - SGS'!P84</f>
        <v>9.1051999999999994E-2</v>
      </c>
      <c r="Q84" s="359">
        <f>'2M - SGS'!Q84</f>
        <v>7.1135000000000004E-2</v>
      </c>
      <c r="R84" s="359">
        <f>'2M - SGS'!R84</f>
        <v>4.1179E-2</v>
      </c>
      <c r="S84" s="359">
        <f>'2M - SGS'!S84</f>
        <v>4.4423999999999998E-2</v>
      </c>
      <c r="T84" s="359">
        <f>'2M - SGS'!T84</f>
        <v>0.106128</v>
      </c>
      <c r="U84" s="359">
        <f>'2M - SGS'!U84</f>
        <v>0.14288100000000001</v>
      </c>
      <c r="V84" s="359">
        <f>'2M - SGS'!V84</f>
        <v>0.133494</v>
      </c>
      <c r="W84" s="359">
        <f>'2M - SGS'!W84</f>
        <v>5.781E-2</v>
      </c>
      <c r="X84" s="359">
        <f>'2M - SGS'!X84</f>
        <v>3.8018000000000003E-2</v>
      </c>
      <c r="Y84" s="359">
        <f>'2M - SGS'!Y84</f>
        <v>6.2103999999999999E-2</v>
      </c>
      <c r="Z84" s="359">
        <f>'2M - SGS'!Z84</f>
        <v>0.10395</v>
      </c>
      <c r="AA84" s="359">
        <f>'2M - SGS'!AA84</f>
        <v>0.107824</v>
      </c>
      <c r="AB84" s="359">
        <f>'2M - SGS'!AB84</f>
        <v>9.1051999999999994E-2</v>
      </c>
      <c r="AC84" s="359">
        <f>'2M - SGS'!AC84</f>
        <v>7.1135000000000004E-2</v>
      </c>
      <c r="AD84" s="359">
        <f>'2M - SGS'!AD84</f>
        <v>4.1179E-2</v>
      </c>
      <c r="AE84" s="359">
        <f>'2M - SGS'!AE84</f>
        <v>4.4423999999999998E-2</v>
      </c>
      <c r="AF84" s="359">
        <f>'2M - SGS'!AF84</f>
        <v>0.106128</v>
      </c>
      <c r="AG84" s="359">
        <f>'2M - SGS'!AG84</f>
        <v>0.14288100000000001</v>
      </c>
      <c r="AH84" s="359">
        <f>'2M - SGS'!AH84</f>
        <v>0.133494</v>
      </c>
      <c r="AI84" s="359">
        <f>'2M - SGS'!AI84</f>
        <v>5.781E-2</v>
      </c>
      <c r="AJ84" s="359">
        <f>'2M - SGS'!AJ84</f>
        <v>3.8018000000000003E-2</v>
      </c>
      <c r="AK84" s="359">
        <f>'2M - SGS'!AK84</f>
        <v>6.2103999999999999E-2</v>
      </c>
      <c r="AL84" s="359">
        <f>'2M - SGS'!AL84</f>
        <v>0.10395</v>
      </c>
      <c r="AM84" s="359">
        <f>'2M - SGS'!AM84</f>
        <v>0.107824</v>
      </c>
      <c r="AO84" s="246">
        <f t="shared" si="43"/>
        <v>0.99999900000000008</v>
      </c>
    </row>
    <row r="85" spans="1:41" ht="15.6" x14ac:dyDescent="0.3">
      <c r="A85" s="637"/>
      <c r="B85" s="13" t="str">
        <f t="shared" si="44"/>
        <v>Lighting</v>
      </c>
      <c r="C85" s="359">
        <f>'2M - SGS'!C85</f>
        <v>9.3563999999999994E-2</v>
      </c>
      <c r="D85" s="359">
        <f>'2M - SGS'!D85</f>
        <v>7.2162000000000004E-2</v>
      </c>
      <c r="E85" s="359">
        <f>'2M - SGS'!E85</f>
        <v>7.8372999999999998E-2</v>
      </c>
      <c r="F85" s="359">
        <f>'2M - SGS'!F85</f>
        <v>7.6534000000000005E-2</v>
      </c>
      <c r="G85" s="359">
        <f>'2M - SGS'!G85</f>
        <v>9.4246999999999997E-2</v>
      </c>
      <c r="H85" s="359">
        <f>'2M - SGS'!H85</f>
        <v>7.5599E-2</v>
      </c>
      <c r="I85" s="359">
        <f>'2M - SGS'!I85</f>
        <v>9.6199999999999994E-2</v>
      </c>
      <c r="J85" s="359">
        <f>'2M - SGS'!J85</f>
        <v>7.7077999999999994E-2</v>
      </c>
      <c r="K85" s="359">
        <f>'2M - SGS'!K85</f>
        <v>8.1374000000000002E-2</v>
      </c>
      <c r="L85" s="359">
        <f>'2M - SGS'!L85</f>
        <v>9.4072000000000003E-2</v>
      </c>
      <c r="M85" s="359">
        <f>'2M - SGS'!M85</f>
        <v>7.6706999999999997E-2</v>
      </c>
      <c r="N85" s="359">
        <f>'2M - SGS'!N85</f>
        <v>8.4089999999999998E-2</v>
      </c>
      <c r="O85" s="359">
        <f>'2M - SGS'!O85</f>
        <v>9.3563999999999994E-2</v>
      </c>
      <c r="P85" s="359">
        <f>'2M - SGS'!P85</f>
        <v>7.2162000000000004E-2</v>
      </c>
      <c r="Q85" s="359">
        <f>'2M - SGS'!Q85</f>
        <v>7.8372999999999998E-2</v>
      </c>
      <c r="R85" s="359">
        <f>'2M - SGS'!R85</f>
        <v>7.6534000000000005E-2</v>
      </c>
      <c r="S85" s="359">
        <f>'2M - SGS'!S85</f>
        <v>9.4246999999999997E-2</v>
      </c>
      <c r="T85" s="359">
        <f>'2M - SGS'!T85</f>
        <v>7.5599E-2</v>
      </c>
      <c r="U85" s="359">
        <f>'2M - SGS'!U85</f>
        <v>9.6199999999999994E-2</v>
      </c>
      <c r="V85" s="359">
        <f>'2M - SGS'!V85</f>
        <v>7.7077999999999994E-2</v>
      </c>
      <c r="W85" s="359">
        <f>'2M - SGS'!W85</f>
        <v>8.1374000000000002E-2</v>
      </c>
      <c r="X85" s="359">
        <f>'2M - SGS'!X85</f>
        <v>9.4072000000000003E-2</v>
      </c>
      <c r="Y85" s="359">
        <f>'2M - SGS'!Y85</f>
        <v>7.6706999999999997E-2</v>
      </c>
      <c r="Z85" s="359">
        <f>'2M - SGS'!Z85</f>
        <v>8.4089999999999998E-2</v>
      </c>
      <c r="AA85" s="359">
        <f>'2M - SGS'!AA85</f>
        <v>9.3563999999999994E-2</v>
      </c>
      <c r="AB85" s="359">
        <f>'2M - SGS'!AB85</f>
        <v>7.2162000000000004E-2</v>
      </c>
      <c r="AC85" s="359">
        <f>'2M - SGS'!AC85</f>
        <v>7.8372999999999998E-2</v>
      </c>
      <c r="AD85" s="359">
        <f>'2M - SGS'!AD85</f>
        <v>7.6534000000000005E-2</v>
      </c>
      <c r="AE85" s="359">
        <f>'2M - SGS'!AE85</f>
        <v>9.4246999999999997E-2</v>
      </c>
      <c r="AF85" s="359">
        <f>'2M - SGS'!AF85</f>
        <v>7.5599E-2</v>
      </c>
      <c r="AG85" s="359">
        <f>'2M - SGS'!AG85</f>
        <v>9.6199999999999994E-2</v>
      </c>
      <c r="AH85" s="359">
        <f>'2M - SGS'!AH85</f>
        <v>7.7077999999999994E-2</v>
      </c>
      <c r="AI85" s="359">
        <f>'2M - SGS'!AI85</f>
        <v>8.1374000000000002E-2</v>
      </c>
      <c r="AJ85" s="359">
        <f>'2M - SGS'!AJ85</f>
        <v>9.4072000000000003E-2</v>
      </c>
      <c r="AK85" s="359">
        <f>'2M - SGS'!AK85</f>
        <v>7.6706999999999997E-2</v>
      </c>
      <c r="AL85" s="359">
        <f>'2M - SGS'!AL85</f>
        <v>8.4089999999999998E-2</v>
      </c>
      <c r="AM85" s="359">
        <f>'2M - SGS'!AM85</f>
        <v>9.3563999999999994E-2</v>
      </c>
      <c r="AO85" s="246">
        <f t="shared" si="43"/>
        <v>1</v>
      </c>
    </row>
    <row r="86" spans="1:41" ht="15.6" x14ac:dyDescent="0.3">
      <c r="A86" s="637"/>
      <c r="B86" s="13" t="str">
        <f t="shared" si="44"/>
        <v>Miscellaneous</v>
      </c>
      <c r="C86" s="359">
        <f>'2M - SGS'!C86</f>
        <v>8.5109000000000004E-2</v>
      </c>
      <c r="D86" s="359">
        <f>'2M - SGS'!D86</f>
        <v>7.7715000000000006E-2</v>
      </c>
      <c r="E86" s="359">
        <f>'2M - SGS'!E86</f>
        <v>8.6136000000000004E-2</v>
      </c>
      <c r="F86" s="359">
        <f>'2M - SGS'!F86</f>
        <v>7.9796000000000006E-2</v>
      </c>
      <c r="G86" s="359">
        <f>'2M - SGS'!G86</f>
        <v>8.5334999999999994E-2</v>
      </c>
      <c r="H86" s="359">
        <f>'2M - SGS'!H86</f>
        <v>8.1994999999999998E-2</v>
      </c>
      <c r="I86" s="359">
        <f>'2M - SGS'!I86</f>
        <v>8.4098999999999993E-2</v>
      </c>
      <c r="J86" s="359">
        <f>'2M - SGS'!J86</f>
        <v>8.4198999999999996E-2</v>
      </c>
      <c r="K86" s="359">
        <f>'2M - SGS'!K86</f>
        <v>8.2512000000000002E-2</v>
      </c>
      <c r="L86" s="359">
        <f>'2M - SGS'!L86</f>
        <v>8.5277000000000006E-2</v>
      </c>
      <c r="M86" s="359">
        <f>'2M - SGS'!M86</f>
        <v>8.2588999999999996E-2</v>
      </c>
      <c r="N86" s="359">
        <f>'2M - SGS'!N86</f>
        <v>8.5237999999999994E-2</v>
      </c>
      <c r="O86" s="359">
        <f>'2M - SGS'!O86</f>
        <v>8.5109000000000004E-2</v>
      </c>
      <c r="P86" s="359">
        <f>'2M - SGS'!P86</f>
        <v>7.7715000000000006E-2</v>
      </c>
      <c r="Q86" s="359">
        <f>'2M - SGS'!Q86</f>
        <v>8.6136000000000004E-2</v>
      </c>
      <c r="R86" s="359">
        <f>'2M - SGS'!R86</f>
        <v>7.9796000000000006E-2</v>
      </c>
      <c r="S86" s="359">
        <f>'2M - SGS'!S86</f>
        <v>8.5334999999999994E-2</v>
      </c>
      <c r="T86" s="359">
        <f>'2M - SGS'!T86</f>
        <v>8.1994999999999998E-2</v>
      </c>
      <c r="U86" s="359">
        <f>'2M - SGS'!U86</f>
        <v>8.4098999999999993E-2</v>
      </c>
      <c r="V86" s="359">
        <f>'2M - SGS'!V86</f>
        <v>8.4198999999999996E-2</v>
      </c>
      <c r="W86" s="359">
        <f>'2M - SGS'!W86</f>
        <v>8.2512000000000002E-2</v>
      </c>
      <c r="X86" s="359">
        <f>'2M - SGS'!X86</f>
        <v>8.5277000000000006E-2</v>
      </c>
      <c r="Y86" s="359">
        <f>'2M - SGS'!Y86</f>
        <v>8.2588999999999996E-2</v>
      </c>
      <c r="Z86" s="359">
        <f>'2M - SGS'!Z86</f>
        <v>8.5237999999999994E-2</v>
      </c>
      <c r="AA86" s="359">
        <f>'2M - SGS'!AA86</f>
        <v>8.5109000000000004E-2</v>
      </c>
      <c r="AB86" s="359">
        <f>'2M - SGS'!AB86</f>
        <v>7.7715000000000006E-2</v>
      </c>
      <c r="AC86" s="359">
        <f>'2M - SGS'!AC86</f>
        <v>8.6136000000000004E-2</v>
      </c>
      <c r="AD86" s="359">
        <f>'2M - SGS'!AD86</f>
        <v>7.9796000000000006E-2</v>
      </c>
      <c r="AE86" s="359">
        <f>'2M - SGS'!AE86</f>
        <v>8.5334999999999994E-2</v>
      </c>
      <c r="AF86" s="359">
        <f>'2M - SGS'!AF86</f>
        <v>8.1994999999999998E-2</v>
      </c>
      <c r="AG86" s="359">
        <f>'2M - SGS'!AG86</f>
        <v>8.4098999999999993E-2</v>
      </c>
      <c r="AH86" s="359">
        <f>'2M - SGS'!AH86</f>
        <v>8.4198999999999996E-2</v>
      </c>
      <c r="AI86" s="359">
        <f>'2M - SGS'!AI86</f>
        <v>8.2512000000000002E-2</v>
      </c>
      <c r="AJ86" s="359">
        <f>'2M - SGS'!AJ86</f>
        <v>8.5277000000000006E-2</v>
      </c>
      <c r="AK86" s="359">
        <f>'2M - SGS'!AK86</f>
        <v>8.2588999999999996E-2</v>
      </c>
      <c r="AL86" s="359">
        <f>'2M - SGS'!AL86</f>
        <v>8.5237999999999994E-2</v>
      </c>
      <c r="AM86" s="359">
        <f>'2M - SGS'!AM86</f>
        <v>8.5109000000000004E-2</v>
      </c>
      <c r="AO86" s="246">
        <f t="shared" si="43"/>
        <v>1.0000000000000002</v>
      </c>
    </row>
    <row r="87" spans="1:41" ht="15.6" x14ac:dyDescent="0.3">
      <c r="A87" s="637"/>
      <c r="B87" s="13" t="str">
        <f t="shared" si="44"/>
        <v>Motors</v>
      </c>
      <c r="C87" s="359">
        <f>'2M - SGS'!C87</f>
        <v>8.5109000000000004E-2</v>
      </c>
      <c r="D87" s="359">
        <f>'2M - SGS'!D87</f>
        <v>7.7715000000000006E-2</v>
      </c>
      <c r="E87" s="359">
        <f>'2M - SGS'!E87</f>
        <v>8.6136000000000004E-2</v>
      </c>
      <c r="F87" s="359">
        <f>'2M - SGS'!F87</f>
        <v>7.9796000000000006E-2</v>
      </c>
      <c r="G87" s="359">
        <f>'2M - SGS'!G87</f>
        <v>8.5334999999999994E-2</v>
      </c>
      <c r="H87" s="359">
        <f>'2M - SGS'!H87</f>
        <v>8.1994999999999998E-2</v>
      </c>
      <c r="I87" s="359">
        <f>'2M - SGS'!I87</f>
        <v>8.4098999999999993E-2</v>
      </c>
      <c r="J87" s="359">
        <f>'2M - SGS'!J87</f>
        <v>8.4198999999999996E-2</v>
      </c>
      <c r="K87" s="359">
        <f>'2M - SGS'!K87</f>
        <v>8.2512000000000002E-2</v>
      </c>
      <c r="L87" s="359">
        <f>'2M - SGS'!L87</f>
        <v>8.5277000000000006E-2</v>
      </c>
      <c r="M87" s="359">
        <f>'2M - SGS'!M87</f>
        <v>8.2588999999999996E-2</v>
      </c>
      <c r="N87" s="359">
        <f>'2M - SGS'!N87</f>
        <v>8.5237999999999994E-2</v>
      </c>
      <c r="O87" s="359">
        <f>'2M - SGS'!O87</f>
        <v>8.5109000000000004E-2</v>
      </c>
      <c r="P87" s="359">
        <f>'2M - SGS'!P87</f>
        <v>7.7715000000000006E-2</v>
      </c>
      <c r="Q87" s="359">
        <f>'2M - SGS'!Q87</f>
        <v>8.6136000000000004E-2</v>
      </c>
      <c r="R87" s="359">
        <f>'2M - SGS'!R87</f>
        <v>7.9796000000000006E-2</v>
      </c>
      <c r="S87" s="359">
        <f>'2M - SGS'!S87</f>
        <v>8.5334999999999994E-2</v>
      </c>
      <c r="T87" s="359">
        <f>'2M - SGS'!T87</f>
        <v>8.1994999999999998E-2</v>
      </c>
      <c r="U87" s="359">
        <f>'2M - SGS'!U87</f>
        <v>8.4098999999999993E-2</v>
      </c>
      <c r="V87" s="359">
        <f>'2M - SGS'!V87</f>
        <v>8.4198999999999996E-2</v>
      </c>
      <c r="W87" s="359">
        <f>'2M - SGS'!W87</f>
        <v>8.2512000000000002E-2</v>
      </c>
      <c r="X87" s="359">
        <f>'2M - SGS'!X87</f>
        <v>8.5277000000000006E-2</v>
      </c>
      <c r="Y87" s="359">
        <f>'2M - SGS'!Y87</f>
        <v>8.2588999999999996E-2</v>
      </c>
      <c r="Z87" s="359">
        <f>'2M - SGS'!Z87</f>
        <v>8.5237999999999994E-2</v>
      </c>
      <c r="AA87" s="359">
        <f>'2M - SGS'!AA87</f>
        <v>8.5109000000000004E-2</v>
      </c>
      <c r="AB87" s="359">
        <f>'2M - SGS'!AB87</f>
        <v>7.7715000000000006E-2</v>
      </c>
      <c r="AC87" s="359">
        <f>'2M - SGS'!AC87</f>
        <v>8.6136000000000004E-2</v>
      </c>
      <c r="AD87" s="359">
        <f>'2M - SGS'!AD87</f>
        <v>7.9796000000000006E-2</v>
      </c>
      <c r="AE87" s="359">
        <f>'2M - SGS'!AE87</f>
        <v>8.5334999999999994E-2</v>
      </c>
      <c r="AF87" s="359">
        <f>'2M - SGS'!AF87</f>
        <v>8.1994999999999998E-2</v>
      </c>
      <c r="AG87" s="359">
        <f>'2M - SGS'!AG87</f>
        <v>8.4098999999999993E-2</v>
      </c>
      <c r="AH87" s="359">
        <f>'2M - SGS'!AH87</f>
        <v>8.4198999999999996E-2</v>
      </c>
      <c r="AI87" s="359">
        <f>'2M - SGS'!AI87</f>
        <v>8.2512000000000002E-2</v>
      </c>
      <c r="AJ87" s="359">
        <f>'2M - SGS'!AJ87</f>
        <v>8.5277000000000006E-2</v>
      </c>
      <c r="AK87" s="359">
        <f>'2M - SGS'!AK87</f>
        <v>8.2588999999999996E-2</v>
      </c>
      <c r="AL87" s="359">
        <f>'2M - SGS'!AL87</f>
        <v>8.5237999999999994E-2</v>
      </c>
      <c r="AM87" s="359">
        <f>'2M - SGS'!AM87</f>
        <v>8.5109000000000004E-2</v>
      </c>
      <c r="AO87" s="246">
        <f t="shared" si="43"/>
        <v>1.0000000000000002</v>
      </c>
    </row>
    <row r="88" spans="1:41" ht="15.6" x14ac:dyDescent="0.3">
      <c r="A88" s="637"/>
      <c r="B88" s="13" t="str">
        <f t="shared" si="44"/>
        <v>Process</v>
      </c>
      <c r="C88" s="359">
        <f>'2M - SGS'!C88</f>
        <v>8.5109000000000004E-2</v>
      </c>
      <c r="D88" s="359">
        <f>'2M - SGS'!D88</f>
        <v>7.7715000000000006E-2</v>
      </c>
      <c r="E88" s="359">
        <f>'2M - SGS'!E88</f>
        <v>8.6136000000000004E-2</v>
      </c>
      <c r="F88" s="359">
        <f>'2M - SGS'!F88</f>
        <v>7.9796000000000006E-2</v>
      </c>
      <c r="G88" s="359">
        <f>'2M - SGS'!G88</f>
        <v>8.5334999999999994E-2</v>
      </c>
      <c r="H88" s="359">
        <f>'2M - SGS'!H88</f>
        <v>8.1994999999999998E-2</v>
      </c>
      <c r="I88" s="359">
        <f>'2M - SGS'!I88</f>
        <v>8.4098999999999993E-2</v>
      </c>
      <c r="J88" s="359">
        <f>'2M - SGS'!J88</f>
        <v>8.4198999999999996E-2</v>
      </c>
      <c r="K88" s="359">
        <f>'2M - SGS'!K88</f>
        <v>8.2512000000000002E-2</v>
      </c>
      <c r="L88" s="359">
        <f>'2M - SGS'!L88</f>
        <v>8.5277000000000006E-2</v>
      </c>
      <c r="M88" s="359">
        <f>'2M - SGS'!M88</f>
        <v>8.2588999999999996E-2</v>
      </c>
      <c r="N88" s="359">
        <f>'2M - SGS'!N88</f>
        <v>8.5237999999999994E-2</v>
      </c>
      <c r="O88" s="359">
        <f>'2M - SGS'!O88</f>
        <v>8.5109000000000004E-2</v>
      </c>
      <c r="P88" s="359">
        <f>'2M - SGS'!P88</f>
        <v>7.7715000000000006E-2</v>
      </c>
      <c r="Q88" s="359">
        <f>'2M - SGS'!Q88</f>
        <v>8.6136000000000004E-2</v>
      </c>
      <c r="R88" s="359">
        <f>'2M - SGS'!R88</f>
        <v>7.9796000000000006E-2</v>
      </c>
      <c r="S88" s="359">
        <f>'2M - SGS'!S88</f>
        <v>8.5334999999999994E-2</v>
      </c>
      <c r="T88" s="359">
        <f>'2M - SGS'!T88</f>
        <v>8.1994999999999998E-2</v>
      </c>
      <c r="U88" s="359">
        <f>'2M - SGS'!U88</f>
        <v>8.4098999999999993E-2</v>
      </c>
      <c r="V88" s="359">
        <f>'2M - SGS'!V88</f>
        <v>8.4198999999999996E-2</v>
      </c>
      <c r="W88" s="359">
        <f>'2M - SGS'!W88</f>
        <v>8.2512000000000002E-2</v>
      </c>
      <c r="X88" s="359">
        <f>'2M - SGS'!X88</f>
        <v>8.5277000000000006E-2</v>
      </c>
      <c r="Y88" s="359">
        <f>'2M - SGS'!Y88</f>
        <v>8.2588999999999996E-2</v>
      </c>
      <c r="Z88" s="359">
        <f>'2M - SGS'!Z88</f>
        <v>8.5237999999999994E-2</v>
      </c>
      <c r="AA88" s="359">
        <f>'2M - SGS'!AA88</f>
        <v>8.5109000000000004E-2</v>
      </c>
      <c r="AB88" s="359">
        <f>'2M - SGS'!AB88</f>
        <v>7.7715000000000006E-2</v>
      </c>
      <c r="AC88" s="359">
        <f>'2M - SGS'!AC88</f>
        <v>8.6136000000000004E-2</v>
      </c>
      <c r="AD88" s="359">
        <f>'2M - SGS'!AD88</f>
        <v>7.9796000000000006E-2</v>
      </c>
      <c r="AE88" s="359">
        <f>'2M - SGS'!AE88</f>
        <v>8.5334999999999994E-2</v>
      </c>
      <c r="AF88" s="359">
        <f>'2M - SGS'!AF88</f>
        <v>8.1994999999999998E-2</v>
      </c>
      <c r="AG88" s="359">
        <f>'2M - SGS'!AG88</f>
        <v>8.4098999999999993E-2</v>
      </c>
      <c r="AH88" s="359">
        <f>'2M - SGS'!AH88</f>
        <v>8.4198999999999996E-2</v>
      </c>
      <c r="AI88" s="359">
        <f>'2M - SGS'!AI88</f>
        <v>8.2512000000000002E-2</v>
      </c>
      <c r="AJ88" s="359">
        <f>'2M - SGS'!AJ88</f>
        <v>8.5277000000000006E-2</v>
      </c>
      <c r="AK88" s="359">
        <f>'2M - SGS'!AK88</f>
        <v>8.2588999999999996E-2</v>
      </c>
      <c r="AL88" s="359">
        <f>'2M - SGS'!AL88</f>
        <v>8.5237999999999994E-2</v>
      </c>
      <c r="AM88" s="359">
        <f>'2M - SGS'!AM88</f>
        <v>8.5109000000000004E-2</v>
      </c>
      <c r="AO88" s="246">
        <f t="shared" si="43"/>
        <v>1.0000000000000002</v>
      </c>
    </row>
    <row r="89" spans="1:41" ht="15.6" x14ac:dyDescent="0.3">
      <c r="A89" s="637"/>
      <c r="B89" s="13" t="str">
        <f t="shared" si="44"/>
        <v>Refrigeration</v>
      </c>
      <c r="C89" s="359">
        <f>'2M - SGS'!C89</f>
        <v>8.3486000000000005E-2</v>
      </c>
      <c r="D89" s="359">
        <f>'2M - SGS'!D89</f>
        <v>7.6158000000000003E-2</v>
      </c>
      <c r="E89" s="359">
        <f>'2M - SGS'!E89</f>
        <v>8.3346000000000003E-2</v>
      </c>
      <c r="F89" s="359">
        <f>'2M - SGS'!F89</f>
        <v>8.0782999999999994E-2</v>
      </c>
      <c r="G89" s="359">
        <f>'2M - SGS'!G89</f>
        <v>8.5133E-2</v>
      </c>
      <c r="H89" s="359">
        <f>'2M - SGS'!H89</f>
        <v>8.4294999999999995E-2</v>
      </c>
      <c r="I89" s="359">
        <f>'2M - SGS'!I89</f>
        <v>8.7456999999999993E-2</v>
      </c>
      <c r="J89" s="359">
        <f>'2M - SGS'!J89</f>
        <v>8.7230000000000002E-2</v>
      </c>
      <c r="K89" s="359">
        <f>'2M - SGS'!K89</f>
        <v>8.3319000000000004E-2</v>
      </c>
      <c r="L89" s="359">
        <f>'2M - SGS'!L89</f>
        <v>8.4562999999999999E-2</v>
      </c>
      <c r="M89" s="359">
        <f>'2M - SGS'!M89</f>
        <v>8.1112000000000004E-2</v>
      </c>
      <c r="N89" s="359">
        <f>'2M - SGS'!N89</f>
        <v>8.3118999999999998E-2</v>
      </c>
      <c r="O89" s="359">
        <f>'2M - SGS'!O89</f>
        <v>8.3486000000000005E-2</v>
      </c>
      <c r="P89" s="359">
        <f>'2M - SGS'!P89</f>
        <v>7.6158000000000003E-2</v>
      </c>
      <c r="Q89" s="359">
        <f>'2M - SGS'!Q89</f>
        <v>8.3346000000000003E-2</v>
      </c>
      <c r="R89" s="359">
        <f>'2M - SGS'!R89</f>
        <v>8.0782999999999994E-2</v>
      </c>
      <c r="S89" s="359">
        <f>'2M - SGS'!S89</f>
        <v>8.5133E-2</v>
      </c>
      <c r="T89" s="359">
        <f>'2M - SGS'!T89</f>
        <v>8.4294999999999995E-2</v>
      </c>
      <c r="U89" s="359">
        <f>'2M - SGS'!U89</f>
        <v>8.7456999999999993E-2</v>
      </c>
      <c r="V89" s="359">
        <f>'2M - SGS'!V89</f>
        <v>8.7230000000000002E-2</v>
      </c>
      <c r="W89" s="359">
        <f>'2M - SGS'!W89</f>
        <v>8.3319000000000004E-2</v>
      </c>
      <c r="X89" s="359">
        <f>'2M - SGS'!X89</f>
        <v>8.4562999999999999E-2</v>
      </c>
      <c r="Y89" s="359">
        <f>'2M - SGS'!Y89</f>
        <v>8.1112000000000004E-2</v>
      </c>
      <c r="Z89" s="359">
        <f>'2M - SGS'!Z89</f>
        <v>8.3118999999999998E-2</v>
      </c>
      <c r="AA89" s="359">
        <f>'2M - SGS'!AA89</f>
        <v>8.3486000000000005E-2</v>
      </c>
      <c r="AB89" s="359">
        <f>'2M - SGS'!AB89</f>
        <v>7.6158000000000003E-2</v>
      </c>
      <c r="AC89" s="359">
        <f>'2M - SGS'!AC89</f>
        <v>8.3346000000000003E-2</v>
      </c>
      <c r="AD89" s="359">
        <f>'2M - SGS'!AD89</f>
        <v>8.0782999999999994E-2</v>
      </c>
      <c r="AE89" s="359">
        <f>'2M - SGS'!AE89</f>
        <v>8.5133E-2</v>
      </c>
      <c r="AF89" s="359">
        <f>'2M - SGS'!AF89</f>
        <v>8.4294999999999995E-2</v>
      </c>
      <c r="AG89" s="359">
        <f>'2M - SGS'!AG89</f>
        <v>8.7456999999999993E-2</v>
      </c>
      <c r="AH89" s="359">
        <f>'2M - SGS'!AH89</f>
        <v>8.7230000000000002E-2</v>
      </c>
      <c r="AI89" s="359">
        <f>'2M - SGS'!AI89</f>
        <v>8.3319000000000004E-2</v>
      </c>
      <c r="AJ89" s="359">
        <f>'2M - SGS'!AJ89</f>
        <v>8.4562999999999999E-2</v>
      </c>
      <c r="AK89" s="359">
        <f>'2M - SGS'!AK89</f>
        <v>8.1112000000000004E-2</v>
      </c>
      <c r="AL89" s="359">
        <f>'2M - SGS'!AL89</f>
        <v>8.3118999999999998E-2</v>
      </c>
      <c r="AM89" s="359">
        <f>'2M - SGS'!AM89</f>
        <v>8.3486000000000005E-2</v>
      </c>
      <c r="AO89" s="246">
        <f t="shared" si="43"/>
        <v>1.0000010000000001</v>
      </c>
    </row>
    <row r="90" spans="1:41" ht="16.2" thickBot="1" x14ac:dyDescent="0.35">
      <c r="A90" s="638"/>
      <c r="B90" s="14" t="str">
        <f t="shared" si="44"/>
        <v>Water Heating</v>
      </c>
      <c r="C90" s="360">
        <f>'2M - SGS'!C90</f>
        <v>0.108255</v>
      </c>
      <c r="D90" s="360">
        <f>'2M - SGS'!D90</f>
        <v>9.1078000000000006E-2</v>
      </c>
      <c r="E90" s="360">
        <f>'2M - SGS'!E90</f>
        <v>8.5239999999999996E-2</v>
      </c>
      <c r="F90" s="360">
        <f>'2M - SGS'!F90</f>
        <v>7.2980000000000003E-2</v>
      </c>
      <c r="G90" s="360">
        <f>'2M - SGS'!G90</f>
        <v>7.9849000000000003E-2</v>
      </c>
      <c r="H90" s="360">
        <f>'2M - SGS'!H90</f>
        <v>7.2720999999999994E-2</v>
      </c>
      <c r="I90" s="360">
        <f>'2M - SGS'!I90</f>
        <v>7.4929999999999997E-2</v>
      </c>
      <c r="J90" s="360">
        <f>'2M - SGS'!J90</f>
        <v>7.5861999999999999E-2</v>
      </c>
      <c r="K90" s="360">
        <f>'2M - SGS'!K90</f>
        <v>7.5733999999999996E-2</v>
      </c>
      <c r="L90" s="360">
        <f>'2M - SGS'!L90</f>
        <v>8.2808000000000007E-2</v>
      </c>
      <c r="M90" s="360">
        <f>'2M - SGS'!M90</f>
        <v>8.6345000000000005E-2</v>
      </c>
      <c r="N90" s="360">
        <f>'2M - SGS'!N90</f>
        <v>9.4200000000000006E-2</v>
      </c>
      <c r="O90" s="360">
        <f>'2M - SGS'!O90</f>
        <v>0.108255</v>
      </c>
      <c r="P90" s="360">
        <f>'2M - SGS'!P90</f>
        <v>9.1078000000000006E-2</v>
      </c>
      <c r="Q90" s="360">
        <f>'2M - SGS'!Q90</f>
        <v>8.5239999999999996E-2</v>
      </c>
      <c r="R90" s="360">
        <f>'2M - SGS'!R90</f>
        <v>7.2980000000000003E-2</v>
      </c>
      <c r="S90" s="360">
        <f>'2M - SGS'!S90</f>
        <v>7.9849000000000003E-2</v>
      </c>
      <c r="T90" s="360">
        <f>'2M - SGS'!T90</f>
        <v>7.2720999999999994E-2</v>
      </c>
      <c r="U90" s="360">
        <f>'2M - SGS'!U90</f>
        <v>7.4929999999999997E-2</v>
      </c>
      <c r="V90" s="360">
        <f>'2M - SGS'!V90</f>
        <v>7.5861999999999999E-2</v>
      </c>
      <c r="W90" s="360">
        <f>'2M - SGS'!W90</f>
        <v>7.5733999999999996E-2</v>
      </c>
      <c r="X90" s="360">
        <f>'2M - SGS'!X90</f>
        <v>8.2808000000000007E-2</v>
      </c>
      <c r="Y90" s="360">
        <f>'2M - SGS'!Y90</f>
        <v>8.6345000000000005E-2</v>
      </c>
      <c r="Z90" s="360">
        <f>'2M - SGS'!Z90</f>
        <v>9.4200000000000006E-2</v>
      </c>
      <c r="AA90" s="360">
        <f>'2M - SGS'!AA90</f>
        <v>0.108255</v>
      </c>
      <c r="AB90" s="360">
        <f>'2M - SGS'!AB90</f>
        <v>9.1078000000000006E-2</v>
      </c>
      <c r="AC90" s="360">
        <f>'2M - SGS'!AC90</f>
        <v>8.5239999999999996E-2</v>
      </c>
      <c r="AD90" s="360">
        <f>'2M - SGS'!AD90</f>
        <v>7.2980000000000003E-2</v>
      </c>
      <c r="AE90" s="360">
        <f>'2M - SGS'!AE90</f>
        <v>7.9849000000000003E-2</v>
      </c>
      <c r="AF90" s="360">
        <f>'2M - SGS'!AF90</f>
        <v>7.2720999999999994E-2</v>
      </c>
      <c r="AG90" s="360">
        <f>'2M - SGS'!AG90</f>
        <v>7.4929999999999997E-2</v>
      </c>
      <c r="AH90" s="360">
        <f>'2M - SGS'!AH90</f>
        <v>7.5861999999999999E-2</v>
      </c>
      <c r="AI90" s="360">
        <f>'2M - SGS'!AI90</f>
        <v>7.5733999999999996E-2</v>
      </c>
      <c r="AJ90" s="360">
        <f>'2M - SGS'!AJ90</f>
        <v>8.2808000000000007E-2</v>
      </c>
      <c r="AK90" s="360">
        <f>'2M - SGS'!AK90</f>
        <v>8.6345000000000005E-2</v>
      </c>
      <c r="AL90" s="360">
        <f>'2M - SGS'!AL90</f>
        <v>9.4200000000000006E-2</v>
      </c>
      <c r="AM90" s="360">
        <f>'2M - SGS'!AM90</f>
        <v>0.108255</v>
      </c>
      <c r="AO90" s="246">
        <f t="shared" si="43"/>
        <v>1.0000020000000001</v>
      </c>
    </row>
    <row r="91" spans="1:41" ht="15" thickBot="1" x14ac:dyDescent="0.35">
      <c r="AO91" s="231" t="s">
        <v>137</v>
      </c>
    </row>
    <row r="92" spans="1:41" ht="15" customHeight="1" x14ac:dyDescent="0.3">
      <c r="A92" s="627" t="s">
        <v>153</v>
      </c>
      <c r="B92" s="309" t="s">
        <v>16</v>
      </c>
      <c r="C92" s="304">
        <f>C77</f>
        <v>43831</v>
      </c>
      <c r="D92" s="304">
        <f t="shared" ref="D92:AM92" si="45">D77</f>
        <v>43862</v>
      </c>
      <c r="E92" s="304">
        <f t="shared" si="45"/>
        <v>43891</v>
      </c>
      <c r="F92" s="304">
        <f t="shared" si="45"/>
        <v>43922</v>
      </c>
      <c r="G92" s="304">
        <f t="shared" si="45"/>
        <v>43952</v>
      </c>
      <c r="H92" s="304">
        <f t="shared" si="45"/>
        <v>43983</v>
      </c>
      <c r="I92" s="304">
        <f t="shared" si="45"/>
        <v>44013</v>
      </c>
      <c r="J92" s="304">
        <f t="shared" si="45"/>
        <v>44044</v>
      </c>
      <c r="K92" s="304">
        <f t="shared" si="45"/>
        <v>44075</v>
      </c>
      <c r="L92" s="304">
        <f t="shared" si="45"/>
        <v>44105</v>
      </c>
      <c r="M92" s="304">
        <f t="shared" si="45"/>
        <v>44136</v>
      </c>
      <c r="N92" s="304">
        <f t="shared" si="45"/>
        <v>44166</v>
      </c>
      <c r="O92" s="304">
        <f t="shared" si="45"/>
        <v>44197</v>
      </c>
      <c r="P92" s="304">
        <f t="shared" si="45"/>
        <v>44228</v>
      </c>
      <c r="Q92" s="304">
        <f t="shared" si="45"/>
        <v>44256</v>
      </c>
      <c r="R92" s="304">
        <f t="shared" si="45"/>
        <v>44287</v>
      </c>
      <c r="S92" s="304">
        <f t="shared" si="45"/>
        <v>44317</v>
      </c>
      <c r="T92" s="304">
        <f t="shared" si="45"/>
        <v>44348</v>
      </c>
      <c r="U92" s="304">
        <f t="shared" si="45"/>
        <v>44378</v>
      </c>
      <c r="V92" s="304">
        <f t="shared" si="45"/>
        <v>44409</v>
      </c>
      <c r="W92" s="304">
        <f t="shared" si="45"/>
        <v>44440</v>
      </c>
      <c r="X92" s="304">
        <f t="shared" si="45"/>
        <v>44470</v>
      </c>
      <c r="Y92" s="304">
        <f t="shared" si="45"/>
        <v>44501</v>
      </c>
      <c r="Z92" s="304">
        <f t="shared" si="45"/>
        <v>44531</v>
      </c>
      <c r="AA92" s="304">
        <f t="shared" si="45"/>
        <v>44562</v>
      </c>
      <c r="AB92" s="304">
        <f t="shared" si="45"/>
        <v>44593</v>
      </c>
      <c r="AC92" s="304">
        <f t="shared" si="45"/>
        <v>44621</v>
      </c>
      <c r="AD92" s="304">
        <f t="shared" si="45"/>
        <v>44652</v>
      </c>
      <c r="AE92" s="304">
        <f t="shared" si="45"/>
        <v>44682</v>
      </c>
      <c r="AF92" s="304">
        <f t="shared" si="45"/>
        <v>44713</v>
      </c>
      <c r="AG92" s="304">
        <f t="shared" si="45"/>
        <v>44743</v>
      </c>
      <c r="AH92" s="304">
        <f t="shared" si="45"/>
        <v>44774</v>
      </c>
      <c r="AI92" s="304">
        <f t="shared" si="45"/>
        <v>44805</v>
      </c>
      <c r="AJ92" s="304">
        <f t="shared" si="45"/>
        <v>44835</v>
      </c>
      <c r="AK92" s="304">
        <f t="shared" si="45"/>
        <v>44866</v>
      </c>
      <c r="AL92" s="304">
        <f t="shared" si="45"/>
        <v>44896</v>
      </c>
      <c r="AM92" s="304">
        <f t="shared" si="45"/>
        <v>44927</v>
      </c>
    </row>
    <row r="93" spans="1:41" ht="15.75" customHeight="1" x14ac:dyDescent="0.3">
      <c r="A93" s="628"/>
      <c r="B93" s="11" t="s">
        <v>141</v>
      </c>
      <c r="C93" s="346">
        <v>2.2321000000000001E-2</v>
      </c>
      <c r="D93" s="346">
        <v>2.3022000000000001E-2</v>
      </c>
      <c r="E93" s="346">
        <v>2.3028E-2</v>
      </c>
      <c r="F93" s="347">
        <v>2.7399E-2</v>
      </c>
      <c r="G93" s="347">
        <v>3.1260000000000003E-2</v>
      </c>
      <c r="H93" s="347">
        <v>5.3324000000000003E-2</v>
      </c>
      <c r="I93" s="347">
        <v>5.024E-2</v>
      </c>
      <c r="J93" s="347">
        <v>4.9953999999999998E-2</v>
      </c>
      <c r="K93" s="347">
        <v>5.0927E-2</v>
      </c>
      <c r="L93" s="347">
        <v>3.2402E-2</v>
      </c>
      <c r="M93" s="347">
        <v>3.0643E-2</v>
      </c>
      <c r="N93" s="347">
        <v>2.8851999999999999E-2</v>
      </c>
      <c r="O93" s="347">
        <v>2.6759000000000002E-2</v>
      </c>
      <c r="P93" s="347">
        <v>2.7252999999999999E-2</v>
      </c>
      <c r="Q93" s="347">
        <v>2.7386000000000001E-2</v>
      </c>
      <c r="R93" s="347">
        <v>2.7399E-2</v>
      </c>
      <c r="S93" s="347">
        <v>3.1260000000000003E-2</v>
      </c>
      <c r="T93" s="347">
        <v>5.3324000000000003E-2</v>
      </c>
      <c r="U93" s="347">
        <v>5.024E-2</v>
      </c>
      <c r="V93" s="347">
        <v>4.9953999999999998E-2</v>
      </c>
      <c r="W93" s="347">
        <v>5.0927E-2</v>
      </c>
      <c r="X93" s="347">
        <v>3.2402E-2</v>
      </c>
      <c r="Y93" s="347">
        <v>3.0643E-2</v>
      </c>
      <c r="Z93" s="347">
        <v>2.8851999999999999E-2</v>
      </c>
      <c r="AA93" s="347">
        <v>2.6759000000000002E-2</v>
      </c>
      <c r="AB93" s="347">
        <v>2.7252999999999999E-2</v>
      </c>
      <c r="AC93" s="347">
        <v>2.7386000000000001E-2</v>
      </c>
      <c r="AD93" s="347">
        <v>2.7399E-2</v>
      </c>
      <c r="AE93" s="347">
        <v>3.1260000000000003E-2</v>
      </c>
      <c r="AF93" s="347">
        <v>5.3324000000000003E-2</v>
      </c>
      <c r="AG93" s="347">
        <v>5.024E-2</v>
      </c>
      <c r="AH93" s="347">
        <v>4.9953999999999998E-2</v>
      </c>
      <c r="AI93" s="347">
        <v>5.0927E-2</v>
      </c>
      <c r="AJ93" s="347">
        <v>3.2402E-2</v>
      </c>
      <c r="AK93" s="347">
        <v>3.0643E-2</v>
      </c>
      <c r="AL93" s="347">
        <v>2.8851999999999999E-2</v>
      </c>
      <c r="AM93" s="347">
        <v>2.6759000000000002E-2</v>
      </c>
      <c r="AO93" s="231" t="s">
        <v>139</v>
      </c>
    </row>
    <row r="94" spans="1:41" x14ac:dyDescent="0.3">
      <c r="A94" s="628"/>
      <c r="B94" s="11" t="s">
        <v>59</v>
      </c>
      <c r="C94" s="346">
        <v>2.8108999999999999E-2</v>
      </c>
      <c r="D94" s="346">
        <v>2.8694000000000001E-2</v>
      </c>
      <c r="E94" s="346">
        <v>2.6006000000000001E-2</v>
      </c>
      <c r="F94" s="347">
        <v>2.7834999999999999E-2</v>
      </c>
      <c r="G94" s="347">
        <v>3.9120000000000002E-2</v>
      </c>
      <c r="H94" s="347">
        <v>7.6133999999999993E-2</v>
      </c>
      <c r="I94" s="347">
        <v>5.8799999999999998E-2</v>
      </c>
      <c r="J94" s="347">
        <v>6.5284999999999996E-2</v>
      </c>
      <c r="K94" s="347">
        <v>7.3496000000000006E-2</v>
      </c>
      <c r="L94" s="347">
        <v>3.1467000000000002E-2</v>
      </c>
      <c r="M94" s="347">
        <v>3.7912000000000001E-2</v>
      </c>
      <c r="N94" s="347">
        <v>2.7827000000000001E-2</v>
      </c>
      <c r="O94" s="347">
        <v>3.1730000000000001E-2</v>
      </c>
      <c r="P94" s="347">
        <v>3.2064000000000002E-2</v>
      </c>
      <c r="Q94" s="347">
        <v>3.0006000000000001E-2</v>
      </c>
      <c r="R94" s="347">
        <v>2.7834999999999999E-2</v>
      </c>
      <c r="S94" s="347">
        <v>3.9120000000000002E-2</v>
      </c>
      <c r="T94" s="347">
        <v>7.6133999999999993E-2</v>
      </c>
      <c r="U94" s="347">
        <v>5.8799999999999998E-2</v>
      </c>
      <c r="V94" s="347">
        <v>6.5284999999999996E-2</v>
      </c>
      <c r="W94" s="347">
        <v>7.3496000000000006E-2</v>
      </c>
      <c r="X94" s="347">
        <v>3.1467000000000002E-2</v>
      </c>
      <c r="Y94" s="347">
        <v>3.7912000000000001E-2</v>
      </c>
      <c r="Z94" s="347">
        <v>2.7827000000000001E-2</v>
      </c>
      <c r="AA94" s="347">
        <v>3.1730000000000001E-2</v>
      </c>
      <c r="AB94" s="347">
        <v>3.2064000000000002E-2</v>
      </c>
      <c r="AC94" s="347">
        <v>3.0006000000000001E-2</v>
      </c>
      <c r="AD94" s="347">
        <v>2.7834999999999999E-2</v>
      </c>
      <c r="AE94" s="347">
        <v>3.9120000000000002E-2</v>
      </c>
      <c r="AF94" s="347">
        <v>7.6133999999999993E-2</v>
      </c>
      <c r="AG94" s="347">
        <v>5.8799999999999998E-2</v>
      </c>
      <c r="AH94" s="347">
        <v>6.5284999999999996E-2</v>
      </c>
      <c r="AI94" s="347">
        <v>7.3496000000000006E-2</v>
      </c>
      <c r="AJ94" s="347">
        <v>3.1467000000000002E-2</v>
      </c>
      <c r="AK94" s="347">
        <v>3.7912000000000001E-2</v>
      </c>
      <c r="AL94" s="347">
        <v>2.7827000000000001E-2</v>
      </c>
      <c r="AM94" s="347">
        <v>3.1730000000000001E-2</v>
      </c>
      <c r="AO94" s="231" t="s">
        <v>140</v>
      </c>
    </row>
    <row r="95" spans="1:41" x14ac:dyDescent="0.3">
      <c r="A95" s="628"/>
      <c r="B95" s="11" t="s">
        <v>142</v>
      </c>
      <c r="C95" s="346">
        <v>2.1930999999999999E-2</v>
      </c>
      <c r="D95" s="346">
        <v>2.2645999999999999E-2</v>
      </c>
      <c r="E95" s="346">
        <v>2.58E-2</v>
      </c>
      <c r="F95" s="347">
        <v>3.0592000000000001E-2</v>
      </c>
      <c r="G95" s="347">
        <v>3.3579999999999999E-2</v>
      </c>
      <c r="H95" s="347">
        <v>6.0206999999999997E-2</v>
      </c>
      <c r="I95" s="347">
        <v>5.0174000000000003E-2</v>
      </c>
      <c r="J95" s="347">
        <v>5.3324999999999997E-2</v>
      </c>
      <c r="K95" s="347">
        <v>5.6530999999999998E-2</v>
      </c>
      <c r="L95" s="347">
        <v>3.5098999999999998E-2</v>
      </c>
      <c r="M95" s="347">
        <v>3.0679999999999999E-2</v>
      </c>
      <c r="N95" s="347">
        <v>3.0776999999999999E-2</v>
      </c>
      <c r="O95" s="347">
        <v>2.6424E-2</v>
      </c>
      <c r="P95" s="347">
        <v>2.6935000000000001E-2</v>
      </c>
      <c r="Q95" s="347">
        <v>2.9822000000000001E-2</v>
      </c>
      <c r="R95" s="347">
        <v>3.0592000000000001E-2</v>
      </c>
      <c r="S95" s="347">
        <v>3.3579999999999999E-2</v>
      </c>
      <c r="T95" s="347">
        <v>6.0206999999999997E-2</v>
      </c>
      <c r="U95" s="347">
        <v>5.0174000000000003E-2</v>
      </c>
      <c r="V95" s="347">
        <v>5.3324999999999997E-2</v>
      </c>
      <c r="W95" s="347">
        <v>5.6530999999999998E-2</v>
      </c>
      <c r="X95" s="347">
        <v>3.5098999999999998E-2</v>
      </c>
      <c r="Y95" s="347">
        <v>3.0679999999999999E-2</v>
      </c>
      <c r="Z95" s="347">
        <v>3.0776999999999999E-2</v>
      </c>
      <c r="AA95" s="347">
        <v>2.6424E-2</v>
      </c>
      <c r="AB95" s="347">
        <v>2.6935000000000001E-2</v>
      </c>
      <c r="AC95" s="347">
        <v>2.9822000000000001E-2</v>
      </c>
      <c r="AD95" s="347">
        <v>3.0592000000000001E-2</v>
      </c>
      <c r="AE95" s="347">
        <v>3.3579999999999999E-2</v>
      </c>
      <c r="AF95" s="347">
        <v>6.0206999999999997E-2</v>
      </c>
      <c r="AG95" s="347">
        <v>5.0174000000000003E-2</v>
      </c>
      <c r="AH95" s="347">
        <v>5.3324999999999997E-2</v>
      </c>
      <c r="AI95" s="347">
        <v>5.6530999999999998E-2</v>
      </c>
      <c r="AJ95" s="347">
        <v>3.5098999999999998E-2</v>
      </c>
      <c r="AK95" s="347">
        <v>3.0679999999999999E-2</v>
      </c>
      <c r="AL95" s="347">
        <v>3.0776999999999999E-2</v>
      </c>
      <c r="AM95" s="347">
        <v>2.6424E-2</v>
      </c>
    </row>
    <row r="96" spans="1:41" x14ac:dyDescent="0.3">
      <c r="A96" s="628"/>
      <c r="B96" s="11" t="s">
        <v>60</v>
      </c>
      <c r="C96" s="346">
        <v>1.2194E-2</v>
      </c>
      <c r="D96" s="346">
        <v>1.2194E-2</v>
      </c>
      <c r="E96" s="346">
        <v>2.4788000000000001E-2</v>
      </c>
      <c r="F96" s="347">
        <v>2.8389999999999999E-2</v>
      </c>
      <c r="G96" s="347">
        <v>4.6775999999999998E-2</v>
      </c>
      <c r="H96" s="347">
        <v>7.7183000000000002E-2</v>
      </c>
      <c r="I96" s="347">
        <v>5.9184E-2</v>
      </c>
      <c r="J96" s="347">
        <v>6.5846000000000002E-2</v>
      </c>
      <c r="K96" s="347">
        <v>7.7815999999999996E-2</v>
      </c>
      <c r="L96" s="347">
        <v>3.1288000000000003E-2</v>
      </c>
      <c r="M96" s="347">
        <v>1.8069000000000002E-2</v>
      </c>
      <c r="N96" s="347">
        <v>1.8069000000000002E-2</v>
      </c>
      <c r="O96" s="347">
        <v>1.8069000000000002E-2</v>
      </c>
      <c r="P96" s="347">
        <v>1.8069000000000002E-2</v>
      </c>
      <c r="Q96" s="347">
        <v>1.8069000000000002E-2</v>
      </c>
      <c r="R96" s="347">
        <v>2.8389999999999999E-2</v>
      </c>
      <c r="S96" s="347">
        <v>4.6775999999999998E-2</v>
      </c>
      <c r="T96" s="347">
        <v>7.7183000000000002E-2</v>
      </c>
      <c r="U96" s="347">
        <v>5.9184E-2</v>
      </c>
      <c r="V96" s="347">
        <v>6.5846000000000002E-2</v>
      </c>
      <c r="W96" s="347">
        <v>7.7815999999999996E-2</v>
      </c>
      <c r="X96" s="347">
        <v>3.1288000000000003E-2</v>
      </c>
      <c r="Y96" s="347">
        <v>1.8069000000000002E-2</v>
      </c>
      <c r="Z96" s="347">
        <v>1.8069000000000002E-2</v>
      </c>
      <c r="AA96" s="347">
        <v>1.8069000000000002E-2</v>
      </c>
      <c r="AB96" s="347">
        <v>1.8069000000000002E-2</v>
      </c>
      <c r="AC96" s="347">
        <v>1.8069000000000002E-2</v>
      </c>
      <c r="AD96" s="347">
        <v>2.8389999999999999E-2</v>
      </c>
      <c r="AE96" s="347">
        <v>4.6775999999999998E-2</v>
      </c>
      <c r="AF96" s="347">
        <v>7.7183000000000002E-2</v>
      </c>
      <c r="AG96" s="347">
        <v>5.9184E-2</v>
      </c>
      <c r="AH96" s="347">
        <v>6.5846000000000002E-2</v>
      </c>
      <c r="AI96" s="347">
        <v>7.7815999999999996E-2</v>
      </c>
      <c r="AJ96" s="347">
        <v>3.1288000000000003E-2</v>
      </c>
      <c r="AK96" s="347">
        <v>1.8069000000000002E-2</v>
      </c>
      <c r="AL96" s="347">
        <v>1.8069000000000002E-2</v>
      </c>
      <c r="AM96" s="347">
        <v>1.8069000000000002E-2</v>
      </c>
    </row>
    <row r="97" spans="1:39" x14ac:dyDescent="0.3">
      <c r="A97" s="628"/>
      <c r="B97" s="11" t="s">
        <v>143</v>
      </c>
      <c r="C97" s="346">
        <v>1.4092E-2</v>
      </c>
      <c r="D97" s="346">
        <v>1.4168999999999999E-2</v>
      </c>
      <c r="E97" s="346">
        <v>1.2477E-2</v>
      </c>
      <c r="F97" s="347">
        <v>1.9553000000000001E-2</v>
      </c>
      <c r="G97" s="347">
        <v>1.8366E-2</v>
      </c>
      <c r="H97" s="347">
        <v>2.0587999999999999E-2</v>
      </c>
      <c r="I97" s="347">
        <v>2.001E-2</v>
      </c>
      <c r="J97" s="347">
        <v>2.0625999999999999E-2</v>
      </c>
      <c r="K97" s="347">
        <v>2.0587000000000001E-2</v>
      </c>
      <c r="L97" s="347">
        <v>1.8308000000000001E-2</v>
      </c>
      <c r="M97" s="347">
        <v>1.8096000000000001E-2</v>
      </c>
      <c r="N97" s="347">
        <v>1.8273999999999999E-2</v>
      </c>
      <c r="O97" s="347">
        <v>1.9696999999999999E-2</v>
      </c>
      <c r="P97" s="347">
        <v>1.9747000000000001E-2</v>
      </c>
      <c r="Q97" s="347">
        <v>1.8321E-2</v>
      </c>
      <c r="R97" s="347">
        <v>1.9553000000000001E-2</v>
      </c>
      <c r="S97" s="347">
        <v>1.8366E-2</v>
      </c>
      <c r="T97" s="347">
        <v>2.0587999999999999E-2</v>
      </c>
      <c r="U97" s="347">
        <v>2.001E-2</v>
      </c>
      <c r="V97" s="347">
        <v>2.0625999999999999E-2</v>
      </c>
      <c r="W97" s="347">
        <v>2.0587000000000001E-2</v>
      </c>
      <c r="X97" s="347">
        <v>1.8308000000000001E-2</v>
      </c>
      <c r="Y97" s="347">
        <v>1.8096000000000001E-2</v>
      </c>
      <c r="Z97" s="347">
        <v>1.8273999999999999E-2</v>
      </c>
      <c r="AA97" s="347">
        <v>1.9696999999999999E-2</v>
      </c>
      <c r="AB97" s="347">
        <v>1.9747000000000001E-2</v>
      </c>
      <c r="AC97" s="347">
        <v>1.8321E-2</v>
      </c>
      <c r="AD97" s="347">
        <v>1.9553000000000001E-2</v>
      </c>
      <c r="AE97" s="347">
        <v>1.8366E-2</v>
      </c>
      <c r="AF97" s="347">
        <v>2.0587999999999999E-2</v>
      </c>
      <c r="AG97" s="347">
        <v>2.001E-2</v>
      </c>
      <c r="AH97" s="347">
        <v>2.0625999999999999E-2</v>
      </c>
      <c r="AI97" s="347">
        <v>2.0587000000000001E-2</v>
      </c>
      <c r="AJ97" s="347">
        <v>1.8308000000000001E-2</v>
      </c>
      <c r="AK97" s="347">
        <v>1.8096000000000001E-2</v>
      </c>
      <c r="AL97" s="347">
        <v>1.8273999999999999E-2</v>
      </c>
      <c r="AM97" s="347">
        <v>1.9696999999999999E-2</v>
      </c>
    </row>
    <row r="98" spans="1:39" x14ac:dyDescent="0.3">
      <c r="A98" s="628"/>
      <c r="B98" s="11" t="s">
        <v>62</v>
      </c>
      <c r="C98" s="346">
        <v>2.8108999999999999E-2</v>
      </c>
      <c r="D98" s="346">
        <v>2.8716999999999999E-2</v>
      </c>
      <c r="E98" s="346">
        <v>2.6422999999999999E-2</v>
      </c>
      <c r="F98" s="347">
        <v>3.0831000000000001E-2</v>
      </c>
      <c r="G98" s="347">
        <v>2.9693000000000001E-2</v>
      </c>
      <c r="H98" s="347">
        <v>1.9928000000000001E-2</v>
      </c>
      <c r="I98" s="347">
        <v>1.9928000000000001E-2</v>
      </c>
      <c r="J98" s="347">
        <v>1.9928000000000001E-2</v>
      </c>
      <c r="K98" s="347">
        <v>5.3747999999999997E-2</v>
      </c>
      <c r="L98" s="347">
        <v>3.3760999999999999E-2</v>
      </c>
      <c r="M98" s="347">
        <v>3.8767999999999997E-2</v>
      </c>
      <c r="N98" s="347">
        <v>2.7831999999999999E-2</v>
      </c>
      <c r="O98" s="347">
        <v>3.1731000000000002E-2</v>
      </c>
      <c r="P98" s="347">
        <v>3.2084000000000001E-2</v>
      </c>
      <c r="Q98" s="347">
        <v>3.0380000000000001E-2</v>
      </c>
      <c r="R98" s="347">
        <v>3.0831000000000001E-2</v>
      </c>
      <c r="S98" s="347">
        <v>2.9693000000000001E-2</v>
      </c>
      <c r="T98" s="347">
        <v>1.9928000000000001E-2</v>
      </c>
      <c r="U98" s="347">
        <v>1.9928000000000001E-2</v>
      </c>
      <c r="V98" s="347">
        <v>1.9928000000000001E-2</v>
      </c>
      <c r="W98" s="347">
        <v>5.3747999999999997E-2</v>
      </c>
      <c r="X98" s="347">
        <v>3.3760999999999999E-2</v>
      </c>
      <c r="Y98" s="347">
        <v>3.8767999999999997E-2</v>
      </c>
      <c r="Z98" s="347">
        <v>2.7831999999999999E-2</v>
      </c>
      <c r="AA98" s="347">
        <v>3.1731000000000002E-2</v>
      </c>
      <c r="AB98" s="347">
        <v>3.2084000000000001E-2</v>
      </c>
      <c r="AC98" s="347">
        <v>3.0380000000000001E-2</v>
      </c>
      <c r="AD98" s="347">
        <v>3.0831000000000001E-2</v>
      </c>
      <c r="AE98" s="347">
        <v>2.9693000000000001E-2</v>
      </c>
      <c r="AF98" s="347">
        <v>1.9928000000000001E-2</v>
      </c>
      <c r="AG98" s="347">
        <v>1.9928000000000001E-2</v>
      </c>
      <c r="AH98" s="347">
        <v>1.9928000000000001E-2</v>
      </c>
      <c r="AI98" s="347">
        <v>5.3747999999999997E-2</v>
      </c>
      <c r="AJ98" s="347">
        <v>3.3760999999999999E-2</v>
      </c>
      <c r="AK98" s="347">
        <v>3.8767999999999997E-2</v>
      </c>
      <c r="AL98" s="347">
        <v>2.7831999999999999E-2</v>
      </c>
      <c r="AM98" s="347">
        <v>3.1731000000000002E-2</v>
      </c>
    </row>
    <row r="99" spans="1:39" x14ac:dyDescent="0.3">
      <c r="A99" s="628"/>
      <c r="B99" s="11" t="s">
        <v>63</v>
      </c>
      <c r="C99" s="346">
        <v>2.8108999999999999E-2</v>
      </c>
      <c r="D99" s="346">
        <v>2.8694000000000001E-2</v>
      </c>
      <c r="E99" s="346">
        <v>2.6006000000000001E-2</v>
      </c>
      <c r="F99" s="347">
        <v>2.7834999999999999E-2</v>
      </c>
      <c r="G99" s="347">
        <v>3.9120000000000002E-2</v>
      </c>
      <c r="H99" s="347">
        <v>7.6133999999999993E-2</v>
      </c>
      <c r="I99" s="347">
        <v>5.8799999999999998E-2</v>
      </c>
      <c r="J99" s="347">
        <v>6.5284999999999996E-2</v>
      </c>
      <c r="K99" s="347">
        <v>7.3496000000000006E-2</v>
      </c>
      <c r="L99" s="347">
        <v>3.1467000000000002E-2</v>
      </c>
      <c r="M99" s="347">
        <v>3.7912000000000001E-2</v>
      </c>
      <c r="N99" s="347">
        <v>2.7827000000000001E-2</v>
      </c>
      <c r="O99" s="347">
        <v>3.1730000000000001E-2</v>
      </c>
      <c r="P99" s="347">
        <v>3.2064000000000002E-2</v>
      </c>
      <c r="Q99" s="347">
        <v>3.0006000000000001E-2</v>
      </c>
      <c r="R99" s="347">
        <v>2.7834999999999999E-2</v>
      </c>
      <c r="S99" s="347">
        <v>3.9120000000000002E-2</v>
      </c>
      <c r="T99" s="347">
        <v>7.6133999999999993E-2</v>
      </c>
      <c r="U99" s="347">
        <v>5.8799999999999998E-2</v>
      </c>
      <c r="V99" s="347">
        <v>6.5284999999999996E-2</v>
      </c>
      <c r="W99" s="347">
        <v>7.3496000000000006E-2</v>
      </c>
      <c r="X99" s="347">
        <v>3.1467000000000002E-2</v>
      </c>
      <c r="Y99" s="347">
        <v>3.7912000000000001E-2</v>
      </c>
      <c r="Z99" s="347">
        <v>2.7827000000000001E-2</v>
      </c>
      <c r="AA99" s="347">
        <v>3.1730000000000001E-2</v>
      </c>
      <c r="AB99" s="347">
        <v>3.2064000000000002E-2</v>
      </c>
      <c r="AC99" s="347">
        <v>3.0006000000000001E-2</v>
      </c>
      <c r="AD99" s="347">
        <v>2.7834999999999999E-2</v>
      </c>
      <c r="AE99" s="347">
        <v>3.9120000000000002E-2</v>
      </c>
      <c r="AF99" s="347">
        <v>7.6133999999999993E-2</v>
      </c>
      <c r="AG99" s="347">
        <v>5.8799999999999998E-2</v>
      </c>
      <c r="AH99" s="347">
        <v>6.5284999999999996E-2</v>
      </c>
      <c r="AI99" s="347">
        <v>7.3496000000000006E-2</v>
      </c>
      <c r="AJ99" s="347">
        <v>3.1467000000000002E-2</v>
      </c>
      <c r="AK99" s="347">
        <v>3.7912000000000001E-2</v>
      </c>
      <c r="AL99" s="347">
        <v>2.7827000000000001E-2</v>
      </c>
      <c r="AM99" s="347">
        <v>3.1730000000000001E-2</v>
      </c>
    </row>
    <row r="100" spans="1:39" x14ac:dyDescent="0.3">
      <c r="A100" s="628"/>
      <c r="B100" s="11" t="s">
        <v>64</v>
      </c>
      <c r="C100" s="346">
        <v>2.4101000000000001E-2</v>
      </c>
      <c r="D100" s="346">
        <v>2.4223999999999999E-2</v>
      </c>
      <c r="E100" s="346">
        <v>2.4219000000000001E-2</v>
      </c>
      <c r="F100" s="347">
        <v>2.9860999999999999E-2</v>
      </c>
      <c r="G100" s="347">
        <v>3.3857999999999999E-2</v>
      </c>
      <c r="H100" s="347">
        <v>5.8526000000000002E-2</v>
      </c>
      <c r="I100" s="347">
        <v>5.3754999999999997E-2</v>
      </c>
      <c r="J100" s="347">
        <v>5.3427000000000002E-2</v>
      </c>
      <c r="K100" s="347">
        <v>5.3490999999999997E-2</v>
      </c>
      <c r="L100" s="347">
        <v>3.5626999999999999E-2</v>
      </c>
      <c r="M100" s="347">
        <v>3.2128999999999998E-2</v>
      </c>
      <c r="N100" s="347">
        <v>2.9715999999999999E-2</v>
      </c>
      <c r="O100" s="347">
        <v>2.8287E-2</v>
      </c>
      <c r="P100" s="347">
        <v>2.8268999999999999E-2</v>
      </c>
      <c r="Q100" s="347">
        <v>2.8424999999999999E-2</v>
      </c>
      <c r="R100" s="347">
        <v>2.9860999999999999E-2</v>
      </c>
      <c r="S100" s="347">
        <v>3.3857999999999999E-2</v>
      </c>
      <c r="T100" s="347">
        <v>5.8526000000000002E-2</v>
      </c>
      <c r="U100" s="347">
        <v>5.3754999999999997E-2</v>
      </c>
      <c r="V100" s="347">
        <v>5.3427000000000002E-2</v>
      </c>
      <c r="W100" s="347">
        <v>5.3490999999999997E-2</v>
      </c>
      <c r="X100" s="347">
        <v>3.5626999999999999E-2</v>
      </c>
      <c r="Y100" s="347">
        <v>3.2128999999999998E-2</v>
      </c>
      <c r="Z100" s="347">
        <v>2.9715999999999999E-2</v>
      </c>
      <c r="AA100" s="347">
        <v>2.8287E-2</v>
      </c>
      <c r="AB100" s="347">
        <v>2.8268999999999999E-2</v>
      </c>
      <c r="AC100" s="347">
        <v>2.8424999999999999E-2</v>
      </c>
      <c r="AD100" s="347">
        <v>2.9860999999999999E-2</v>
      </c>
      <c r="AE100" s="347">
        <v>3.3857999999999999E-2</v>
      </c>
      <c r="AF100" s="347">
        <v>5.8526000000000002E-2</v>
      </c>
      <c r="AG100" s="347">
        <v>5.3754999999999997E-2</v>
      </c>
      <c r="AH100" s="347">
        <v>5.3427000000000002E-2</v>
      </c>
      <c r="AI100" s="347">
        <v>5.3490999999999997E-2</v>
      </c>
      <c r="AJ100" s="347">
        <v>3.5626999999999999E-2</v>
      </c>
      <c r="AK100" s="347">
        <v>3.2128999999999998E-2</v>
      </c>
      <c r="AL100" s="347">
        <v>2.9715999999999999E-2</v>
      </c>
      <c r="AM100" s="347">
        <v>2.8287E-2</v>
      </c>
    </row>
    <row r="101" spans="1:39" x14ac:dyDescent="0.3">
      <c r="A101" s="628"/>
      <c r="B101" s="11" t="s">
        <v>65</v>
      </c>
      <c r="C101" s="346">
        <v>2.2321000000000001E-2</v>
      </c>
      <c r="D101" s="346">
        <v>2.3022000000000001E-2</v>
      </c>
      <c r="E101" s="346">
        <v>2.3028E-2</v>
      </c>
      <c r="F101" s="347">
        <v>2.7399E-2</v>
      </c>
      <c r="G101" s="347">
        <v>3.1260000000000003E-2</v>
      </c>
      <c r="H101" s="347">
        <v>5.3324000000000003E-2</v>
      </c>
      <c r="I101" s="347">
        <v>5.024E-2</v>
      </c>
      <c r="J101" s="347">
        <v>4.9953999999999998E-2</v>
      </c>
      <c r="K101" s="347">
        <v>5.0927E-2</v>
      </c>
      <c r="L101" s="347">
        <v>3.2402E-2</v>
      </c>
      <c r="M101" s="347">
        <v>3.0643E-2</v>
      </c>
      <c r="N101" s="347">
        <v>2.8851999999999999E-2</v>
      </c>
      <c r="O101" s="347">
        <v>2.6759000000000002E-2</v>
      </c>
      <c r="P101" s="347">
        <v>2.7252999999999999E-2</v>
      </c>
      <c r="Q101" s="347">
        <v>2.7386000000000001E-2</v>
      </c>
      <c r="R101" s="347">
        <v>2.7399E-2</v>
      </c>
      <c r="S101" s="347">
        <v>3.1260000000000003E-2</v>
      </c>
      <c r="T101" s="347">
        <v>5.3324000000000003E-2</v>
      </c>
      <c r="U101" s="347">
        <v>5.024E-2</v>
      </c>
      <c r="V101" s="347">
        <v>4.9953999999999998E-2</v>
      </c>
      <c r="W101" s="347">
        <v>5.0927E-2</v>
      </c>
      <c r="X101" s="347">
        <v>3.2402E-2</v>
      </c>
      <c r="Y101" s="347">
        <v>3.0643E-2</v>
      </c>
      <c r="Z101" s="347">
        <v>2.8851999999999999E-2</v>
      </c>
      <c r="AA101" s="347">
        <v>2.6759000000000002E-2</v>
      </c>
      <c r="AB101" s="347">
        <v>2.7252999999999999E-2</v>
      </c>
      <c r="AC101" s="347">
        <v>2.7386000000000001E-2</v>
      </c>
      <c r="AD101" s="347">
        <v>2.7399E-2</v>
      </c>
      <c r="AE101" s="347">
        <v>3.1260000000000003E-2</v>
      </c>
      <c r="AF101" s="347">
        <v>5.3324000000000003E-2</v>
      </c>
      <c r="AG101" s="347">
        <v>5.024E-2</v>
      </c>
      <c r="AH101" s="347">
        <v>4.9953999999999998E-2</v>
      </c>
      <c r="AI101" s="347">
        <v>5.0927E-2</v>
      </c>
      <c r="AJ101" s="347">
        <v>3.2402E-2</v>
      </c>
      <c r="AK101" s="347">
        <v>3.0643E-2</v>
      </c>
      <c r="AL101" s="347">
        <v>2.8851999999999999E-2</v>
      </c>
      <c r="AM101" s="347">
        <v>2.6759000000000002E-2</v>
      </c>
    </row>
    <row r="102" spans="1:39" x14ac:dyDescent="0.3">
      <c r="A102" s="628"/>
      <c r="B102" s="11" t="s">
        <v>144</v>
      </c>
      <c r="C102" s="346">
        <v>2.2321000000000001E-2</v>
      </c>
      <c r="D102" s="346">
        <v>2.3022000000000001E-2</v>
      </c>
      <c r="E102" s="346">
        <v>2.3028E-2</v>
      </c>
      <c r="F102" s="347">
        <v>2.7399E-2</v>
      </c>
      <c r="G102" s="347">
        <v>3.1260000000000003E-2</v>
      </c>
      <c r="H102" s="347">
        <v>5.3324000000000003E-2</v>
      </c>
      <c r="I102" s="347">
        <v>5.024E-2</v>
      </c>
      <c r="J102" s="347">
        <v>4.9953999999999998E-2</v>
      </c>
      <c r="K102" s="347">
        <v>5.0927E-2</v>
      </c>
      <c r="L102" s="347">
        <v>3.2402E-2</v>
      </c>
      <c r="M102" s="347">
        <v>3.0643E-2</v>
      </c>
      <c r="N102" s="347">
        <v>2.8851999999999999E-2</v>
      </c>
      <c r="O102" s="347">
        <v>2.6759000000000002E-2</v>
      </c>
      <c r="P102" s="347">
        <v>2.7252999999999999E-2</v>
      </c>
      <c r="Q102" s="347">
        <v>2.7386000000000001E-2</v>
      </c>
      <c r="R102" s="347">
        <v>2.7399E-2</v>
      </c>
      <c r="S102" s="347">
        <v>3.1260000000000003E-2</v>
      </c>
      <c r="T102" s="347">
        <v>5.3324000000000003E-2</v>
      </c>
      <c r="U102" s="347">
        <v>5.024E-2</v>
      </c>
      <c r="V102" s="347">
        <v>4.9953999999999998E-2</v>
      </c>
      <c r="W102" s="347">
        <v>5.0927E-2</v>
      </c>
      <c r="X102" s="347">
        <v>3.2402E-2</v>
      </c>
      <c r="Y102" s="347">
        <v>3.0643E-2</v>
      </c>
      <c r="Z102" s="347">
        <v>2.8851999999999999E-2</v>
      </c>
      <c r="AA102" s="347">
        <v>2.6759000000000002E-2</v>
      </c>
      <c r="AB102" s="347">
        <v>2.7252999999999999E-2</v>
      </c>
      <c r="AC102" s="347">
        <v>2.7386000000000001E-2</v>
      </c>
      <c r="AD102" s="347">
        <v>2.7399E-2</v>
      </c>
      <c r="AE102" s="347">
        <v>3.1260000000000003E-2</v>
      </c>
      <c r="AF102" s="347">
        <v>5.3324000000000003E-2</v>
      </c>
      <c r="AG102" s="347">
        <v>5.024E-2</v>
      </c>
      <c r="AH102" s="347">
        <v>4.9953999999999998E-2</v>
      </c>
      <c r="AI102" s="347">
        <v>5.0927E-2</v>
      </c>
      <c r="AJ102" s="347">
        <v>3.2402E-2</v>
      </c>
      <c r="AK102" s="347">
        <v>3.0643E-2</v>
      </c>
      <c r="AL102" s="347">
        <v>2.8851999999999999E-2</v>
      </c>
      <c r="AM102" s="347">
        <v>2.6759000000000002E-2</v>
      </c>
    </row>
    <row r="103" spans="1:39" x14ac:dyDescent="0.3">
      <c r="A103" s="628"/>
      <c r="B103" s="11" t="s">
        <v>145</v>
      </c>
      <c r="C103" s="346">
        <v>2.2321000000000001E-2</v>
      </c>
      <c r="D103" s="346">
        <v>2.3022000000000001E-2</v>
      </c>
      <c r="E103" s="346">
        <v>2.3028E-2</v>
      </c>
      <c r="F103" s="347">
        <v>2.7399E-2</v>
      </c>
      <c r="G103" s="347">
        <v>3.1260000000000003E-2</v>
      </c>
      <c r="H103" s="347">
        <v>5.3324000000000003E-2</v>
      </c>
      <c r="I103" s="347">
        <v>5.024E-2</v>
      </c>
      <c r="J103" s="347">
        <v>4.9953999999999998E-2</v>
      </c>
      <c r="K103" s="347">
        <v>5.0927E-2</v>
      </c>
      <c r="L103" s="347">
        <v>3.2402E-2</v>
      </c>
      <c r="M103" s="347">
        <v>3.0643E-2</v>
      </c>
      <c r="N103" s="347">
        <v>2.8851999999999999E-2</v>
      </c>
      <c r="O103" s="347">
        <v>2.6759000000000002E-2</v>
      </c>
      <c r="P103" s="347">
        <v>2.7252999999999999E-2</v>
      </c>
      <c r="Q103" s="347">
        <v>2.7386000000000001E-2</v>
      </c>
      <c r="R103" s="347">
        <v>2.7399E-2</v>
      </c>
      <c r="S103" s="347">
        <v>3.1260000000000003E-2</v>
      </c>
      <c r="T103" s="347">
        <v>5.3324000000000003E-2</v>
      </c>
      <c r="U103" s="347">
        <v>5.024E-2</v>
      </c>
      <c r="V103" s="347">
        <v>4.9953999999999998E-2</v>
      </c>
      <c r="W103" s="347">
        <v>5.0927E-2</v>
      </c>
      <c r="X103" s="347">
        <v>3.2402E-2</v>
      </c>
      <c r="Y103" s="347">
        <v>3.0643E-2</v>
      </c>
      <c r="Z103" s="347">
        <v>2.8851999999999999E-2</v>
      </c>
      <c r="AA103" s="347">
        <v>2.6759000000000002E-2</v>
      </c>
      <c r="AB103" s="347">
        <v>2.7252999999999999E-2</v>
      </c>
      <c r="AC103" s="347">
        <v>2.7386000000000001E-2</v>
      </c>
      <c r="AD103" s="347">
        <v>2.7399E-2</v>
      </c>
      <c r="AE103" s="347">
        <v>3.1260000000000003E-2</v>
      </c>
      <c r="AF103" s="347">
        <v>5.3324000000000003E-2</v>
      </c>
      <c r="AG103" s="347">
        <v>5.024E-2</v>
      </c>
      <c r="AH103" s="347">
        <v>4.9953999999999998E-2</v>
      </c>
      <c r="AI103" s="347">
        <v>5.0927E-2</v>
      </c>
      <c r="AJ103" s="347">
        <v>3.2402E-2</v>
      </c>
      <c r="AK103" s="347">
        <v>3.0643E-2</v>
      </c>
      <c r="AL103" s="347">
        <v>2.8851999999999999E-2</v>
      </c>
      <c r="AM103" s="347">
        <v>2.6759000000000002E-2</v>
      </c>
    </row>
    <row r="104" spans="1:39" x14ac:dyDescent="0.3">
      <c r="A104" s="628"/>
      <c r="B104" s="11" t="s">
        <v>67</v>
      </c>
      <c r="C104" s="346">
        <v>2.0583000000000001E-2</v>
      </c>
      <c r="D104" s="346">
        <v>2.1208999999999999E-2</v>
      </c>
      <c r="E104" s="346">
        <v>2.2630999999999998E-2</v>
      </c>
      <c r="F104" s="347">
        <v>2.7033000000000001E-2</v>
      </c>
      <c r="G104" s="347">
        <v>2.9512E-2</v>
      </c>
      <c r="H104" s="347">
        <v>5.0269000000000001E-2</v>
      </c>
      <c r="I104" s="347">
        <v>4.4694999999999999E-2</v>
      </c>
      <c r="J104" s="347">
        <v>4.5773000000000001E-2</v>
      </c>
      <c r="K104" s="347">
        <v>4.7067999999999999E-2</v>
      </c>
      <c r="L104" s="347">
        <v>3.0495000000000001E-2</v>
      </c>
      <c r="M104" s="347">
        <v>2.8386000000000002E-2</v>
      </c>
      <c r="N104" s="347">
        <v>2.7376999999999999E-2</v>
      </c>
      <c r="O104" s="347">
        <v>2.5267999999999999E-2</v>
      </c>
      <c r="P104" s="347">
        <v>2.5718999999999999E-2</v>
      </c>
      <c r="Q104" s="347">
        <v>2.7040000000000002E-2</v>
      </c>
      <c r="R104" s="347">
        <v>2.7033000000000001E-2</v>
      </c>
      <c r="S104" s="347">
        <v>2.9512E-2</v>
      </c>
      <c r="T104" s="347">
        <v>5.0269000000000001E-2</v>
      </c>
      <c r="U104" s="347">
        <v>4.4694999999999999E-2</v>
      </c>
      <c r="V104" s="347">
        <v>4.5773000000000001E-2</v>
      </c>
      <c r="W104" s="347">
        <v>4.7067999999999999E-2</v>
      </c>
      <c r="X104" s="347">
        <v>3.0495000000000001E-2</v>
      </c>
      <c r="Y104" s="347">
        <v>2.8386000000000002E-2</v>
      </c>
      <c r="Z104" s="347">
        <v>2.7376999999999999E-2</v>
      </c>
      <c r="AA104" s="347">
        <v>2.5267999999999999E-2</v>
      </c>
      <c r="AB104" s="347">
        <v>2.5718999999999999E-2</v>
      </c>
      <c r="AC104" s="347">
        <v>2.7040000000000002E-2</v>
      </c>
      <c r="AD104" s="347">
        <v>2.7033000000000001E-2</v>
      </c>
      <c r="AE104" s="347">
        <v>2.9512E-2</v>
      </c>
      <c r="AF104" s="347">
        <v>5.0269000000000001E-2</v>
      </c>
      <c r="AG104" s="347">
        <v>4.4694999999999999E-2</v>
      </c>
      <c r="AH104" s="347">
        <v>4.5773000000000001E-2</v>
      </c>
      <c r="AI104" s="347">
        <v>4.7067999999999999E-2</v>
      </c>
      <c r="AJ104" s="347">
        <v>3.0495000000000001E-2</v>
      </c>
      <c r="AK104" s="347">
        <v>2.8386000000000002E-2</v>
      </c>
      <c r="AL104" s="347">
        <v>2.7376999999999999E-2</v>
      </c>
      <c r="AM104" s="347">
        <v>2.5267999999999999E-2</v>
      </c>
    </row>
    <row r="105" spans="1:39" ht="15" thickBot="1" x14ac:dyDescent="0.35">
      <c r="A105" s="629"/>
      <c r="B105" s="15" t="s">
        <v>68</v>
      </c>
      <c r="C105" s="344">
        <v>2.053E-2</v>
      </c>
      <c r="D105" s="344">
        <v>2.1174999999999999E-2</v>
      </c>
      <c r="E105" s="344">
        <v>2.4917000000000002E-2</v>
      </c>
      <c r="F105" s="345">
        <v>2.9871000000000002E-2</v>
      </c>
      <c r="G105" s="345">
        <v>3.3069000000000001E-2</v>
      </c>
      <c r="H105" s="345">
        <v>6.2137999999999999E-2</v>
      </c>
      <c r="I105" s="345">
        <v>4.7690999999999997E-2</v>
      </c>
      <c r="J105" s="345">
        <v>5.2594000000000002E-2</v>
      </c>
      <c r="K105" s="345">
        <v>5.5275999999999999E-2</v>
      </c>
      <c r="L105" s="345">
        <v>3.5069000000000003E-2</v>
      </c>
      <c r="M105" s="345">
        <v>2.9561E-2</v>
      </c>
      <c r="N105" s="345">
        <v>3.0358E-2</v>
      </c>
      <c r="O105" s="345">
        <v>2.5222999999999999E-2</v>
      </c>
      <c r="P105" s="345">
        <v>2.5690999999999999E-2</v>
      </c>
      <c r="Q105" s="345">
        <v>2.9033E-2</v>
      </c>
      <c r="R105" s="345">
        <v>2.9871000000000002E-2</v>
      </c>
      <c r="S105" s="345">
        <v>3.3069000000000001E-2</v>
      </c>
      <c r="T105" s="345">
        <v>6.2137999999999999E-2</v>
      </c>
      <c r="U105" s="345">
        <v>4.7690999999999997E-2</v>
      </c>
      <c r="V105" s="345">
        <v>5.2594000000000002E-2</v>
      </c>
      <c r="W105" s="345">
        <v>5.5275999999999999E-2</v>
      </c>
      <c r="X105" s="345">
        <v>3.5069000000000003E-2</v>
      </c>
      <c r="Y105" s="345">
        <v>2.9561E-2</v>
      </c>
      <c r="Z105" s="345">
        <v>3.0358E-2</v>
      </c>
      <c r="AA105" s="345">
        <v>2.5222999999999999E-2</v>
      </c>
      <c r="AB105" s="345">
        <v>2.5690999999999999E-2</v>
      </c>
      <c r="AC105" s="345">
        <v>2.9033E-2</v>
      </c>
      <c r="AD105" s="345">
        <v>2.9871000000000002E-2</v>
      </c>
      <c r="AE105" s="345">
        <v>3.3069000000000001E-2</v>
      </c>
      <c r="AF105" s="345">
        <v>6.2137999999999999E-2</v>
      </c>
      <c r="AG105" s="345">
        <v>4.7690999999999997E-2</v>
      </c>
      <c r="AH105" s="345">
        <v>5.2594000000000002E-2</v>
      </c>
      <c r="AI105" s="345">
        <v>5.5275999999999999E-2</v>
      </c>
      <c r="AJ105" s="345">
        <v>3.5069000000000003E-2</v>
      </c>
      <c r="AK105" s="345">
        <v>2.9561E-2</v>
      </c>
      <c r="AL105" s="345">
        <v>3.0358E-2</v>
      </c>
      <c r="AM105" s="345">
        <v>2.5222999999999999E-2</v>
      </c>
    </row>
    <row r="107" spans="1:39" ht="15" hidden="1" customHeight="1" thickBot="1" x14ac:dyDescent="0.3">
      <c r="C107" s="634" t="s">
        <v>155</v>
      </c>
      <c r="D107" s="634"/>
      <c r="E107" s="634"/>
      <c r="F107" s="634"/>
      <c r="G107" s="634"/>
      <c r="H107" s="634"/>
      <c r="I107" s="634"/>
      <c r="J107" s="634"/>
      <c r="K107" s="634"/>
      <c r="L107" s="634"/>
      <c r="M107" s="634"/>
      <c r="N107" s="635"/>
      <c r="O107" s="633" t="s">
        <v>155</v>
      </c>
      <c r="P107" s="634"/>
      <c r="Q107" s="634"/>
      <c r="R107" s="634"/>
      <c r="S107" s="634"/>
      <c r="T107" s="634"/>
      <c r="U107" s="634"/>
      <c r="V107" s="634"/>
      <c r="W107" s="634"/>
      <c r="X107" s="634"/>
      <c r="Y107" s="634"/>
      <c r="Z107" s="634"/>
      <c r="AA107" s="633" t="s">
        <v>155</v>
      </c>
      <c r="AB107" s="634"/>
      <c r="AC107" s="634"/>
      <c r="AD107" s="634"/>
      <c r="AE107" s="634"/>
      <c r="AF107" s="634"/>
      <c r="AG107" s="634"/>
      <c r="AH107" s="634"/>
      <c r="AI107" s="634"/>
      <c r="AJ107" s="634"/>
      <c r="AK107" s="634"/>
      <c r="AL107" s="634"/>
      <c r="AM107" s="529" t="s">
        <v>155</v>
      </c>
    </row>
    <row r="108" spans="1:39" ht="15" hidden="1" customHeight="1" thickBot="1" x14ac:dyDescent="0.3">
      <c r="A108" s="615" t="s">
        <v>154</v>
      </c>
      <c r="B108" s="639" t="s">
        <v>156</v>
      </c>
      <c r="C108" s="640"/>
      <c r="D108" s="640"/>
      <c r="E108" s="640"/>
      <c r="F108" s="640"/>
      <c r="G108" s="640"/>
      <c r="H108" s="640"/>
      <c r="I108" s="640"/>
      <c r="J108" s="640"/>
      <c r="K108" s="640"/>
      <c r="L108" s="640"/>
      <c r="M108" s="640"/>
      <c r="N108" s="641"/>
      <c r="O108" s="639" t="s">
        <v>156</v>
      </c>
      <c r="P108" s="640"/>
      <c r="Q108" s="640"/>
      <c r="R108" s="640"/>
      <c r="S108" s="640"/>
      <c r="T108" s="640"/>
      <c r="U108" s="640"/>
      <c r="V108" s="640"/>
      <c r="W108" s="640"/>
      <c r="X108" s="640"/>
      <c r="Y108" s="640"/>
      <c r="Z108" s="640"/>
      <c r="AA108" s="639" t="s">
        <v>156</v>
      </c>
      <c r="AB108" s="640"/>
      <c r="AC108" s="640"/>
      <c r="AD108" s="640"/>
      <c r="AE108" s="640"/>
      <c r="AF108" s="640"/>
      <c r="AG108" s="640"/>
      <c r="AH108" s="640"/>
      <c r="AI108" s="640"/>
      <c r="AJ108" s="640"/>
      <c r="AK108" s="640"/>
      <c r="AL108" s="640"/>
      <c r="AM108" s="530" t="s">
        <v>156</v>
      </c>
    </row>
    <row r="109" spans="1:39" ht="15.6" hidden="1" x14ac:dyDescent="0.3">
      <c r="A109" s="609"/>
      <c r="B109" s="280" t="s">
        <v>178</v>
      </c>
      <c r="C109" s="305">
        <f>C4</f>
        <v>43831</v>
      </c>
      <c r="D109" s="305">
        <f t="shared" ref="D109:AM109" si="46">D4</f>
        <v>43862</v>
      </c>
      <c r="E109" s="305">
        <f t="shared" si="46"/>
        <v>43891</v>
      </c>
      <c r="F109" s="305">
        <f t="shared" si="46"/>
        <v>43922</v>
      </c>
      <c r="G109" s="305">
        <f t="shared" si="46"/>
        <v>43952</v>
      </c>
      <c r="H109" s="305">
        <f t="shared" si="46"/>
        <v>43983</v>
      </c>
      <c r="I109" s="305">
        <f t="shared" si="46"/>
        <v>44013</v>
      </c>
      <c r="J109" s="305">
        <f t="shared" si="46"/>
        <v>44044</v>
      </c>
      <c r="K109" s="305">
        <f t="shared" si="46"/>
        <v>44075</v>
      </c>
      <c r="L109" s="305">
        <f t="shared" si="46"/>
        <v>44105</v>
      </c>
      <c r="M109" s="305">
        <f t="shared" si="46"/>
        <v>44136</v>
      </c>
      <c r="N109" s="305">
        <f t="shared" si="46"/>
        <v>44166</v>
      </c>
      <c r="O109" s="305">
        <f t="shared" si="46"/>
        <v>44197</v>
      </c>
      <c r="P109" s="305">
        <f t="shared" si="46"/>
        <v>44228</v>
      </c>
      <c r="Q109" s="305">
        <f t="shared" si="46"/>
        <v>44256</v>
      </c>
      <c r="R109" s="305">
        <f t="shared" si="46"/>
        <v>44287</v>
      </c>
      <c r="S109" s="305">
        <f t="shared" si="46"/>
        <v>44317</v>
      </c>
      <c r="T109" s="305">
        <f t="shared" si="46"/>
        <v>44348</v>
      </c>
      <c r="U109" s="305">
        <f t="shared" si="46"/>
        <v>44378</v>
      </c>
      <c r="V109" s="305">
        <f t="shared" si="46"/>
        <v>44409</v>
      </c>
      <c r="W109" s="305">
        <f t="shared" si="46"/>
        <v>44440</v>
      </c>
      <c r="X109" s="305">
        <f t="shared" si="46"/>
        <v>44470</v>
      </c>
      <c r="Y109" s="305">
        <f t="shared" si="46"/>
        <v>44501</v>
      </c>
      <c r="Z109" s="305">
        <f t="shared" si="46"/>
        <v>44531</v>
      </c>
      <c r="AA109" s="305">
        <f t="shared" si="46"/>
        <v>44562</v>
      </c>
      <c r="AB109" s="305">
        <f t="shared" si="46"/>
        <v>44593</v>
      </c>
      <c r="AC109" s="305">
        <f t="shared" si="46"/>
        <v>44621</v>
      </c>
      <c r="AD109" s="305">
        <f t="shared" si="46"/>
        <v>44652</v>
      </c>
      <c r="AE109" s="305">
        <f t="shared" si="46"/>
        <v>44682</v>
      </c>
      <c r="AF109" s="305">
        <f t="shared" si="46"/>
        <v>44713</v>
      </c>
      <c r="AG109" s="305">
        <f t="shared" si="46"/>
        <v>44743</v>
      </c>
      <c r="AH109" s="305">
        <f t="shared" si="46"/>
        <v>44774</v>
      </c>
      <c r="AI109" s="305">
        <f t="shared" si="46"/>
        <v>44805</v>
      </c>
      <c r="AJ109" s="305">
        <f t="shared" si="46"/>
        <v>44835</v>
      </c>
      <c r="AK109" s="305">
        <f t="shared" si="46"/>
        <v>44866</v>
      </c>
      <c r="AL109" s="305">
        <f t="shared" si="46"/>
        <v>44896</v>
      </c>
      <c r="AM109" s="305">
        <f t="shared" si="46"/>
        <v>44927</v>
      </c>
    </row>
    <row r="110" spans="1:39" hidden="1" x14ac:dyDescent="0.3">
      <c r="A110" s="609"/>
      <c r="B110" s="282" t="s">
        <v>141</v>
      </c>
      <c r="C110" s="115">
        <v>1.2195000000000001E-2</v>
      </c>
      <c r="D110" s="115">
        <v>1.2194E-2</v>
      </c>
      <c r="E110" s="115">
        <v>1.2194E-2</v>
      </c>
      <c r="F110" s="349">
        <v>1.8068592000000015E-2</v>
      </c>
      <c r="G110" s="349">
        <v>1.8068591999999987E-2</v>
      </c>
      <c r="H110" s="349">
        <v>1.9927983999999961E-2</v>
      </c>
      <c r="I110" s="349">
        <v>1.9927983999999899E-2</v>
      </c>
      <c r="J110" s="349">
        <v>1.9927983999999885E-2</v>
      </c>
      <c r="K110" s="349">
        <v>1.9927983999999864E-2</v>
      </c>
      <c r="L110" s="349">
        <v>1.8068591999999946E-2</v>
      </c>
      <c r="M110" s="349">
        <v>1.8068592000000057E-2</v>
      </c>
      <c r="N110" s="349">
        <v>1.8068591999999987E-2</v>
      </c>
      <c r="O110" s="349">
        <v>1.8068591999999987E-2</v>
      </c>
      <c r="P110" s="349">
        <v>1.8068592000000085E-2</v>
      </c>
      <c r="Q110" s="349">
        <v>1.8068591999999953E-2</v>
      </c>
      <c r="R110" s="349">
        <v>1.8068592000000015E-2</v>
      </c>
      <c r="S110" s="349">
        <v>1.8068591999999987E-2</v>
      </c>
      <c r="T110" s="349">
        <v>1.9927983999999961E-2</v>
      </c>
      <c r="U110" s="349">
        <v>1.9927983999999899E-2</v>
      </c>
      <c r="V110" s="349">
        <v>1.9927983999999885E-2</v>
      </c>
      <c r="W110" s="349">
        <v>1.9927983999999864E-2</v>
      </c>
      <c r="X110" s="349">
        <v>1.8068591999999946E-2</v>
      </c>
      <c r="Y110" s="349">
        <v>1.8068592000000057E-2</v>
      </c>
      <c r="Z110" s="349">
        <v>1.8068591999999987E-2</v>
      </c>
      <c r="AA110" s="349">
        <v>1.8068591999999987E-2</v>
      </c>
      <c r="AB110" s="349">
        <v>1.8068592000000085E-2</v>
      </c>
      <c r="AC110" s="349">
        <v>1.8068591999999953E-2</v>
      </c>
      <c r="AD110" s="349">
        <v>1.8068592000000015E-2</v>
      </c>
      <c r="AE110" s="349">
        <v>1.8068591999999987E-2</v>
      </c>
      <c r="AF110" s="349">
        <v>1.9927983999999961E-2</v>
      </c>
      <c r="AG110" s="349">
        <v>1.9927983999999899E-2</v>
      </c>
      <c r="AH110" s="349">
        <v>1.9927983999999885E-2</v>
      </c>
      <c r="AI110" s="349">
        <v>1.9927983999999864E-2</v>
      </c>
      <c r="AJ110" s="349">
        <v>1.8068591999999946E-2</v>
      </c>
      <c r="AK110" s="349">
        <v>1.8068592000000057E-2</v>
      </c>
      <c r="AL110" s="349">
        <v>1.8068591999999987E-2</v>
      </c>
      <c r="AM110" s="349">
        <v>1.8068591999999987E-2</v>
      </c>
    </row>
    <row r="111" spans="1:39" hidden="1" x14ac:dyDescent="0.3">
      <c r="A111" s="609"/>
      <c r="B111" s="282" t="s">
        <v>59</v>
      </c>
      <c r="C111" s="115">
        <v>1.2194999999999998E-2</v>
      </c>
      <c r="D111" s="115">
        <v>1.2195000000000001E-2</v>
      </c>
      <c r="E111" s="115">
        <v>1.2195000000000001E-2</v>
      </c>
      <c r="F111" s="349">
        <v>1.8068592000000015E-2</v>
      </c>
      <c r="G111" s="349">
        <v>1.8068591999999987E-2</v>
      </c>
      <c r="H111" s="349">
        <v>1.9927983999999961E-2</v>
      </c>
      <c r="I111" s="349">
        <v>1.9927983999999899E-2</v>
      </c>
      <c r="J111" s="349">
        <v>1.9927983999999885E-2</v>
      </c>
      <c r="K111" s="349">
        <v>1.9927983999999864E-2</v>
      </c>
      <c r="L111" s="349">
        <v>1.8068591999999946E-2</v>
      </c>
      <c r="M111" s="349">
        <v>1.8068592000000057E-2</v>
      </c>
      <c r="N111" s="349">
        <v>1.8068591999999987E-2</v>
      </c>
      <c r="O111" s="349">
        <v>1.8068591999999987E-2</v>
      </c>
      <c r="P111" s="349">
        <v>1.8068592000000085E-2</v>
      </c>
      <c r="Q111" s="349">
        <v>1.8068591999999953E-2</v>
      </c>
      <c r="R111" s="349">
        <v>1.8068592000000015E-2</v>
      </c>
      <c r="S111" s="349">
        <v>1.8068591999999987E-2</v>
      </c>
      <c r="T111" s="349">
        <v>1.9927983999999961E-2</v>
      </c>
      <c r="U111" s="349">
        <v>1.9927983999999899E-2</v>
      </c>
      <c r="V111" s="349">
        <v>1.9927983999999885E-2</v>
      </c>
      <c r="W111" s="349">
        <v>1.9927983999999864E-2</v>
      </c>
      <c r="X111" s="349">
        <v>1.8068591999999946E-2</v>
      </c>
      <c r="Y111" s="349">
        <v>1.8068592000000057E-2</v>
      </c>
      <c r="Z111" s="349">
        <v>1.8068591999999987E-2</v>
      </c>
      <c r="AA111" s="349">
        <v>1.8068591999999987E-2</v>
      </c>
      <c r="AB111" s="349">
        <v>1.8068592000000085E-2</v>
      </c>
      <c r="AC111" s="349">
        <v>1.8068591999999953E-2</v>
      </c>
      <c r="AD111" s="349">
        <v>1.8068592000000015E-2</v>
      </c>
      <c r="AE111" s="349">
        <v>1.8068591999999987E-2</v>
      </c>
      <c r="AF111" s="349">
        <v>1.9927983999999961E-2</v>
      </c>
      <c r="AG111" s="349">
        <v>1.9927983999999899E-2</v>
      </c>
      <c r="AH111" s="349">
        <v>1.9927983999999885E-2</v>
      </c>
      <c r="AI111" s="349">
        <v>1.9927983999999864E-2</v>
      </c>
      <c r="AJ111" s="349">
        <v>1.8068591999999946E-2</v>
      </c>
      <c r="AK111" s="349">
        <v>1.8068592000000057E-2</v>
      </c>
      <c r="AL111" s="349">
        <v>1.8068591999999987E-2</v>
      </c>
      <c r="AM111" s="349">
        <v>1.8068591999999987E-2</v>
      </c>
    </row>
    <row r="112" spans="1:39" hidden="1" x14ac:dyDescent="0.3">
      <c r="A112" s="609"/>
      <c r="B112" s="282" t="s">
        <v>142</v>
      </c>
      <c r="C112" s="115">
        <v>1.2195000000000001E-2</v>
      </c>
      <c r="D112" s="115">
        <v>1.2194E-2</v>
      </c>
      <c r="E112" s="115">
        <v>1.2194E-2</v>
      </c>
      <c r="F112" s="349">
        <v>1.8068592000000015E-2</v>
      </c>
      <c r="G112" s="349">
        <v>1.8068591999999987E-2</v>
      </c>
      <c r="H112" s="349">
        <v>1.9927983999999961E-2</v>
      </c>
      <c r="I112" s="349">
        <v>1.9927983999999899E-2</v>
      </c>
      <c r="J112" s="349">
        <v>1.9927983999999885E-2</v>
      </c>
      <c r="K112" s="349">
        <v>1.9927983999999864E-2</v>
      </c>
      <c r="L112" s="349">
        <v>1.8068591999999946E-2</v>
      </c>
      <c r="M112" s="349">
        <v>1.8068592000000057E-2</v>
      </c>
      <c r="N112" s="349">
        <v>1.8068591999999987E-2</v>
      </c>
      <c r="O112" s="349">
        <v>1.8068591999999987E-2</v>
      </c>
      <c r="P112" s="349">
        <v>1.8068592000000085E-2</v>
      </c>
      <c r="Q112" s="349">
        <v>1.8068591999999953E-2</v>
      </c>
      <c r="R112" s="349">
        <v>1.8068592000000015E-2</v>
      </c>
      <c r="S112" s="349">
        <v>1.8068591999999987E-2</v>
      </c>
      <c r="T112" s="349">
        <v>1.9927983999999961E-2</v>
      </c>
      <c r="U112" s="349">
        <v>1.9927983999999899E-2</v>
      </c>
      <c r="V112" s="349">
        <v>1.9927983999999885E-2</v>
      </c>
      <c r="W112" s="349">
        <v>1.9927983999999864E-2</v>
      </c>
      <c r="X112" s="349">
        <v>1.8068591999999946E-2</v>
      </c>
      <c r="Y112" s="349">
        <v>1.8068592000000057E-2</v>
      </c>
      <c r="Z112" s="349">
        <v>1.8068591999999987E-2</v>
      </c>
      <c r="AA112" s="349">
        <v>1.8068591999999987E-2</v>
      </c>
      <c r="AB112" s="349">
        <v>1.8068592000000085E-2</v>
      </c>
      <c r="AC112" s="349">
        <v>1.8068591999999953E-2</v>
      </c>
      <c r="AD112" s="349">
        <v>1.8068592000000015E-2</v>
      </c>
      <c r="AE112" s="349">
        <v>1.8068591999999987E-2</v>
      </c>
      <c r="AF112" s="349">
        <v>1.9927983999999961E-2</v>
      </c>
      <c r="AG112" s="349">
        <v>1.9927983999999899E-2</v>
      </c>
      <c r="AH112" s="349">
        <v>1.9927983999999885E-2</v>
      </c>
      <c r="AI112" s="349">
        <v>1.9927983999999864E-2</v>
      </c>
      <c r="AJ112" s="349">
        <v>1.8068591999999946E-2</v>
      </c>
      <c r="AK112" s="349">
        <v>1.8068592000000057E-2</v>
      </c>
      <c r="AL112" s="349">
        <v>1.8068591999999987E-2</v>
      </c>
      <c r="AM112" s="349">
        <v>1.8068591999999987E-2</v>
      </c>
    </row>
    <row r="113" spans="1:39" hidden="1" x14ac:dyDescent="0.3">
      <c r="A113" s="609"/>
      <c r="B113" s="282" t="s">
        <v>60</v>
      </c>
      <c r="C113" s="115">
        <v>1.2194E-2</v>
      </c>
      <c r="D113" s="115">
        <v>1.2194E-2</v>
      </c>
      <c r="E113" s="115">
        <v>1.2195000000000001E-2</v>
      </c>
      <c r="F113" s="349">
        <v>1.8068592000000015E-2</v>
      </c>
      <c r="G113" s="349">
        <v>1.8068591999999987E-2</v>
      </c>
      <c r="H113" s="349">
        <v>1.9927983999999961E-2</v>
      </c>
      <c r="I113" s="349">
        <v>1.9927983999999899E-2</v>
      </c>
      <c r="J113" s="349">
        <v>1.9927983999999885E-2</v>
      </c>
      <c r="K113" s="349">
        <v>1.9927983999999864E-2</v>
      </c>
      <c r="L113" s="349">
        <v>1.8068591999999946E-2</v>
      </c>
      <c r="M113" s="349">
        <v>1.8068592000000057E-2</v>
      </c>
      <c r="N113" s="349">
        <v>1.8068591999999987E-2</v>
      </c>
      <c r="O113" s="349">
        <v>1.8068591999999987E-2</v>
      </c>
      <c r="P113" s="349">
        <v>1.8068592000000085E-2</v>
      </c>
      <c r="Q113" s="349">
        <v>1.8068591999999953E-2</v>
      </c>
      <c r="R113" s="349">
        <v>1.8068592000000015E-2</v>
      </c>
      <c r="S113" s="349">
        <v>1.8068591999999987E-2</v>
      </c>
      <c r="T113" s="349">
        <v>1.9927983999999961E-2</v>
      </c>
      <c r="U113" s="349">
        <v>1.9927983999999899E-2</v>
      </c>
      <c r="V113" s="349">
        <v>1.9927983999999885E-2</v>
      </c>
      <c r="W113" s="349">
        <v>1.9927983999999864E-2</v>
      </c>
      <c r="X113" s="349">
        <v>1.8068591999999946E-2</v>
      </c>
      <c r="Y113" s="349">
        <v>1.8068592000000057E-2</v>
      </c>
      <c r="Z113" s="349">
        <v>1.8068591999999987E-2</v>
      </c>
      <c r="AA113" s="349">
        <v>1.8068591999999987E-2</v>
      </c>
      <c r="AB113" s="349">
        <v>1.8068592000000085E-2</v>
      </c>
      <c r="AC113" s="349">
        <v>1.8068591999999953E-2</v>
      </c>
      <c r="AD113" s="349">
        <v>1.8068592000000015E-2</v>
      </c>
      <c r="AE113" s="349">
        <v>1.8068591999999987E-2</v>
      </c>
      <c r="AF113" s="349">
        <v>1.9927983999999961E-2</v>
      </c>
      <c r="AG113" s="349">
        <v>1.9927983999999899E-2</v>
      </c>
      <c r="AH113" s="349">
        <v>1.9927983999999885E-2</v>
      </c>
      <c r="AI113" s="349">
        <v>1.9927983999999864E-2</v>
      </c>
      <c r="AJ113" s="349">
        <v>1.8068591999999946E-2</v>
      </c>
      <c r="AK113" s="349">
        <v>1.8068592000000057E-2</v>
      </c>
      <c r="AL113" s="349">
        <v>1.8068591999999987E-2</v>
      </c>
      <c r="AM113" s="349">
        <v>1.8068591999999987E-2</v>
      </c>
    </row>
    <row r="114" spans="1:39" hidden="1" x14ac:dyDescent="0.3">
      <c r="A114" s="609"/>
      <c r="B114" s="282" t="s">
        <v>143</v>
      </c>
      <c r="C114" s="115">
        <v>1.2195000000000001E-2</v>
      </c>
      <c r="D114" s="115">
        <v>1.2194999999999999E-2</v>
      </c>
      <c r="E114" s="115">
        <v>1.2194E-2</v>
      </c>
      <c r="F114" s="349">
        <v>1.8068592000000015E-2</v>
      </c>
      <c r="G114" s="349">
        <v>1.8068591999999987E-2</v>
      </c>
      <c r="H114" s="349">
        <v>1.9927983999999961E-2</v>
      </c>
      <c r="I114" s="349">
        <v>1.9927983999999899E-2</v>
      </c>
      <c r="J114" s="349">
        <v>1.9927983999999885E-2</v>
      </c>
      <c r="K114" s="349">
        <v>1.9927983999999864E-2</v>
      </c>
      <c r="L114" s="349">
        <v>1.8068591999999946E-2</v>
      </c>
      <c r="M114" s="349">
        <v>1.8068592000000057E-2</v>
      </c>
      <c r="N114" s="349">
        <v>1.8068591999999987E-2</v>
      </c>
      <c r="O114" s="349">
        <v>1.8068591999999987E-2</v>
      </c>
      <c r="P114" s="349">
        <v>1.8068592000000085E-2</v>
      </c>
      <c r="Q114" s="349">
        <v>1.8068591999999953E-2</v>
      </c>
      <c r="R114" s="349">
        <v>1.8068592000000015E-2</v>
      </c>
      <c r="S114" s="349">
        <v>1.8068591999999987E-2</v>
      </c>
      <c r="T114" s="349">
        <v>1.9927983999999961E-2</v>
      </c>
      <c r="U114" s="349">
        <v>1.9927983999999899E-2</v>
      </c>
      <c r="V114" s="349">
        <v>1.9927983999999885E-2</v>
      </c>
      <c r="W114" s="349">
        <v>1.9927983999999864E-2</v>
      </c>
      <c r="X114" s="349">
        <v>1.8068591999999946E-2</v>
      </c>
      <c r="Y114" s="349">
        <v>1.8068592000000057E-2</v>
      </c>
      <c r="Z114" s="349">
        <v>1.8068591999999987E-2</v>
      </c>
      <c r="AA114" s="349">
        <v>1.8068591999999987E-2</v>
      </c>
      <c r="AB114" s="349">
        <v>1.8068592000000085E-2</v>
      </c>
      <c r="AC114" s="349">
        <v>1.8068591999999953E-2</v>
      </c>
      <c r="AD114" s="349">
        <v>1.8068592000000015E-2</v>
      </c>
      <c r="AE114" s="349">
        <v>1.8068591999999987E-2</v>
      </c>
      <c r="AF114" s="349">
        <v>1.9927983999999961E-2</v>
      </c>
      <c r="AG114" s="349">
        <v>1.9927983999999899E-2</v>
      </c>
      <c r="AH114" s="349">
        <v>1.9927983999999885E-2</v>
      </c>
      <c r="AI114" s="349">
        <v>1.9927983999999864E-2</v>
      </c>
      <c r="AJ114" s="349">
        <v>1.8068591999999946E-2</v>
      </c>
      <c r="AK114" s="349">
        <v>1.8068592000000057E-2</v>
      </c>
      <c r="AL114" s="349">
        <v>1.8068591999999987E-2</v>
      </c>
      <c r="AM114" s="349">
        <v>1.8068591999999987E-2</v>
      </c>
    </row>
    <row r="115" spans="1:39" hidden="1" x14ac:dyDescent="0.3">
      <c r="A115" s="609"/>
      <c r="B115" s="283" t="s">
        <v>62</v>
      </c>
      <c r="C115" s="115">
        <v>1.2194E-2</v>
      </c>
      <c r="D115" s="115">
        <v>1.2194E-2</v>
      </c>
      <c r="E115" s="115">
        <v>1.2194999999999998E-2</v>
      </c>
      <c r="F115" s="349">
        <v>1.8068592000000015E-2</v>
      </c>
      <c r="G115" s="349">
        <v>1.8068591999999987E-2</v>
      </c>
      <c r="H115" s="349">
        <v>1.9927983999999961E-2</v>
      </c>
      <c r="I115" s="349">
        <v>1.9927983999999899E-2</v>
      </c>
      <c r="J115" s="349">
        <v>1.9927983999999885E-2</v>
      </c>
      <c r="K115" s="349">
        <v>1.9927983999999864E-2</v>
      </c>
      <c r="L115" s="349">
        <v>1.8068591999999946E-2</v>
      </c>
      <c r="M115" s="349">
        <v>1.8068592000000057E-2</v>
      </c>
      <c r="N115" s="349">
        <v>1.8068591999999987E-2</v>
      </c>
      <c r="O115" s="349">
        <v>1.8068591999999987E-2</v>
      </c>
      <c r="P115" s="349">
        <v>1.8068592000000085E-2</v>
      </c>
      <c r="Q115" s="349">
        <v>1.8068591999999953E-2</v>
      </c>
      <c r="R115" s="349">
        <v>1.8068592000000015E-2</v>
      </c>
      <c r="S115" s="349">
        <v>1.8068591999999987E-2</v>
      </c>
      <c r="T115" s="349">
        <v>1.9927983999999961E-2</v>
      </c>
      <c r="U115" s="349">
        <v>1.9927983999999899E-2</v>
      </c>
      <c r="V115" s="349">
        <v>1.9927983999999885E-2</v>
      </c>
      <c r="W115" s="349">
        <v>1.9927983999999864E-2</v>
      </c>
      <c r="X115" s="349">
        <v>1.8068591999999946E-2</v>
      </c>
      <c r="Y115" s="349">
        <v>1.8068592000000057E-2</v>
      </c>
      <c r="Z115" s="349">
        <v>1.8068591999999987E-2</v>
      </c>
      <c r="AA115" s="349">
        <v>1.8068591999999987E-2</v>
      </c>
      <c r="AB115" s="349">
        <v>1.8068592000000085E-2</v>
      </c>
      <c r="AC115" s="349">
        <v>1.8068591999999953E-2</v>
      </c>
      <c r="AD115" s="349">
        <v>1.8068592000000015E-2</v>
      </c>
      <c r="AE115" s="349">
        <v>1.8068591999999987E-2</v>
      </c>
      <c r="AF115" s="349">
        <v>1.9927983999999961E-2</v>
      </c>
      <c r="AG115" s="349">
        <v>1.9927983999999899E-2</v>
      </c>
      <c r="AH115" s="349">
        <v>1.9927983999999885E-2</v>
      </c>
      <c r="AI115" s="349">
        <v>1.9927983999999864E-2</v>
      </c>
      <c r="AJ115" s="349">
        <v>1.8068591999999946E-2</v>
      </c>
      <c r="AK115" s="349">
        <v>1.8068592000000057E-2</v>
      </c>
      <c r="AL115" s="349">
        <v>1.8068591999999987E-2</v>
      </c>
      <c r="AM115" s="349">
        <v>1.8068591999999987E-2</v>
      </c>
    </row>
    <row r="116" spans="1:39" hidden="1" x14ac:dyDescent="0.3">
      <c r="A116" s="609"/>
      <c r="B116" s="283" t="s">
        <v>63</v>
      </c>
      <c r="C116" s="115">
        <v>1.2194999999999998E-2</v>
      </c>
      <c r="D116" s="115">
        <v>1.2195000000000001E-2</v>
      </c>
      <c r="E116" s="115">
        <v>1.2195000000000001E-2</v>
      </c>
      <c r="F116" s="349">
        <v>1.8068592000000015E-2</v>
      </c>
      <c r="G116" s="349">
        <v>1.8068591999999987E-2</v>
      </c>
      <c r="H116" s="349">
        <v>1.9927983999999961E-2</v>
      </c>
      <c r="I116" s="349">
        <v>1.9927983999999899E-2</v>
      </c>
      <c r="J116" s="349">
        <v>1.9927983999999885E-2</v>
      </c>
      <c r="K116" s="349">
        <v>1.9927983999999864E-2</v>
      </c>
      <c r="L116" s="349">
        <v>1.8068591999999946E-2</v>
      </c>
      <c r="M116" s="349">
        <v>1.8068592000000057E-2</v>
      </c>
      <c r="N116" s="349">
        <v>1.8068591999999987E-2</v>
      </c>
      <c r="O116" s="349">
        <v>1.8068591999999987E-2</v>
      </c>
      <c r="P116" s="349">
        <v>1.8068592000000085E-2</v>
      </c>
      <c r="Q116" s="349">
        <v>1.8068591999999953E-2</v>
      </c>
      <c r="R116" s="349">
        <v>1.8068592000000015E-2</v>
      </c>
      <c r="S116" s="349">
        <v>1.8068591999999987E-2</v>
      </c>
      <c r="T116" s="349">
        <v>1.9927983999999961E-2</v>
      </c>
      <c r="U116" s="349">
        <v>1.9927983999999899E-2</v>
      </c>
      <c r="V116" s="349">
        <v>1.9927983999999885E-2</v>
      </c>
      <c r="W116" s="349">
        <v>1.9927983999999864E-2</v>
      </c>
      <c r="X116" s="349">
        <v>1.8068591999999946E-2</v>
      </c>
      <c r="Y116" s="349">
        <v>1.8068592000000057E-2</v>
      </c>
      <c r="Z116" s="349">
        <v>1.8068591999999987E-2</v>
      </c>
      <c r="AA116" s="349">
        <v>1.8068591999999987E-2</v>
      </c>
      <c r="AB116" s="349">
        <v>1.8068592000000085E-2</v>
      </c>
      <c r="AC116" s="349">
        <v>1.8068591999999953E-2</v>
      </c>
      <c r="AD116" s="349">
        <v>1.8068592000000015E-2</v>
      </c>
      <c r="AE116" s="349">
        <v>1.8068591999999987E-2</v>
      </c>
      <c r="AF116" s="349">
        <v>1.9927983999999961E-2</v>
      </c>
      <c r="AG116" s="349">
        <v>1.9927983999999899E-2</v>
      </c>
      <c r="AH116" s="349">
        <v>1.9927983999999885E-2</v>
      </c>
      <c r="AI116" s="349">
        <v>1.9927983999999864E-2</v>
      </c>
      <c r="AJ116" s="349">
        <v>1.8068591999999946E-2</v>
      </c>
      <c r="AK116" s="349">
        <v>1.8068592000000057E-2</v>
      </c>
      <c r="AL116" s="349">
        <v>1.8068591999999987E-2</v>
      </c>
      <c r="AM116" s="349">
        <v>1.8068591999999987E-2</v>
      </c>
    </row>
    <row r="117" spans="1:39" hidden="1" x14ac:dyDescent="0.3">
      <c r="A117" s="609"/>
      <c r="B117" s="283" t="s">
        <v>64</v>
      </c>
      <c r="C117" s="115">
        <v>1.2194E-2</v>
      </c>
      <c r="D117" s="115">
        <v>1.2194999999999998E-2</v>
      </c>
      <c r="E117" s="115">
        <v>1.2194E-2</v>
      </c>
      <c r="F117" s="349">
        <v>1.8068592000000015E-2</v>
      </c>
      <c r="G117" s="349">
        <v>1.8068591999999987E-2</v>
      </c>
      <c r="H117" s="349">
        <v>1.9927983999999961E-2</v>
      </c>
      <c r="I117" s="349">
        <v>1.9927983999999899E-2</v>
      </c>
      <c r="J117" s="349">
        <v>1.9927983999999885E-2</v>
      </c>
      <c r="K117" s="349">
        <v>1.9927983999999864E-2</v>
      </c>
      <c r="L117" s="349">
        <v>1.8068591999999946E-2</v>
      </c>
      <c r="M117" s="349">
        <v>1.8068592000000057E-2</v>
      </c>
      <c r="N117" s="349">
        <v>1.8068591999999987E-2</v>
      </c>
      <c r="O117" s="349">
        <v>1.8068591999999987E-2</v>
      </c>
      <c r="P117" s="349">
        <v>1.8068592000000085E-2</v>
      </c>
      <c r="Q117" s="349">
        <v>1.8068591999999953E-2</v>
      </c>
      <c r="R117" s="349">
        <v>1.8068592000000015E-2</v>
      </c>
      <c r="S117" s="349">
        <v>1.8068591999999987E-2</v>
      </c>
      <c r="T117" s="349">
        <v>1.9927983999999961E-2</v>
      </c>
      <c r="U117" s="349">
        <v>1.9927983999999899E-2</v>
      </c>
      <c r="V117" s="349">
        <v>1.9927983999999885E-2</v>
      </c>
      <c r="W117" s="349">
        <v>1.9927983999999864E-2</v>
      </c>
      <c r="X117" s="349">
        <v>1.8068591999999946E-2</v>
      </c>
      <c r="Y117" s="349">
        <v>1.8068592000000057E-2</v>
      </c>
      <c r="Z117" s="349">
        <v>1.8068591999999987E-2</v>
      </c>
      <c r="AA117" s="349">
        <v>1.8068591999999987E-2</v>
      </c>
      <c r="AB117" s="349">
        <v>1.8068592000000085E-2</v>
      </c>
      <c r="AC117" s="349">
        <v>1.8068591999999953E-2</v>
      </c>
      <c r="AD117" s="349">
        <v>1.8068592000000015E-2</v>
      </c>
      <c r="AE117" s="349">
        <v>1.8068591999999987E-2</v>
      </c>
      <c r="AF117" s="349">
        <v>1.9927983999999961E-2</v>
      </c>
      <c r="AG117" s="349">
        <v>1.9927983999999899E-2</v>
      </c>
      <c r="AH117" s="349">
        <v>1.9927983999999885E-2</v>
      </c>
      <c r="AI117" s="349">
        <v>1.9927983999999864E-2</v>
      </c>
      <c r="AJ117" s="349">
        <v>1.8068591999999946E-2</v>
      </c>
      <c r="AK117" s="349">
        <v>1.8068592000000057E-2</v>
      </c>
      <c r="AL117" s="349">
        <v>1.8068591999999987E-2</v>
      </c>
      <c r="AM117" s="349">
        <v>1.8068591999999987E-2</v>
      </c>
    </row>
    <row r="118" spans="1:39" hidden="1" x14ac:dyDescent="0.3">
      <c r="A118" s="609"/>
      <c r="B118" s="283" t="s">
        <v>65</v>
      </c>
      <c r="C118" s="115">
        <v>1.2195000000000001E-2</v>
      </c>
      <c r="D118" s="115">
        <v>1.2194E-2</v>
      </c>
      <c r="E118" s="115">
        <v>1.2194E-2</v>
      </c>
      <c r="F118" s="349">
        <v>1.8068592000000015E-2</v>
      </c>
      <c r="G118" s="349">
        <v>1.8068591999999987E-2</v>
      </c>
      <c r="H118" s="349">
        <v>1.9927983999999961E-2</v>
      </c>
      <c r="I118" s="349">
        <v>1.9927983999999899E-2</v>
      </c>
      <c r="J118" s="349">
        <v>1.9927983999999885E-2</v>
      </c>
      <c r="K118" s="349">
        <v>1.9927983999999864E-2</v>
      </c>
      <c r="L118" s="349">
        <v>1.8068591999999946E-2</v>
      </c>
      <c r="M118" s="349">
        <v>1.8068592000000057E-2</v>
      </c>
      <c r="N118" s="349">
        <v>1.8068591999999987E-2</v>
      </c>
      <c r="O118" s="349">
        <v>1.8068591999999987E-2</v>
      </c>
      <c r="P118" s="349">
        <v>1.8068592000000085E-2</v>
      </c>
      <c r="Q118" s="349">
        <v>1.8068591999999953E-2</v>
      </c>
      <c r="R118" s="349">
        <v>1.8068592000000015E-2</v>
      </c>
      <c r="S118" s="349">
        <v>1.8068591999999987E-2</v>
      </c>
      <c r="T118" s="349">
        <v>1.9927983999999961E-2</v>
      </c>
      <c r="U118" s="349">
        <v>1.9927983999999899E-2</v>
      </c>
      <c r="V118" s="349">
        <v>1.9927983999999885E-2</v>
      </c>
      <c r="W118" s="349">
        <v>1.9927983999999864E-2</v>
      </c>
      <c r="X118" s="349">
        <v>1.8068591999999946E-2</v>
      </c>
      <c r="Y118" s="349">
        <v>1.8068592000000057E-2</v>
      </c>
      <c r="Z118" s="349">
        <v>1.8068591999999987E-2</v>
      </c>
      <c r="AA118" s="349">
        <v>1.8068591999999987E-2</v>
      </c>
      <c r="AB118" s="349">
        <v>1.8068592000000085E-2</v>
      </c>
      <c r="AC118" s="349">
        <v>1.8068591999999953E-2</v>
      </c>
      <c r="AD118" s="349">
        <v>1.8068592000000015E-2</v>
      </c>
      <c r="AE118" s="349">
        <v>1.8068591999999987E-2</v>
      </c>
      <c r="AF118" s="349">
        <v>1.9927983999999961E-2</v>
      </c>
      <c r="AG118" s="349">
        <v>1.9927983999999899E-2</v>
      </c>
      <c r="AH118" s="349">
        <v>1.9927983999999885E-2</v>
      </c>
      <c r="AI118" s="349">
        <v>1.9927983999999864E-2</v>
      </c>
      <c r="AJ118" s="349">
        <v>1.8068591999999946E-2</v>
      </c>
      <c r="AK118" s="349">
        <v>1.8068592000000057E-2</v>
      </c>
      <c r="AL118" s="349">
        <v>1.8068591999999987E-2</v>
      </c>
      <c r="AM118" s="349">
        <v>1.8068591999999987E-2</v>
      </c>
    </row>
    <row r="119" spans="1:39" hidden="1" x14ac:dyDescent="0.3">
      <c r="A119" s="609"/>
      <c r="B119" s="283" t="s">
        <v>144</v>
      </c>
      <c r="C119" s="115">
        <v>1.2195000000000001E-2</v>
      </c>
      <c r="D119" s="115">
        <v>1.2194E-2</v>
      </c>
      <c r="E119" s="115">
        <v>1.2194E-2</v>
      </c>
      <c r="F119" s="349">
        <v>1.8068592000000015E-2</v>
      </c>
      <c r="G119" s="349">
        <v>1.8068591999999987E-2</v>
      </c>
      <c r="H119" s="349">
        <v>1.9927983999999961E-2</v>
      </c>
      <c r="I119" s="349">
        <v>1.9927983999999899E-2</v>
      </c>
      <c r="J119" s="349">
        <v>1.9927983999999885E-2</v>
      </c>
      <c r="K119" s="349">
        <v>1.9927983999999864E-2</v>
      </c>
      <c r="L119" s="349">
        <v>1.8068591999999946E-2</v>
      </c>
      <c r="M119" s="349">
        <v>1.8068592000000057E-2</v>
      </c>
      <c r="N119" s="349">
        <v>1.8068591999999987E-2</v>
      </c>
      <c r="O119" s="349">
        <v>1.8068591999999987E-2</v>
      </c>
      <c r="P119" s="349">
        <v>1.8068592000000085E-2</v>
      </c>
      <c r="Q119" s="349">
        <v>1.8068591999999953E-2</v>
      </c>
      <c r="R119" s="349">
        <v>1.8068592000000015E-2</v>
      </c>
      <c r="S119" s="349">
        <v>1.8068591999999987E-2</v>
      </c>
      <c r="T119" s="349">
        <v>1.9927983999999961E-2</v>
      </c>
      <c r="U119" s="349">
        <v>1.9927983999999899E-2</v>
      </c>
      <c r="V119" s="349">
        <v>1.9927983999999885E-2</v>
      </c>
      <c r="W119" s="349">
        <v>1.9927983999999864E-2</v>
      </c>
      <c r="X119" s="349">
        <v>1.8068591999999946E-2</v>
      </c>
      <c r="Y119" s="349">
        <v>1.8068592000000057E-2</v>
      </c>
      <c r="Z119" s="349">
        <v>1.8068591999999987E-2</v>
      </c>
      <c r="AA119" s="349">
        <v>1.8068591999999987E-2</v>
      </c>
      <c r="AB119" s="349">
        <v>1.8068592000000085E-2</v>
      </c>
      <c r="AC119" s="349">
        <v>1.8068591999999953E-2</v>
      </c>
      <c r="AD119" s="349">
        <v>1.8068592000000015E-2</v>
      </c>
      <c r="AE119" s="349">
        <v>1.8068591999999987E-2</v>
      </c>
      <c r="AF119" s="349">
        <v>1.9927983999999961E-2</v>
      </c>
      <c r="AG119" s="349">
        <v>1.9927983999999899E-2</v>
      </c>
      <c r="AH119" s="349">
        <v>1.9927983999999885E-2</v>
      </c>
      <c r="AI119" s="349">
        <v>1.9927983999999864E-2</v>
      </c>
      <c r="AJ119" s="349">
        <v>1.8068591999999946E-2</v>
      </c>
      <c r="AK119" s="349">
        <v>1.8068592000000057E-2</v>
      </c>
      <c r="AL119" s="349">
        <v>1.8068591999999987E-2</v>
      </c>
      <c r="AM119" s="349">
        <v>1.8068591999999987E-2</v>
      </c>
    </row>
    <row r="120" spans="1:39" hidden="1" x14ac:dyDescent="0.3">
      <c r="A120" s="609"/>
      <c r="B120" s="283" t="s">
        <v>145</v>
      </c>
      <c r="C120" s="115">
        <v>1.2195000000000001E-2</v>
      </c>
      <c r="D120" s="115">
        <v>1.2194E-2</v>
      </c>
      <c r="E120" s="115">
        <v>1.2194E-2</v>
      </c>
      <c r="F120" s="349">
        <v>1.8068592000000015E-2</v>
      </c>
      <c r="G120" s="349">
        <v>1.8068591999999987E-2</v>
      </c>
      <c r="H120" s="349">
        <v>1.9927983999999961E-2</v>
      </c>
      <c r="I120" s="349">
        <v>1.9927983999999899E-2</v>
      </c>
      <c r="J120" s="349">
        <v>1.9927983999999885E-2</v>
      </c>
      <c r="K120" s="349">
        <v>1.9927983999999864E-2</v>
      </c>
      <c r="L120" s="349">
        <v>1.8068591999999946E-2</v>
      </c>
      <c r="M120" s="349">
        <v>1.8068592000000057E-2</v>
      </c>
      <c r="N120" s="349">
        <v>1.8068591999999987E-2</v>
      </c>
      <c r="O120" s="349">
        <v>1.8068591999999987E-2</v>
      </c>
      <c r="P120" s="349">
        <v>1.8068592000000085E-2</v>
      </c>
      <c r="Q120" s="349">
        <v>1.8068591999999953E-2</v>
      </c>
      <c r="R120" s="349">
        <v>1.8068592000000015E-2</v>
      </c>
      <c r="S120" s="349">
        <v>1.8068591999999987E-2</v>
      </c>
      <c r="T120" s="349">
        <v>1.9927983999999961E-2</v>
      </c>
      <c r="U120" s="349">
        <v>1.9927983999999899E-2</v>
      </c>
      <c r="V120" s="349">
        <v>1.9927983999999885E-2</v>
      </c>
      <c r="W120" s="349">
        <v>1.9927983999999864E-2</v>
      </c>
      <c r="X120" s="349">
        <v>1.8068591999999946E-2</v>
      </c>
      <c r="Y120" s="349">
        <v>1.8068592000000057E-2</v>
      </c>
      <c r="Z120" s="349">
        <v>1.8068591999999987E-2</v>
      </c>
      <c r="AA120" s="349">
        <v>1.8068591999999987E-2</v>
      </c>
      <c r="AB120" s="349">
        <v>1.8068592000000085E-2</v>
      </c>
      <c r="AC120" s="349">
        <v>1.8068591999999953E-2</v>
      </c>
      <c r="AD120" s="349">
        <v>1.8068592000000015E-2</v>
      </c>
      <c r="AE120" s="349">
        <v>1.8068591999999987E-2</v>
      </c>
      <c r="AF120" s="349">
        <v>1.9927983999999961E-2</v>
      </c>
      <c r="AG120" s="349">
        <v>1.9927983999999899E-2</v>
      </c>
      <c r="AH120" s="349">
        <v>1.9927983999999885E-2</v>
      </c>
      <c r="AI120" s="349">
        <v>1.9927983999999864E-2</v>
      </c>
      <c r="AJ120" s="349">
        <v>1.8068591999999946E-2</v>
      </c>
      <c r="AK120" s="349">
        <v>1.8068592000000057E-2</v>
      </c>
      <c r="AL120" s="349">
        <v>1.8068591999999987E-2</v>
      </c>
      <c r="AM120" s="349">
        <v>1.8068591999999987E-2</v>
      </c>
    </row>
    <row r="121" spans="1:39" hidden="1" x14ac:dyDescent="0.3">
      <c r="A121" s="609"/>
      <c r="B121" s="283" t="s">
        <v>67</v>
      </c>
      <c r="C121" s="115">
        <v>1.2195000000000001E-2</v>
      </c>
      <c r="D121" s="115">
        <v>1.2195000000000001E-2</v>
      </c>
      <c r="E121" s="115">
        <v>1.2194E-2</v>
      </c>
      <c r="F121" s="349">
        <v>1.8068592000000015E-2</v>
      </c>
      <c r="G121" s="349">
        <v>1.8068591999999987E-2</v>
      </c>
      <c r="H121" s="349">
        <v>1.9927983999999961E-2</v>
      </c>
      <c r="I121" s="349">
        <v>1.9927983999999899E-2</v>
      </c>
      <c r="J121" s="349">
        <v>1.9927983999999885E-2</v>
      </c>
      <c r="K121" s="349">
        <v>1.9927983999999864E-2</v>
      </c>
      <c r="L121" s="349">
        <v>1.8068591999999946E-2</v>
      </c>
      <c r="M121" s="349">
        <v>1.8068592000000057E-2</v>
      </c>
      <c r="N121" s="349">
        <v>1.8068591999999987E-2</v>
      </c>
      <c r="O121" s="349">
        <v>1.8068591999999987E-2</v>
      </c>
      <c r="P121" s="349">
        <v>1.8068592000000085E-2</v>
      </c>
      <c r="Q121" s="349">
        <v>1.8068591999999953E-2</v>
      </c>
      <c r="R121" s="349">
        <v>1.8068592000000015E-2</v>
      </c>
      <c r="S121" s="349">
        <v>1.8068591999999987E-2</v>
      </c>
      <c r="T121" s="349">
        <v>1.9927983999999961E-2</v>
      </c>
      <c r="U121" s="349">
        <v>1.9927983999999899E-2</v>
      </c>
      <c r="V121" s="349">
        <v>1.9927983999999885E-2</v>
      </c>
      <c r="W121" s="349">
        <v>1.9927983999999864E-2</v>
      </c>
      <c r="X121" s="349">
        <v>1.8068591999999946E-2</v>
      </c>
      <c r="Y121" s="349">
        <v>1.8068592000000057E-2</v>
      </c>
      <c r="Z121" s="349">
        <v>1.8068591999999987E-2</v>
      </c>
      <c r="AA121" s="349">
        <v>1.8068591999999987E-2</v>
      </c>
      <c r="AB121" s="349">
        <v>1.8068592000000085E-2</v>
      </c>
      <c r="AC121" s="349">
        <v>1.8068591999999953E-2</v>
      </c>
      <c r="AD121" s="349">
        <v>1.8068592000000015E-2</v>
      </c>
      <c r="AE121" s="349">
        <v>1.8068591999999987E-2</v>
      </c>
      <c r="AF121" s="349">
        <v>1.9927983999999961E-2</v>
      </c>
      <c r="AG121" s="349">
        <v>1.9927983999999899E-2</v>
      </c>
      <c r="AH121" s="349">
        <v>1.9927983999999885E-2</v>
      </c>
      <c r="AI121" s="349">
        <v>1.9927983999999864E-2</v>
      </c>
      <c r="AJ121" s="349">
        <v>1.8068591999999946E-2</v>
      </c>
      <c r="AK121" s="349">
        <v>1.8068592000000057E-2</v>
      </c>
      <c r="AL121" s="349">
        <v>1.8068591999999987E-2</v>
      </c>
      <c r="AM121" s="349">
        <v>1.8068591999999987E-2</v>
      </c>
    </row>
    <row r="122" spans="1:39" ht="15" hidden="1" thickBot="1" x14ac:dyDescent="0.35">
      <c r="A122" s="610"/>
      <c r="B122" s="284" t="s">
        <v>68</v>
      </c>
      <c r="C122" s="116">
        <v>1.2194E-2</v>
      </c>
      <c r="D122" s="116">
        <v>1.2194E-2</v>
      </c>
      <c r="E122" s="116">
        <v>1.2195000000000001E-2</v>
      </c>
      <c r="F122" s="349">
        <v>1.8068592000000015E-2</v>
      </c>
      <c r="G122" s="349">
        <v>1.8068591999999987E-2</v>
      </c>
      <c r="H122" s="349">
        <v>1.9927983999999961E-2</v>
      </c>
      <c r="I122" s="349">
        <v>1.9927983999999899E-2</v>
      </c>
      <c r="J122" s="349">
        <v>1.9927983999999885E-2</v>
      </c>
      <c r="K122" s="349">
        <v>1.9927983999999864E-2</v>
      </c>
      <c r="L122" s="349">
        <v>1.8068591999999946E-2</v>
      </c>
      <c r="M122" s="349">
        <v>1.8068592000000057E-2</v>
      </c>
      <c r="N122" s="349">
        <v>1.8068591999999987E-2</v>
      </c>
      <c r="O122" s="349">
        <v>1.8068591999999987E-2</v>
      </c>
      <c r="P122" s="349">
        <v>1.8068592000000085E-2</v>
      </c>
      <c r="Q122" s="349">
        <v>1.8068591999999953E-2</v>
      </c>
      <c r="R122" s="349">
        <v>1.8068592000000015E-2</v>
      </c>
      <c r="S122" s="349">
        <v>1.8068591999999987E-2</v>
      </c>
      <c r="T122" s="349">
        <v>1.9927983999999961E-2</v>
      </c>
      <c r="U122" s="349">
        <v>1.9927983999999899E-2</v>
      </c>
      <c r="V122" s="349">
        <v>1.9927983999999885E-2</v>
      </c>
      <c r="W122" s="349">
        <v>1.9927983999999864E-2</v>
      </c>
      <c r="X122" s="349">
        <v>1.8068591999999946E-2</v>
      </c>
      <c r="Y122" s="349">
        <v>1.8068592000000057E-2</v>
      </c>
      <c r="Z122" s="349">
        <v>1.8068591999999987E-2</v>
      </c>
      <c r="AA122" s="349">
        <v>1.8068591999999987E-2</v>
      </c>
      <c r="AB122" s="349">
        <v>1.8068592000000085E-2</v>
      </c>
      <c r="AC122" s="349">
        <v>1.8068591999999953E-2</v>
      </c>
      <c r="AD122" s="349">
        <v>1.8068592000000015E-2</v>
      </c>
      <c r="AE122" s="349">
        <v>1.8068591999999987E-2</v>
      </c>
      <c r="AF122" s="349">
        <v>1.9927983999999961E-2</v>
      </c>
      <c r="AG122" s="349">
        <v>1.9927983999999899E-2</v>
      </c>
      <c r="AH122" s="349">
        <v>1.9927983999999885E-2</v>
      </c>
      <c r="AI122" s="349">
        <v>1.9927983999999864E-2</v>
      </c>
      <c r="AJ122" s="349">
        <v>1.8068591999999946E-2</v>
      </c>
      <c r="AK122" s="349">
        <v>1.8068592000000057E-2</v>
      </c>
      <c r="AL122" s="349">
        <v>1.8068591999999987E-2</v>
      </c>
      <c r="AM122" s="349">
        <v>1.8068591999999987E-2</v>
      </c>
    </row>
    <row r="123" spans="1:39" hidden="1" x14ac:dyDescent="0.3">
      <c r="A123" s="117"/>
      <c r="B123" s="117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</row>
    <row r="124" spans="1:39" hidden="1" x14ac:dyDescent="0.3"/>
    <row r="125" spans="1:39" ht="15" hidden="1" customHeight="1" thickBot="1" x14ac:dyDescent="0.35">
      <c r="C125" s="632" t="s">
        <v>158</v>
      </c>
      <c r="D125" s="632"/>
      <c r="E125" s="632"/>
      <c r="F125" s="632"/>
      <c r="G125" s="632"/>
      <c r="H125" s="632"/>
      <c r="I125" s="632"/>
      <c r="J125" s="632"/>
      <c r="K125" s="632"/>
      <c r="L125" s="632"/>
      <c r="M125" s="632"/>
      <c r="N125" s="632"/>
      <c r="O125" s="632" t="s">
        <v>158</v>
      </c>
      <c r="P125" s="632"/>
      <c r="Q125" s="632"/>
      <c r="R125" s="632"/>
      <c r="S125" s="632"/>
      <c r="T125" s="632"/>
      <c r="U125" s="632"/>
      <c r="V125" s="632"/>
      <c r="W125" s="632"/>
      <c r="X125" s="632"/>
      <c r="Y125" s="632"/>
      <c r="Z125" s="632"/>
      <c r="AA125" s="632" t="s">
        <v>158</v>
      </c>
      <c r="AB125" s="632"/>
      <c r="AC125" s="632"/>
      <c r="AD125" s="632"/>
      <c r="AE125" s="632"/>
      <c r="AF125" s="632"/>
      <c r="AG125" s="632"/>
      <c r="AH125" s="632"/>
      <c r="AI125" s="632"/>
      <c r="AJ125" s="632"/>
      <c r="AK125" s="632"/>
      <c r="AL125" s="632"/>
      <c r="AM125" s="528" t="s">
        <v>158</v>
      </c>
    </row>
    <row r="126" spans="1:39" ht="15.6" hidden="1" x14ac:dyDescent="0.3">
      <c r="A126" s="608" t="s">
        <v>159</v>
      </c>
      <c r="B126" s="280" t="s">
        <v>178</v>
      </c>
      <c r="C126" s="305">
        <f>C4</f>
        <v>43831</v>
      </c>
      <c r="D126" s="305">
        <f t="shared" ref="D126:AM126" si="47">D4</f>
        <v>43862</v>
      </c>
      <c r="E126" s="305">
        <f t="shared" si="47"/>
        <v>43891</v>
      </c>
      <c r="F126" s="305">
        <f t="shared" si="47"/>
        <v>43922</v>
      </c>
      <c r="G126" s="305">
        <f t="shared" si="47"/>
        <v>43952</v>
      </c>
      <c r="H126" s="305">
        <f t="shared" si="47"/>
        <v>43983</v>
      </c>
      <c r="I126" s="305">
        <f t="shared" si="47"/>
        <v>44013</v>
      </c>
      <c r="J126" s="305">
        <f t="shared" si="47"/>
        <v>44044</v>
      </c>
      <c r="K126" s="305">
        <f t="shared" si="47"/>
        <v>44075</v>
      </c>
      <c r="L126" s="305">
        <f t="shared" si="47"/>
        <v>44105</v>
      </c>
      <c r="M126" s="305">
        <f t="shared" si="47"/>
        <v>44136</v>
      </c>
      <c r="N126" s="305">
        <f t="shared" si="47"/>
        <v>44166</v>
      </c>
      <c r="O126" s="305">
        <f t="shared" si="47"/>
        <v>44197</v>
      </c>
      <c r="P126" s="305">
        <f t="shared" si="47"/>
        <v>44228</v>
      </c>
      <c r="Q126" s="305">
        <f t="shared" si="47"/>
        <v>44256</v>
      </c>
      <c r="R126" s="305">
        <f t="shared" si="47"/>
        <v>44287</v>
      </c>
      <c r="S126" s="305">
        <f t="shared" si="47"/>
        <v>44317</v>
      </c>
      <c r="T126" s="305">
        <f t="shared" si="47"/>
        <v>44348</v>
      </c>
      <c r="U126" s="305">
        <f t="shared" si="47"/>
        <v>44378</v>
      </c>
      <c r="V126" s="305">
        <f t="shared" si="47"/>
        <v>44409</v>
      </c>
      <c r="W126" s="305">
        <f t="shared" si="47"/>
        <v>44440</v>
      </c>
      <c r="X126" s="305">
        <f t="shared" si="47"/>
        <v>44470</v>
      </c>
      <c r="Y126" s="305">
        <f t="shared" si="47"/>
        <v>44501</v>
      </c>
      <c r="Z126" s="305">
        <f t="shared" si="47"/>
        <v>44531</v>
      </c>
      <c r="AA126" s="305">
        <f t="shared" si="47"/>
        <v>44562</v>
      </c>
      <c r="AB126" s="305">
        <f t="shared" si="47"/>
        <v>44593</v>
      </c>
      <c r="AC126" s="305">
        <f t="shared" si="47"/>
        <v>44621</v>
      </c>
      <c r="AD126" s="305">
        <f t="shared" si="47"/>
        <v>44652</v>
      </c>
      <c r="AE126" s="305">
        <f t="shared" si="47"/>
        <v>44682</v>
      </c>
      <c r="AF126" s="305">
        <f t="shared" si="47"/>
        <v>44713</v>
      </c>
      <c r="AG126" s="305">
        <f t="shared" si="47"/>
        <v>44743</v>
      </c>
      <c r="AH126" s="305">
        <f t="shared" si="47"/>
        <v>44774</v>
      </c>
      <c r="AI126" s="305">
        <f t="shared" si="47"/>
        <v>44805</v>
      </c>
      <c r="AJ126" s="305">
        <f t="shared" si="47"/>
        <v>44835</v>
      </c>
      <c r="AK126" s="305">
        <f t="shared" si="47"/>
        <v>44866</v>
      </c>
      <c r="AL126" s="305">
        <f t="shared" si="47"/>
        <v>44896</v>
      </c>
      <c r="AM126" s="305">
        <f t="shared" si="47"/>
        <v>44927</v>
      </c>
    </row>
    <row r="127" spans="1:39" hidden="1" x14ac:dyDescent="0.3">
      <c r="A127" s="609"/>
      <c r="B127" s="282" t="s">
        <v>141</v>
      </c>
      <c r="C127" s="120">
        <v>1.0126E-2</v>
      </c>
      <c r="D127" s="120">
        <v>1.0828000000000001E-2</v>
      </c>
      <c r="E127" s="120">
        <v>1.0834E-2</v>
      </c>
      <c r="F127" s="353">
        <v>9.3300694720660927E-3</v>
      </c>
      <c r="G127" s="353">
        <v>1.3190972391467491E-2</v>
      </c>
      <c r="H127" s="353">
        <v>3.3396509974146636E-2</v>
      </c>
      <c r="I127" s="353">
        <v>3.0311628255511709E-2</v>
      </c>
      <c r="J127" s="353">
        <v>3.0025700532701628E-2</v>
      </c>
      <c r="K127" s="353">
        <v>3.0999168728459075E-2</v>
      </c>
      <c r="L127" s="353">
        <v>1.4333326703126323E-2</v>
      </c>
      <c r="M127" s="353">
        <v>1.2574297781386794E-2</v>
      </c>
      <c r="N127" s="353">
        <v>1.0783770658233277E-2</v>
      </c>
      <c r="O127" s="353">
        <v>8.6905396105985688E-3</v>
      </c>
      <c r="P127" s="353">
        <v>9.1843635285924711E-3</v>
      </c>
      <c r="Q127" s="353">
        <v>9.3172995483337146E-3</v>
      </c>
      <c r="R127" s="353">
        <v>9.3300694720660927E-3</v>
      </c>
      <c r="S127" s="353">
        <v>1.3190972391467491E-2</v>
      </c>
      <c r="T127" s="353">
        <v>3.3396509974146636E-2</v>
      </c>
      <c r="U127" s="353">
        <v>3.0311628255511709E-2</v>
      </c>
      <c r="V127" s="353">
        <v>3.0025700532701628E-2</v>
      </c>
      <c r="W127" s="353">
        <v>3.0999168728459075E-2</v>
      </c>
      <c r="X127" s="353">
        <v>1.4333326703126323E-2</v>
      </c>
      <c r="Y127" s="353">
        <v>1.2574297781386794E-2</v>
      </c>
      <c r="Z127" s="353">
        <v>1.0783770658233277E-2</v>
      </c>
      <c r="AA127" s="353">
        <v>8.6905396105985688E-3</v>
      </c>
      <c r="AB127" s="353">
        <v>9.1843635285924711E-3</v>
      </c>
      <c r="AC127" s="353">
        <v>9.3172995483337146E-3</v>
      </c>
      <c r="AD127" s="353">
        <v>9.3300694720660927E-3</v>
      </c>
      <c r="AE127" s="353">
        <v>1.3190972391467491E-2</v>
      </c>
      <c r="AF127" s="353">
        <v>3.3396509974146636E-2</v>
      </c>
      <c r="AG127" s="353">
        <v>3.0311628255511709E-2</v>
      </c>
      <c r="AH127" s="353">
        <v>3.0025700532701628E-2</v>
      </c>
      <c r="AI127" s="353">
        <v>3.0999168728459075E-2</v>
      </c>
      <c r="AJ127" s="353">
        <v>1.4333326703126323E-2</v>
      </c>
      <c r="AK127" s="353">
        <v>1.2574297781386794E-2</v>
      </c>
      <c r="AL127" s="353">
        <v>1.0783770658233277E-2</v>
      </c>
      <c r="AM127" s="353">
        <v>8.6905396105985688E-3</v>
      </c>
    </row>
    <row r="128" spans="1:39" hidden="1" x14ac:dyDescent="0.3">
      <c r="A128" s="609"/>
      <c r="B128" s="282" t="s">
        <v>59</v>
      </c>
      <c r="C128" s="120">
        <v>1.5914000000000001E-2</v>
      </c>
      <c r="D128" s="120">
        <v>1.6499E-2</v>
      </c>
      <c r="E128" s="120">
        <v>1.3811E-2</v>
      </c>
      <c r="F128" s="353">
        <v>9.7664417356625004E-3</v>
      </c>
      <c r="G128" s="353">
        <v>2.1051463283982559E-2</v>
      </c>
      <c r="H128" s="353">
        <v>5.6205642178387479E-2</v>
      </c>
      <c r="I128" s="353">
        <v>3.8871954473552781E-2</v>
      </c>
      <c r="J128" s="353">
        <v>4.5357306184860703E-2</v>
      </c>
      <c r="K128" s="353">
        <v>5.3567977999279676E-2</v>
      </c>
      <c r="L128" s="353">
        <v>1.3398140041059062E-2</v>
      </c>
      <c r="M128" s="353">
        <v>1.9843361120502567E-2</v>
      </c>
      <c r="N128" s="353">
        <v>9.7585757189299401E-3</v>
      </c>
      <c r="O128" s="353">
        <v>1.3661557336104716E-2</v>
      </c>
      <c r="P128" s="353">
        <v>1.3995891437648279E-2</v>
      </c>
      <c r="Q128" s="353">
        <v>1.1937688399857259E-2</v>
      </c>
      <c r="R128" s="353">
        <v>9.7664417356625004E-3</v>
      </c>
      <c r="S128" s="353">
        <v>2.1051463283982559E-2</v>
      </c>
      <c r="T128" s="353">
        <v>5.6205642178387479E-2</v>
      </c>
      <c r="U128" s="353">
        <v>3.8871954473552781E-2</v>
      </c>
      <c r="V128" s="353">
        <v>4.5357306184860703E-2</v>
      </c>
      <c r="W128" s="353">
        <v>5.3567977999279676E-2</v>
      </c>
      <c r="X128" s="353">
        <v>1.3398140041059062E-2</v>
      </c>
      <c r="Y128" s="353">
        <v>1.9843361120502567E-2</v>
      </c>
      <c r="Z128" s="353">
        <v>9.7585757189299401E-3</v>
      </c>
      <c r="AA128" s="353">
        <v>1.3661557336104716E-2</v>
      </c>
      <c r="AB128" s="353">
        <v>1.3995891437648279E-2</v>
      </c>
      <c r="AC128" s="353">
        <v>1.1937688399857259E-2</v>
      </c>
      <c r="AD128" s="353">
        <v>9.7664417356625004E-3</v>
      </c>
      <c r="AE128" s="353">
        <v>2.1051463283982559E-2</v>
      </c>
      <c r="AF128" s="353">
        <v>5.6205642178387479E-2</v>
      </c>
      <c r="AG128" s="353">
        <v>3.8871954473552781E-2</v>
      </c>
      <c r="AH128" s="353">
        <v>4.5357306184860703E-2</v>
      </c>
      <c r="AI128" s="353">
        <v>5.3567977999279676E-2</v>
      </c>
      <c r="AJ128" s="353">
        <v>1.3398140041059062E-2</v>
      </c>
      <c r="AK128" s="353">
        <v>1.9843361120502567E-2</v>
      </c>
      <c r="AL128" s="353">
        <v>9.7585757189299401E-3</v>
      </c>
      <c r="AM128" s="353">
        <v>1.3661557336104716E-2</v>
      </c>
    </row>
    <row r="129" spans="1:39" hidden="1" x14ac:dyDescent="0.3">
      <c r="A129" s="609"/>
      <c r="B129" s="282" t="s">
        <v>142</v>
      </c>
      <c r="C129" s="120">
        <v>9.7359999999999999E-3</v>
      </c>
      <c r="D129" s="120">
        <v>1.0451999999999999E-2</v>
      </c>
      <c r="E129" s="120">
        <v>1.3606E-2</v>
      </c>
      <c r="F129" s="353">
        <v>1.2523477953738765E-2</v>
      </c>
      <c r="G129" s="353">
        <v>1.5511017884555292E-2</v>
      </c>
      <c r="H129" s="353">
        <v>4.0279244842641462E-2</v>
      </c>
      <c r="I129" s="353">
        <v>3.0246490222571087E-2</v>
      </c>
      <c r="J129" s="353">
        <v>3.3396789722178383E-2</v>
      </c>
      <c r="K129" s="353">
        <v>3.6603346879997244E-2</v>
      </c>
      <c r="L129" s="353">
        <v>1.7030212077065426E-2</v>
      </c>
      <c r="M129" s="353">
        <v>1.2611403494553954E-2</v>
      </c>
      <c r="N129" s="353">
        <v>1.2708554866204393E-2</v>
      </c>
      <c r="O129" s="353">
        <v>8.3557771746031375E-3</v>
      </c>
      <c r="P129" s="353">
        <v>8.8661221561538248E-3</v>
      </c>
      <c r="Q129" s="353">
        <v>1.1753498870943338E-2</v>
      </c>
      <c r="R129" s="353">
        <v>1.2523477953738765E-2</v>
      </c>
      <c r="S129" s="353">
        <v>1.5511017884555292E-2</v>
      </c>
      <c r="T129" s="353">
        <v>4.0279244842641462E-2</v>
      </c>
      <c r="U129" s="353">
        <v>3.0246490222571087E-2</v>
      </c>
      <c r="V129" s="353">
        <v>3.3396789722178383E-2</v>
      </c>
      <c r="W129" s="353">
        <v>3.6603346879997244E-2</v>
      </c>
      <c r="X129" s="353">
        <v>1.7030212077065426E-2</v>
      </c>
      <c r="Y129" s="353">
        <v>1.2611403494553954E-2</v>
      </c>
      <c r="Z129" s="353">
        <v>1.2708554866204393E-2</v>
      </c>
      <c r="AA129" s="353">
        <v>8.3557771746031375E-3</v>
      </c>
      <c r="AB129" s="353">
        <v>8.8661221561538248E-3</v>
      </c>
      <c r="AC129" s="353">
        <v>1.1753498870943338E-2</v>
      </c>
      <c r="AD129" s="353">
        <v>1.2523477953738765E-2</v>
      </c>
      <c r="AE129" s="353">
        <v>1.5511017884555292E-2</v>
      </c>
      <c r="AF129" s="353">
        <v>4.0279244842641462E-2</v>
      </c>
      <c r="AG129" s="353">
        <v>3.0246490222571087E-2</v>
      </c>
      <c r="AH129" s="353">
        <v>3.3396789722178383E-2</v>
      </c>
      <c r="AI129" s="353">
        <v>3.6603346879997244E-2</v>
      </c>
      <c r="AJ129" s="353">
        <v>1.7030212077065426E-2</v>
      </c>
      <c r="AK129" s="353">
        <v>1.2611403494553954E-2</v>
      </c>
      <c r="AL129" s="353">
        <v>1.2708554866204393E-2</v>
      </c>
      <c r="AM129" s="353">
        <v>8.3557771746031375E-3</v>
      </c>
    </row>
    <row r="130" spans="1:39" hidden="1" x14ac:dyDescent="0.3">
      <c r="A130" s="609"/>
      <c r="B130" s="282" t="s">
        <v>60</v>
      </c>
      <c r="C130" s="120">
        <v>0</v>
      </c>
      <c r="D130" s="120">
        <v>0</v>
      </c>
      <c r="E130" s="120">
        <v>1.2593E-2</v>
      </c>
      <c r="F130" s="353">
        <v>1.0321710579863055E-2</v>
      </c>
      <c r="G130" s="353">
        <v>2.8707370508953747E-2</v>
      </c>
      <c r="H130" s="353">
        <v>5.725490240748439E-2</v>
      </c>
      <c r="I130" s="353">
        <v>3.9256023626103941E-2</v>
      </c>
      <c r="J130" s="353">
        <v>4.5918436764594305E-2</v>
      </c>
      <c r="K130" s="353">
        <v>5.7888264534285201E-2</v>
      </c>
      <c r="L130" s="353">
        <v>1.3219573636351361E-2</v>
      </c>
      <c r="M130" s="353">
        <v>0</v>
      </c>
      <c r="N130" s="353">
        <v>0</v>
      </c>
      <c r="O130" s="353">
        <v>0</v>
      </c>
      <c r="P130" s="353">
        <v>0</v>
      </c>
      <c r="Q130" s="353">
        <v>0</v>
      </c>
      <c r="R130" s="353">
        <v>1.0321710579863055E-2</v>
      </c>
      <c r="S130" s="353">
        <v>2.8707370508953747E-2</v>
      </c>
      <c r="T130" s="353">
        <v>5.725490240748439E-2</v>
      </c>
      <c r="U130" s="353">
        <v>3.9256023626103941E-2</v>
      </c>
      <c r="V130" s="353">
        <v>4.5918436764594305E-2</v>
      </c>
      <c r="W130" s="353">
        <v>5.7888264534285201E-2</v>
      </c>
      <c r="X130" s="353">
        <v>1.3219573636351361E-2</v>
      </c>
      <c r="Y130" s="353">
        <v>0</v>
      </c>
      <c r="Z130" s="353">
        <v>0</v>
      </c>
      <c r="AA130" s="353">
        <v>0</v>
      </c>
      <c r="AB130" s="353">
        <v>0</v>
      </c>
      <c r="AC130" s="353">
        <v>0</v>
      </c>
      <c r="AD130" s="353">
        <v>1.0321710579863055E-2</v>
      </c>
      <c r="AE130" s="353">
        <v>2.8707370508953747E-2</v>
      </c>
      <c r="AF130" s="353">
        <v>5.725490240748439E-2</v>
      </c>
      <c r="AG130" s="353">
        <v>3.9256023626103941E-2</v>
      </c>
      <c r="AH130" s="353">
        <v>4.5918436764594305E-2</v>
      </c>
      <c r="AI130" s="353">
        <v>5.7888264534285201E-2</v>
      </c>
      <c r="AJ130" s="353">
        <v>1.3219573636351361E-2</v>
      </c>
      <c r="AK130" s="353">
        <v>0</v>
      </c>
      <c r="AL130" s="353">
        <v>0</v>
      </c>
      <c r="AM130" s="353">
        <v>0</v>
      </c>
    </row>
    <row r="131" spans="1:39" hidden="1" x14ac:dyDescent="0.3">
      <c r="A131" s="609"/>
      <c r="B131" s="282" t="s">
        <v>143</v>
      </c>
      <c r="C131" s="120">
        <v>1.897E-3</v>
      </c>
      <c r="D131" s="120">
        <v>1.9740000000000001E-3</v>
      </c>
      <c r="E131" s="120">
        <v>2.8299999999999999E-4</v>
      </c>
      <c r="F131" s="353">
        <v>1.4844313197169632E-3</v>
      </c>
      <c r="G131" s="353">
        <v>2.9707296977562786E-4</v>
      </c>
      <c r="H131" s="353">
        <v>6.6015297877556852E-4</v>
      </c>
      <c r="I131" s="353">
        <v>8.1969564125558496E-5</v>
      </c>
      <c r="J131" s="353">
        <v>6.9835035625883594E-4</v>
      </c>
      <c r="K131" s="353">
        <v>6.5884510241158455E-4</v>
      </c>
      <c r="L131" s="353">
        <v>2.3971139056324186E-4</v>
      </c>
      <c r="M131" s="353">
        <v>2.736397347236708E-5</v>
      </c>
      <c r="N131" s="353">
        <v>2.0525246777853903E-4</v>
      </c>
      <c r="O131" s="353">
        <v>1.6281637189139251E-3</v>
      </c>
      <c r="P131" s="353">
        <v>1.6786293240557046E-3</v>
      </c>
      <c r="Q131" s="353">
        <v>2.5279300023637111E-4</v>
      </c>
      <c r="R131" s="353">
        <v>1.4844313197169632E-3</v>
      </c>
      <c r="S131" s="353">
        <v>2.9707296977562786E-4</v>
      </c>
      <c r="T131" s="353">
        <v>6.6015297877556852E-4</v>
      </c>
      <c r="U131" s="353">
        <v>8.1969564125558496E-5</v>
      </c>
      <c r="V131" s="353">
        <v>6.9835035625883594E-4</v>
      </c>
      <c r="W131" s="353">
        <v>6.5884510241158455E-4</v>
      </c>
      <c r="X131" s="353">
        <v>2.3971139056324186E-4</v>
      </c>
      <c r="Y131" s="353">
        <v>2.736397347236708E-5</v>
      </c>
      <c r="Z131" s="353">
        <v>2.0525246777853903E-4</v>
      </c>
      <c r="AA131" s="353">
        <v>1.6281637189139251E-3</v>
      </c>
      <c r="AB131" s="353">
        <v>1.6786293240557046E-3</v>
      </c>
      <c r="AC131" s="353">
        <v>2.5279300023637111E-4</v>
      </c>
      <c r="AD131" s="353">
        <v>1.4844313197169632E-3</v>
      </c>
      <c r="AE131" s="353">
        <v>2.9707296977562786E-4</v>
      </c>
      <c r="AF131" s="353">
        <v>6.6015297877556852E-4</v>
      </c>
      <c r="AG131" s="353">
        <v>8.1969564125558496E-5</v>
      </c>
      <c r="AH131" s="353">
        <v>6.9835035625883594E-4</v>
      </c>
      <c r="AI131" s="353">
        <v>6.5884510241158455E-4</v>
      </c>
      <c r="AJ131" s="353">
        <v>2.3971139056324186E-4</v>
      </c>
      <c r="AK131" s="353">
        <v>2.736397347236708E-5</v>
      </c>
      <c r="AL131" s="353">
        <v>2.0525246777853903E-4</v>
      </c>
      <c r="AM131" s="353">
        <v>1.6281637189139251E-3</v>
      </c>
    </row>
    <row r="132" spans="1:39" hidden="1" x14ac:dyDescent="0.3">
      <c r="A132" s="609"/>
      <c r="B132" s="283" t="s">
        <v>62</v>
      </c>
      <c r="C132" s="120">
        <v>1.5914999999999999E-2</v>
      </c>
      <c r="D132" s="120">
        <v>1.6522999999999999E-2</v>
      </c>
      <c r="E132" s="120">
        <v>1.4227999999999999E-2</v>
      </c>
      <c r="F132" s="353">
        <v>1.2761917396770914E-2</v>
      </c>
      <c r="G132" s="353">
        <v>1.1624343448128488E-2</v>
      </c>
      <c r="H132" s="353">
        <v>0</v>
      </c>
      <c r="I132" s="353">
        <v>0</v>
      </c>
      <c r="J132" s="353">
        <v>0</v>
      </c>
      <c r="K132" s="353">
        <v>3.3819556488432434E-2</v>
      </c>
      <c r="L132" s="353">
        <v>1.569196336800998E-2</v>
      </c>
      <c r="M132" s="353">
        <v>2.0699636429393212E-2</v>
      </c>
      <c r="N132" s="353">
        <v>9.7630296804752416E-3</v>
      </c>
      <c r="O132" s="353">
        <v>1.3661973402149941E-2</v>
      </c>
      <c r="P132" s="353">
        <v>1.4015661382962317E-2</v>
      </c>
      <c r="Q132" s="353">
        <v>1.2311180388589181E-2</v>
      </c>
      <c r="R132" s="353">
        <v>1.2761917396770914E-2</v>
      </c>
      <c r="S132" s="353">
        <v>1.1624343448128488E-2</v>
      </c>
      <c r="T132" s="353">
        <v>0</v>
      </c>
      <c r="U132" s="353">
        <v>0</v>
      </c>
      <c r="V132" s="353">
        <v>0</v>
      </c>
      <c r="W132" s="353">
        <v>3.3819556488432434E-2</v>
      </c>
      <c r="X132" s="353">
        <v>1.569196336800998E-2</v>
      </c>
      <c r="Y132" s="353">
        <v>2.0699636429393212E-2</v>
      </c>
      <c r="Z132" s="353">
        <v>9.7630296804752416E-3</v>
      </c>
      <c r="AA132" s="353">
        <v>1.3661973402149941E-2</v>
      </c>
      <c r="AB132" s="353">
        <v>1.4015661382962317E-2</v>
      </c>
      <c r="AC132" s="353">
        <v>1.2311180388589181E-2</v>
      </c>
      <c r="AD132" s="353">
        <v>1.2761917396770914E-2</v>
      </c>
      <c r="AE132" s="353">
        <v>1.1624343448128488E-2</v>
      </c>
      <c r="AF132" s="353">
        <v>0</v>
      </c>
      <c r="AG132" s="353">
        <v>0</v>
      </c>
      <c r="AH132" s="353">
        <v>0</v>
      </c>
      <c r="AI132" s="353">
        <v>3.3819556488432434E-2</v>
      </c>
      <c r="AJ132" s="353">
        <v>1.569196336800998E-2</v>
      </c>
      <c r="AK132" s="353">
        <v>2.0699636429393212E-2</v>
      </c>
      <c r="AL132" s="353">
        <v>9.7630296804752416E-3</v>
      </c>
      <c r="AM132" s="353">
        <v>1.3661973402149941E-2</v>
      </c>
    </row>
    <row r="133" spans="1:39" hidden="1" x14ac:dyDescent="0.3">
      <c r="A133" s="609"/>
      <c r="B133" s="283" t="s">
        <v>63</v>
      </c>
      <c r="C133" s="120">
        <v>1.5914000000000001E-2</v>
      </c>
      <c r="D133" s="120">
        <v>1.6499E-2</v>
      </c>
      <c r="E133" s="120">
        <v>1.3811E-2</v>
      </c>
      <c r="F133" s="353">
        <v>9.7664417356625004E-3</v>
      </c>
      <c r="G133" s="353">
        <v>2.1051463283982559E-2</v>
      </c>
      <c r="H133" s="353">
        <v>5.6205642178387479E-2</v>
      </c>
      <c r="I133" s="353">
        <v>3.8871954473552781E-2</v>
      </c>
      <c r="J133" s="353">
        <v>4.5357306184860703E-2</v>
      </c>
      <c r="K133" s="353">
        <v>5.3567977999279676E-2</v>
      </c>
      <c r="L133" s="353">
        <v>1.3398140041059062E-2</v>
      </c>
      <c r="M133" s="353">
        <v>1.9843361120502567E-2</v>
      </c>
      <c r="N133" s="353">
        <v>9.7585757189299401E-3</v>
      </c>
      <c r="O133" s="353">
        <v>1.3661557336104716E-2</v>
      </c>
      <c r="P133" s="353">
        <v>1.3995891437648279E-2</v>
      </c>
      <c r="Q133" s="353">
        <v>1.1937688399857259E-2</v>
      </c>
      <c r="R133" s="353">
        <v>9.7664417356625004E-3</v>
      </c>
      <c r="S133" s="353">
        <v>2.1051463283982559E-2</v>
      </c>
      <c r="T133" s="353">
        <v>5.6205642178387479E-2</v>
      </c>
      <c r="U133" s="353">
        <v>3.8871954473552781E-2</v>
      </c>
      <c r="V133" s="353">
        <v>4.5357306184860703E-2</v>
      </c>
      <c r="W133" s="353">
        <v>5.3567977999279676E-2</v>
      </c>
      <c r="X133" s="353">
        <v>1.3398140041059062E-2</v>
      </c>
      <c r="Y133" s="353">
        <v>1.9843361120502567E-2</v>
      </c>
      <c r="Z133" s="353">
        <v>9.7585757189299401E-3</v>
      </c>
      <c r="AA133" s="353">
        <v>1.3661557336104716E-2</v>
      </c>
      <c r="AB133" s="353">
        <v>1.3995891437648279E-2</v>
      </c>
      <c r="AC133" s="353">
        <v>1.1937688399857259E-2</v>
      </c>
      <c r="AD133" s="353">
        <v>9.7664417356625004E-3</v>
      </c>
      <c r="AE133" s="353">
        <v>2.1051463283982559E-2</v>
      </c>
      <c r="AF133" s="353">
        <v>5.6205642178387479E-2</v>
      </c>
      <c r="AG133" s="353">
        <v>3.8871954473552781E-2</v>
      </c>
      <c r="AH133" s="353">
        <v>4.5357306184860703E-2</v>
      </c>
      <c r="AI133" s="353">
        <v>5.3567977999279676E-2</v>
      </c>
      <c r="AJ133" s="353">
        <v>1.3398140041059062E-2</v>
      </c>
      <c r="AK133" s="353">
        <v>1.9843361120502567E-2</v>
      </c>
      <c r="AL133" s="353">
        <v>9.7585757189299401E-3</v>
      </c>
      <c r="AM133" s="353">
        <v>1.3661557336104716E-2</v>
      </c>
    </row>
    <row r="134" spans="1:39" hidden="1" x14ac:dyDescent="0.3">
      <c r="A134" s="609"/>
      <c r="B134" s="283" t="s">
        <v>64</v>
      </c>
      <c r="C134" s="120">
        <v>1.1906999999999999E-2</v>
      </c>
      <c r="D134" s="120">
        <v>1.2029E-2</v>
      </c>
      <c r="E134" s="120">
        <v>1.2024999999999999E-2</v>
      </c>
      <c r="F134" s="353">
        <v>1.1792871777240846E-2</v>
      </c>
      <c r="G134" s="353">
        <v>1.578914962311392E-2</v>
      </c>
      <c r="H134" s="353">
        <v>3.8597945966901144E-2</v>
      </c>
      <c r="I134" s="353">
        <v>3.3826852839564304E-2</v>
      </c>
      <c r="J134" s="353">
        <v>3.3498800092871747E-2</v>
      </c>
      <c r="K134" s="353">
        <v>3.356331002034596E-2</v>
      </c>
      <c r="L134" s="353">
        <v>1.7558679118536522E-2</v>
      </c>
      <c r="M134" s="353">
        <v>1.4060264333344693E-2</v>
      </c>
      <c r="N134" s="353">
        <v>1.1646934294827344E-2</v>
      </c>
      <c r="O134" s="353">
        <v>1.0218487348935303E-2</v>
      </c>
      <c r="P134" s="353">
        <v>1.0200323043128763E-2</v>
      </c>
      <c r="Q134" s="353">
        <v>1.0356312921313933E-2</v>
      </c>
      <c r="R134" s="353">
        <v>1.1792871777240846E-2</v>
      </c>
      <c r="S134" s="353">
        <v>1.578914962311392E-2</v>
      </c>
      <c r="T134" s="353">
        <v>3.8597945966901144E-2</v>
      </c>
      <c r="U134" s="353">
        <v>3.3826852839564304E-2</v>
      </c>
      <c r="V134" s="353">
        <v>3.3498800092871747E-2</v>
      </c>
      <c r="W134" s="353">
        <v>3.356331002034596E-2</v>
      </c>
      <c r="X134" s="353">
        <v>1.7558679118536522E-2</v>
      </c>
      <c r="Y134" s="353">
        <v>1.4060264333344693E-2</v>
      </c>
      <c r="Z134" s="353">
        <v>1.1646934294827344E-2</v>
      </c>
      <c r="AA134" s="353">
        <v>1.0218487348935303E-2</v>
      </c>
      <c r="AB134" s="353">
        <v>1.0200323043128763E-2</v>
      </c>
      <c r="AC134" s="353">
        <v>1.0356312921313933E-2</v>
      </c>
      <c r="AD134" s="353">
        <v>1.1792871777240846E-2</v>
      </c>
      <c r="AE134" s="353">
        <v>1.578914962311392E-2</v>
      </c>
      <c r="AF134" s="353">
        <v>3.8597945966901144E-2</v>
      </c>
      <c r="AG134" s="353">
        <v>3.3826852839564304E-2</v>
      </c>
      <c r="AH134" s="353">
        <v>3.3498800092871747E-2</v>
      </c>
      <c r="AI134" s="353">
        <v>3.356331002034596E-2</v>
      </c>
      <c r="AJ134" s="353">
        <v>1.7558679118536522E-2</v>
      </c>
      <c r="AK134" s="353">
        <v>1.4060264333344693E-2</v>
      </c>
      <c r="AL134" s="353">
        <v>1.1646934294827344E-2</v>
      </c>
      <c r="AM134" s="353">
        <v>1.0218487348935303E-2</v>
      </c>
    </row>
    <row r="135" spans="1:39" hidden="1" x14ac:dyDescent="0.3">
      <c r="A135" s="609"/>
      <c r="B135" s="283" t="s">
        <v>65</v>
      </c>
      <c r="C135" s="120">
        <v>1.0126E-2</v>
      </c>
      <c r="D135" s="120">
        <v>1.0828000000000001E-2</v>
      </c>
      <c r="E135" s="120">
        <v>1.0834E-2</v>
      </c>
      <c r="F135" s="353">
        <v>9.3300694720660927E-3</v>
      </c>
      <c r="G135" s="353">
        <v>1.3190972391467491E-2</v>
      </c>
      <c r="H135" s="353">
        <v>3.3396509974146636E-2</v>
      </c>
      <c r="I135" s="353">
        <v>3.0311628255511709E-2</v>
      </c>
      <c r="J135" s="353">
        <v>3.0025700532701628E-2</v>
      </c>
      <c r="K135" s="353">
        <v>3.0999168728459075E-2</v>
      </c>
      <c r="L135" s="353">
        <v>1.4333326703126323E-2</v>
      </c>
      <c r="M135" s="353">
        <v>1.2574297781386794E-2</v>
      </c>
      <c r="N135" s="353">
        <v>1.0783770658233277E-2</v>
      </c>
      <c r="O135" s="353">
        <v>8.6905396105985688E-3</v>
      </c>
      <c r="P135" s="353">
        <v>9.1843635285924711E-3</v>
      </c>
      <c r="Q135" s="353">
        <v>9.3172995483337146E-3</v>
      </c>
      <c r="R135" s="353">
        <v>9.3300694720660927E-3</v>
      </c>
      <c r="S135" s="353">
        <v>1.3190972391467491E-2</v>
      </c>
      <c r="T135" s="353">
        <v>3.3396509974146636E-2</v>
      </c>
      <c r="U135" s="353">
        <v>3.0311628255511709E-2</v>
      </c>
      <c r="V135" s="353">
        <v>3.0025700532701628E-2</v>
      </c>
      <c r="W135" s="353">
        <v>3.0999168728459075E-2</v>
      </c>
      <c r="X135" s="353">
        <v>1.4333326703126323E-2</v>
      </c>
      <c r="Y135" s="353">
        <v>1.2574297781386794E-2</v>
      </c>
      <c r="Z135" s="353">
        <v>1.0783770658233277E-2</v>
      </c>
      <c r="AA135" s="353">
        <v>8.6905396105985688E-3</v>
      </c>
      <c r="AB135" s="353">
        <v>9.1843635285924711E-3</v>
      </c>
      <c r="AC135" s="353">
        <v>9.3172995483337146E-3</v>
      </c>
      <c r="AD135" s="353">
        <v>9.3300694720660927E-3</v>
      </c>
      <c r="AE135" s="353">
        <v>1.3190972391467491E-2</v>
      </c>
      <c r="AF135" s="353">
        <v>3.3396509974146636E-2</v>
      </c>
      <c r="AG135" s="353">
        <v>3.0311628255511709E-2</v>
      </c>
      <c r="AH135" s="353">
        <v>3.0025700532701628E-2</v>
      </c>
      <c r="AI135" s="353">
        <v>3.0999168728459075E-2</v>
      </c>
      <c r="AJ135" s="353">
        <v>1.4333326703126323E-2</v>
      </c>
      <c r="AK135" s="353">
        <v>1.2574297781386794E-2</v>
      </c>
      <c r="AL135" s="353">
        <v>1.0783770658233277E-2</v>
      </c>
      <c r="AM135" s="353">
        <v>8.6905396105985688E-3</v>
      </c>
    </row>
    <row r="136" spans="1:39" hidden="1" x14ac:dyDescent="0.3">
      <c r="A136" s="609"/>
      <c r="B136" s="283" t="s">
        <v>144</v>
      </c>
      <c r="C136" s="120">
        <v>1.0126E-2</v>
      </c>
      <c r="D136" s="120">
        <v>1.0828000000000001E-2</v>
      </c>
      <c r="E136" s="120">
        <v>1.0834E-2</v>
      </c>
      <c r="F136" s="353">
        <v>9.3300694720660927E-3</v>
      </c>
      <c r="G136" s="353">
        <v>1.3190972391467491E-2</v>
      </c>
      <c r="H136" s="353">
        <v>3.3396509974146636E-2</v>
      </c>
      <c r="I136" s="353">
        <v>3.0311628255511709E-2</v>
      </c>
      <c r="J136" s="353">
        <v>3.0025700532701628E-2</v>
      </c>
      <c r="K136" s="353">
        <v>3.0999168728459075E-2</v>
      </c>
      <c r="L136" s="353">
        <v>1.4333326703126323E-2</v>
      </c>
      <c r="M136" s="353">
        <v>1.2574297781386794E-2</v>
      </c>
      <c r="N136" s="353">
        <v>1.0783770658233277E-2</v>
      </c>
      <c r="O136" s="353">
        <v>8.6905396105985688E-3</v>
      </c>
      <c r="P136" s="353">
        <v>9.1843635285924711E-3</v>
      </c>
      <c r="Q136" s="353">
        <v>9.3172995483337146E-3</v>
      </c>
      <c r="R136" s="353">
        <v>9.3300694720660927E-3</v>
      </c>
      <c r="S136" s="353">
        <v>1.3190972391467491E-2</v>
      </c>
      <c r="T136" s="353">
        <v>3.3396509974146636E-2</v>
      </c>
      <c r="U136" s="353">
        <v>3.0311628255511709E-2</v>
      </c>
      <c r="V136" s="353">
        <v>3.0025700532701628E-2</v>
      </c>
      <c r="W136" s="353">
        <v>3.0999168728459075E-2</v>
      </c>
      <c r="X136" s="353">
        <v>1.4333326703126323E-2</v>
      </c>
      <c r="Y136" s="353">
        <v>1.2574297781386794E-2</v>
      </c>
      <c r="Z136" s="353">
        <v>1.0783770658233277E-2</v>
      </c>
      <c r="AA136" s="353">
        <v>8.6905396105985688E-3</v>
      </c>
      <c r="AB136" s="353">
        <v>9.1843635285924711E-3</v>
      </c>
      <c r="AC136" s="353">
        <v>9.3172995483337146E-3</v>
      </c>
      <c r="AD136" s="353">
        <v>9.3300694720660927E-3</v>
      </c>
      <c r="AE136" s="353">
        <v>1.3190972391467491E-2</v>
      </c>
      <c r="AF136" s="353">
        <v>3.3396509974146636E-2</v>
      </c>
      <c r="AG136" s="353">
        <v>3.0311628255511709E-2</v>
      </c>
      <c r="AH136" s="353">
        <v>3.0025700532701628E-2</v>
      </c>
      <c r="AI136" s="353">
        <v>3.0999168728459075E-2</v>
      </c>
      <c r="AJ136" s="353">
        <v>1.4333326703126323E-2</v>
      </c>
      <c r="AK136" s="353">
        <v>1.2574297781386794E-2</v>
      </c>
      <c r="AL136" s="353">
        <v>1.0783770658233277E-2</v>
      </c>
      <c r="AM136" s="353">
        <v>8.6905396105985688E-3</v>
      </c>
    </row>
    <row r="137" spans="1:39" hidden="1" x14ac:dyDescent="0.3">
      <c r="A137" s="609"/>
      <c r="B137" s="283" t="s">
        <v>145</v>
      </c>
      <c r="C137" s="120">
        <v>1.0126E-2</v>
      </c>
      <c r="D137" s="120">
        <v>1.0828000000000001E-2</v>
      </c>
      <c r="E137" s="120">
        <v>1.0834E-2</v>
      </c>
      <c r="F137" s="353">
        <v>9.3300694720660927E-3</v>
      </c>
      <c r="G137" s="353">
        <v>1.3190972391467491E-2</v>
      </c>
      <c r="H137" s="353">
        <v>3.3396509974146636E-2</v>
      </c>
      <c r="I137" s="353">
        <v>3.0311628255511709E-2</v>
      </c>
      <c r="J137" s="353">
        <v>3.0025700532701628E-2</v>
      </c>
      <c r="K137" s="353">
        <v>3.0999168728459075E-2</v>
      </c>
      <c r="L137" s="353">
        <v>1.4333326703126323E-2</v>
      </c>
      <c r="M137" s="353">
        <v>1.2574297781386794E-2</v>
      </c>
      <c r="N137" s="353">
        <v>1.0783770658233277E-2</v>
      </c>
      <c r="O137" s="353">
        <v>8.6905396105985688E-3</v>
      </c>
      <c r="P137" s="353">
        <v>9.1843635285924711E-3</v>
      </c>
      <c r="Q137" s="353">
        <v>9.3172995483337146E-3</v>
      </c>
      <c r="R137" s="353">
        <v>9.3300694720660927E-3</v>
      </c>
      <c r="S137" s="353">
        <v>1.3190972391467491E-2</v>
      </c>
      <c r="T137" s="353">
        <v>3.3396509974146636E-2</v>
      </c>
      <c r="U137" s="353">
        <v>3.0311628255511709E-2</v>
      </c>
      <c r="V137" s="353">
        <v>3.0025700532701628E-2</v>
      </c>
      <c r="W137" s="353">
        <v>3.0999168728459075E-2</v>
      </c>
      <c r="X137" s="353">
        <v>1.4333326703126323E-2</v>
      </c>
      <c r="Y137" s="353">
        <v>1.2574297781386794E-2</v>
      </c>
      <c r="Z137" s="353">
        <v>1.0783770658233277E-2</v>
      </c>
      <c r="AA137" s="353">
        <v>8.6905396105985688E-3</v>
      </c>
      <c r="AB137" s="353">
        <v>9.1843635285924711E-3</v>
      </c>
      <c r="AC137" s="353">
        <v>9.3172995483337146E-3</v>
      </c>
      <c r="AD137" s="353">
        <v>9.3300694720660927E-3</v>
      </c>
      <c r="AE137" s="353">
        <v>1.3190972391467491E-2</v>
      </c>
      <c r="AF137" s="353">
        <v>3.3396509974146636E-2</v>
      </c>
      <c r="AG137" s="353">
        <v>3.0311628255511709E-2</v>
      </c>
      <c r="AH137" s="353">
        <v>3.0025700532701628E-2</v>
      </c>
      <c r="AI137" s="353">
        <v>3.0999168728459075E-2</v>
      </c>
      <c r="AJ137" s="353">
        <v>1.4333326703126323E-2</v>
      </c>
      <c r="AK137" s="353">
        <v>1.2574297781386794E-2</v>
      </c>
      <c r="AL137" s="353">
        <v>1.0783770658233277E-2</v>
      </c>
      <c r="AM137" s="353">
        <v>8.6905396105985688E-3</v>
      </c>
    </row>
    <row r="138" spans="1:39" hidden="1" x14ac:dyDescent="0.3">
      <c r="A138" s="609"/>
      <c r="B138" s="283" t="s">
        <v>67</v>
      </c>
      <c r="C138" s="120">
        <v>8.3879999999999996E-3</v>
      </c>
      <c r="D138" s="120">
        <v>9.0139999999999994E-3</v>
      </c>
      <c r="E138" s="120">
        <v>1.0437E-2</v>
      </c>
      <c r="F138" s="353">
        <v>8.9643969886217239E-3</v>
      </c>
      <c r="G138" s="353">
        <v>1.1442954360114992E-2</v>
      </c>
      <c r="H138" s="353">
        <v>3.0341130046812329E-2</v>
      </c>
      <c r="I138" s="353">
        <v>2.4767427374638579E-2</v>
      </c>
      <c r="J138" s="353">
        <v>2.5844708490436505E-2</v>
      </c>
      <c r="K138" s="353">
        <v>2.7140278723847423E-2</v>
      </c>
      <c r="L138" s="353">
        <v>1.2426704003105844E-2</v>
      </c>
      <c r="M138" s="353">
        <v>1.0317878648079915E-2</v>
      </c>
      <c r="N138" s="353">
        <v>9.3080976984780718E-3</v>
      </c>
      <c r="O138" s="353">
        <v>7.1991147668578103E-3</v>
      </c>
      <c r="P138" s="353">
        <v>7.6506976126562275E-3</v>
      </c>
      <c r="Q138" s="353">
        <v>8.9709893841287691E-3</v>
      </c>
      <c r="R138" s="353">
        <v>8.9643969886217239E-3</v>
      </c>
      <c r="S138" s="353">
        <v>1.1442954360114992E-2</v>
      </c>
      <c r="T138" s="353">
        <v>3.0341130046812329E-2</v>
      </c>
      <c r="U138" s="353">
        <v>2.4767427374638579E-2</v>
      </c>
      <c r="V138" s="353">
        <v>2.5844708490436505E-2</v>
      </c>
      <c r="W138" s="353">
        <v>2.7140278723847423E-2</v>
      </c>
      <c r="X138" s="353">
        <v>1.2426704003105844E-2</v>
      </c>
      <c r="Y138" s="353">
        <v>1.0317878648079915E-2</v>
      </c>
      <c r="Z138" s="353">
        <v>9.3080976984780718E-3</v>
      </c>
      <c r="AA138" s="353">
        <v>7.1991147668578103E-3</v>
      </c>
      <c r="AB138" s="353">
        <v>7.6506976126562275E-3</v>
      </c>
      <c r="AC138" s="353">
        <v>8.9709893841287691E-3</v>
      </c>
      <c r="AD138" s="353">
        <v>8.9643969886217239E-3</v>
      </c>
      <c r="AE138" s="353">
        <v>1.1442954360114992E-2</v>
      </c>
      <c r="AF138" s="353">
        <v>3.0341130046812329E-2</v>
      </c>
      <c r="AG138" s="353">
        <v>2.4767427374638579E-2</v>
      </c>
      <c r="AH138" s="353">
        <v>2.5844708490436505E-2</v>
      </c>
      <c r="AI138" s="353">
        <v>2.7140278723847423E-2</v>
      </c>
      <c r="AJ138" s="353">
        <v>1.2426704003105844E-2</v>
      </c>
      <c r="AK138" s="353">
        <v>1.0317878648079915E-2</v>
      </c>
      <c r="AL138" s="353">
        <v>9.3080976984780718E-3</v>
      </c>
      <c r="AM138" s="353">
        <v>7.1991147668578103E-3</v>
      </c>
    </row>
    <row r="139" spans="1:39" ht="15" hidden="1" thickBot="1" x14ac:dyDescent="0.35">
      <c r="A139" s="610"/>
      <c r="B139" s="284" t="s">
        <v>68</v>
      </c>
      <c r="C139" s="121">
        <v>8.3359999999999997E-3</v>
      </c>
      <c r="D139" s="121">
        <v>8.9809999999999994E-3</v>
      </c>
      <c r="E139" s="121">
        <v>1.2722000000000001E-2</v>
      </c>
      <c r="F139" s="353">
        <v>1.1802242805610763E-2</v>
      </c>
      <c r="G139" s="353">
        <v>1.5000840581295125E-2</v>
      </c>
      <c r="H139" s="353">
        <v>4.2210463928937021E-2</v>
      </c>
      <c r="I139" s="353">
        <v>2.7762795137090041E-2</v>
      </c>
      <c r="J139" s="353">
        <v>3.2665598756010897E-2</v>
      </c>
      <c r="K139" s="353">
        <v>3.534763464999735E-2</v>
      </c>
      <c r="L139" s="353">
        <v>1.7000613729307223E-2</v>
      </c>
      <c r="M139" s="353">
        <v>1.1491929220535387E-2</v>
      </c>
      <c r="N139" s="353">
        <v>1.2288942749910168E-2</v>
      </c>
      <c r="O139" s="353">
        <v>7.1543069772339258E-3</v>
      </c>
      <c r="P139" s="353">
        <v>7.6225204669467857E-3</v>
      </c>
      <c r="Q139" s="353">
        <v>1.0964634736445759E-2</v>
      </c>
      <c r="R139" s="353">
        <v>1.1802242805610763E-2</v>
      </c>
      <c r="S139" s="353">
        <v>1.5000840581295125E-2</v>
      </c>
      <c r="T139" s="353">
        <v>4.2210463928937021E-2</v>
      </c>
      <c r="U139" s="353">
        <v>2.7762795137090041E-2</v>
      </c>
      <c r="V139" s="353">
        <v>3.2665598756010897E-2</v>
      </c>
      <c r="W139" s="353">
        <v>3.534763464999735E-2</v>
      </c>
      <c r="X139" s="353">
        <v>1.7000613729307223E-2</v>
      </c>
      <c r="Y139" s="353">
        <v>1.1491929220535387E-2</v>
      </c>
      <c r="Z139" s="353">
        <v>1.2288942749910168E-2</v>
      </c>
      <c r="AA139" s="353">
        <v>7.1543069772339258E-3</v>
      </c>
      <c r="AB139" s="353">
        <v>7.6225204669467857E-3</v>
      </c>
      <c r="AC139" s="353">
        <v>1.0964634736445759E-2</v>
      </c>
      <c r="AD139" s="353">
        <v>1.1802242805610763E-2</v>
      </c>
      <c r="AE139" s="353">
        <v>1.5000840581295125E-2</v>
      </c>
      <c r="AF139" s="353">
        <v>4.2210463928937021E-2</v>
      </c>
      <c r="AG139" s="353">
        <v>2.7762795137090041E-2</v>
      </c>
      <c r="AH139" s="353">
        <v>3.2665598756010897E-2</v>
      </c>
      <c r="AI139" s="353">
        <v>3.534763464999735E-2</v>
      </c>
      <c r="AJ139" s="353">
        <v>1.7000613729307223E-2</v>
      </c>
      <c r="AK139" s="353">
        <v>1.1491929220535387E-2</v>
      </c>
      <c r="AL139" s="353">
        <v>1.2288942749910168E-2</v>
      </c>
      <c r="AM139" s="353">
        <v>7.1543069772339258E-3</v>
      </c>
    </row>
    <row r="140" spans="1:39" hidden="1" x14ac:dyDescent="0.3"/>
    <row r="141" spans="1:39" hidden="1" x14ac:dyDescent="0.3">
      <c r="A141" s="117"/>
      <c r="B141" s="117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</row>
    <row r="142" spans="1:39" ht="15.6" hidden="1" x14ac:dyDescent="0.3">
      <c r="A142" s="602" t="s">
        <v>160</v>
      </c>
      <c r="B142" s="285" t="s">
        <v>178</v>
      </c>
      <c r="C142" s="281">
        <v>43831</v>
      </c>
      <c r="D142" s="281">
        <v>43862</v>
      </c>
      <c r="E142" s="281">
        <v>43891</v>
      </c>
      <c r="F142" s="281">
        <v>43922</v>
      </c>
      <c r="G142" s="281">
        <v>43952</v>
      </c>
      <c r="H142" s="281">
        <v>43983</v>
      </c>
      <c r="I142" s="281">
        <v>44013</v>
      </c>
      <c r="J142" s="281">
        <v>44044</v>
      </c>
      <c r="K142" s="281">
        <v>44075</v>
      </c>
      <c r="L142" s="281">
        <v>44105</v>
      </c>
      <c r="M142" s="281">
        <v>44136</v>
      </c>
      <c r="N142" s="281">
        <v>44166</v>
      </c>
      <c r="O142" s="281">
        <v>44197</v>
      </c>
      <c r="P142" s="281">
        <v>44228</v>
      </c>
      <c r="Q142" s="281">
        <v>44256</v>
      </c>
      <c r="R142" s="281">
        <v>44287</v>
      </c>
      <c r="S142" s="281">
        <v>44317</v>
      </c>
      <c r="T142" s="281">
        <v>44348</v>
      </c>
      <c r="U142" s="281">
        <v>44378</v>
      </c>
      <c r="V142" s="281">
        <v>44409</v>
      </c>
      <c r="W142" s="281">
        <v>44440</v>
      </c>
      <c r="X142" s="281">
        <v>44470</v>
      </c>
      <c r="Y142" s="281">
        <v>44501</v>
      </c>
      <c r="Z142" s="281">
        <v>44531</v>
      </c>
      <c r="AA142" s="281">
        <v>44562</v>
      </c>
      <c r="AB142" s="281">
        <v>44593</v>
      </c>
      <c r="AC142" s="281">
        <v>44621</v>
      </c>
      <c r="AD142" s="281">
        <v>44652</v>
      </c>
      <c r="AE142" s="281">
        <v>44682</v>
      </c>
      <c r="AF142" s="281">
        <v>44713</v>
      </c>
      <c r="AG142" s="281">
        <v>44743</v>
      </c>
      <c r="AH142" s="281">
        <v>44774</v>
      </c>
      <c r="AI142" s="281">
        <v>44805</v>
      </c>
      <c r="AJ142" s="281">
        <v>44835</v>
      </c>
      <c r="AK142" s="281">
        <v>44866</v>
      </c>
      <c r="AL142" s="281">
        <v>44896</v>
      </c>
      <c r="AM142" s="281">
        <v>44927</v>
      </c>
    </row>
    <row r="143" spans="1:39" hidden="1" x14ac:dyDescent="0.3">
      <c r="A143" s="603"/>
      <c r="B143" s="282" t="s">
        <v>141</v>
      </c>
      <c r="C143" s="27">
        <f>IF(C23=0,0,((C5*0.5)-C41)*C78*C110*C$2)</f>
        <v>0</v>
      </c>
      <c r="D143" s="27">
        <f>IF(D23=0,0,((D5*0.5)+C23-D41)*D78*D110*D$2)</f>
        <v>0</v>
      </c>
      <c r="E143" s="27">
        <f t="shared" ref="E143:AM144" si="48">IF(E23=0,0,((E5*0.5)+D23-E41)*E78*E110*E$2)</f>
        <v>0</v>
      </c>
      <c r="F143" s="27">
        <f t="shared" si="48"/>
        <v>168.41781539268382</v>
      </c>
      <c r="G143" s="27">
        <f t="shared" si="48"/>
        <v>360.21691003395284</v>
      </c>
      <c r="H143" s="27">
        <f t="shared" si="48"/>
        <v>381.73618449040458</v>
      </c>
      <c r="I143" s="27">
        <f t="shared" si="48"/>
        <v>391.53157362593367</v>
      </c>
      <c r="J143" s="27">
        <f t="shared" si="48"/>
        <v>391.99713394606317</v>
      </c>
      <c r="K143" s="27">
        <f t="shared" si="48"/>
        <v>384.14313134547365</v>
      </c>
      <c r="L143" s="27">
        <f t="shared" si="48"/>
        <v>359.97207988475219</v>
      </c>
      <c r="M143" s="27">
        <f t="shared" si="48"/>
        <v>348.62546883218192</v>
      </c>
      <c r="N143" s="27">
        <f t="shared" si="48"/>
        <v>359.8074527154634</v>
      </c>
      <c r="O143" s="27">
        <f t="shared" si="48"/>
        <v>359.26291669396721</v>
      </c>
      <c r="P143" s="27">
        <f t="shared" si="48"/>
        <v>328.05129388045697</v>
      </c>
      <c r="Q143" s="27">
        <f t="shared" si="48"/>
        <v>363.59809881859144</v>
      </c>
      <c r="R143" s="27">
        <f t="shared" si="48"/>
        <v>336.83563078536764</v>
      </c>
      <c r="S143" s="27">
        <f t="shared" si="48"/>
        <v>360.21691003395284</v>
      </c>
      <c r="T143" s="27">
        <f t="shared" si="48"/>
        <v>381.73618449040458</v>
      </c>
      <c r="U143" s="27">
        <f t="shared" si="48"/>
        <v>391.53157362593367</v>
      </c>
      <c r="V143" s="27">
        <f t="shared" si="48"/>
        <v>391.99713394606317</v>
      </c>
      <c r="W143" s="27">
        <f t="shared" si="48"/>
        <v>384.14313134547365</v>
      </c>
      <c r="X143" s="27">
        <f t="shared" si="48"/>
        <v>359.97207988475219</v>
      </c>
      <c r="Y143" s="27">
        <f t="shared" si="48"/>
        <v>348.62546883218192</v>
      </c>
      <c r="Z143" s="27">
        <f t="shared" si="48"/>
        <v>359.8074527154634</v>
      </c>
      <c r="AA143" s="27">
        <f t="shared" si="48"/>
        <v>359.26291669396721</v>
      </c>
      <c r="AB143" s="27">
        <f t="shared" si="48"/>
        <v>328.05129388045697</v>
      </c>
      <c r="AC143" s="27">
        <f t="shared" si="48"/>
        <v>0</v>
      </c>
      <c r="AD143" s="27">
        <f t="shared" si="48"/>
        <v>0</v>
      </c>
      <c r="AE143" s="27">
        <f t="shared" si="48"/>
        <v>0</v>
      </c>
      <c r="AF143" s="27">
        <f t="shared" si="48"/>
        <v>0</v>
      </c>
      <c r="AG143" s="27">
        <f t="shared" si="48"/>
        <v>0</v>
      </c>
      <c r="AH143" s="27">
        <f t="shared" si="48"/>
        <v>0</v>
      </c>
      <c r="AI143" s="27">
        <f t="shared" si="48"/>
        <v>0</v>
      </c>
      <c r="AJ143" s="27">
        <f t="shared" si="48"/>
        <v>0</v>
      </c>
      <c r="AK143" s="27">
        <f t="shared" si="48"/>
        <v>0</v>
      </c>
      <c r="AL143" s="27">
        <f t="shared" si="48"/>
        <v>0</v>
      </c>
      <c r="AM143" s="27">
        <f t="shared" si="48"/>
        <v>0</v>
      </c>
    </row>
    <row r="144" spans="1:39" hidden="1" x14ac:dyDescent="0.3">
      <c r="A144" s="603"/>
      <c r="B144" s="282" t="s">
        <v>59</v>
      </c>
      <c r="C144" s="27">
        <f t="shared" ref="C144:C155" si="49">IF(C24=0,0,((C6*0.5)-C42)*C79*C111*C$2)</f>
        <v>0</v>
      </c>
      <c r="D144" s="27">
        <f t="shared" ref="D144:S155" si="50">IF(D24=0,0,((D6*0.5)+C24-D42)*D79*D111*D$2)</f>
        <v>0</v>
      </c>
      <c r="E144" s="27">
        <f t="shared" si="50"/>
        <v>0</v>
      </c>
      <c r="F144" s="27">
        <f t="shared" si="50"/>
        <v>0</v>
      </c>
      <c r="G144" s="27">
        <f t="shared" si="50"/>
        <v>0</v>
      </c>
      <c r="H144" s="27">
        <f t="shared" si="50"/>
        <v>0</v>
      </c>
      <c r="I144" s="27">
        <f t="shared" si="50"/>
        <v>0</v>
      </c>
      <c r="J144" s="27">
        <f t="shared" si="50"/>
        <v>0</v>
      </c>
      <c r="K144" s="27">
        <f t="shared" si="50"/>
        <v>0</v>
      </c>
      <c r="L144" s="27">
        <f t="shared" si="50"/>
        <v>0</v>
      </c>
      <c r="M144" s="27">
        <f t="shared" si="50"/>
        <v>0</v>
      </c>
      <c r="N144" s="27">
        <f t="shared" si="50"/>
        <v>0</v>
      </c>
      <c r="O144" s="27">
        <f t="shared" si="50"/>
        <v>0</v>
      </c>
      <c r="P144" s="27">
        <f t="shared" si="50"/>
        <v>0</v>
      </c>
      <c r="Q144" s="27">
        <f t="shared" si="50"/>
        <v>0</v>
      </c>
      <c r="R144" s="27">
        <f t="shared" si="50"/>
        <v>0</v>
      </c>
      <c r="S144" s="27">
        <f t="shared" si="50"/>
        <v>0</v>
      </c>
      <c r="T144" s="27">
        <f t="shared" si="48"/>
        <v>0</v>
      </c>
      <c r="U144" s="27">
        <f t="shared" si="48"/>
        <v>0</v>
      </c>
      <c r="V144" s="27">
        <f t="shared" si="48"/>
        <v>0</v>
      </c>
      <c r="W144" s="27">
        <f t="shared" si="48"/>
        <v>0</v>
      </c>
      <c r="X144" s="27">
        <f t="shared" si="48"/>
        <v>0</v>
      </c>
      <c r="Y144" s="27">
        <f t="shared" si="48"/>
        <v>0</v>
      </c>
      <c r="Z144" s="27">
        <f t="shared" si="48"/>
        <v>0</v>
      </c>
      <c r="AA144" s="27">
        <f t="shared" si="48"/>
        <v>0</v>
      </c>
      <c r="AB144" s="27">
        <f t="shared" si="48"/>
        <v>0</v>
      </c>
      <c r="AC144" s="27">
        <f t="shared" si="48"/>
        <v>0</v>
      </c>
      <c r="AD144" s="27">
        <f t="shared" si="48"/>
        <v>0</v>
      </c>
      <c r="AE144" s="27">
        <f t="shared" si="48"/>
        <v>0</v>
      </c>
      <c r="AF144" s="27">
        <f t="shared" si="48"/>
        <v>0</v>
      </c>
      <c r="AG144" s="27">
        <f t="shared" si="48"/>
        <v>0</v>
      </c>
      <c r="AH144" s="27">
        <f t="shared" si="48"/>
        <v>0</v>
      </c>
      <c r="AI144" s="27">
        <f t="shared" si="48"/>
        <v>0</v>
      </c>
      <c r="AJ144" s="27">
        <f t="shared" si="48"/>
        <v>0</v>
      </c>
      <c r="AK144" s="27">
        <f t="shared" si="48"/>
        <v>0</v>
      </c>
      <c r="AL144" s="27">
        <f t="shared" si="48"/>
        <v>0</v>
      </c>
      <c r="AM144" s="27">
        <f t="shared" si="48"/>
        <v>0</v>
      </c>
    </row>
    <row r="145" spans="1:39" hidden="1" x14ac:dyDescent="0.3">
      <c r="A145" s="603"/>
      <c r="B145" s="282" t="s">
        <v>142</v>
      </c>
      <c r="C145" s="27">
        <f t="shared" si="49"/>
        <v>0</v>
      </c>
      <c r="D145" s="27">
        <f t="shared" si="50"/>
        <v>0</v>
      </c>
      <c r="E145" s="27">
        <f t="shared" ref="E145:AM148" si="51">IF(E25=0,0,((E7*0.5)+D25-E43)*E80*E112*E$2)</f>
        <v>0</v>
      </c>
      <c r="F145" s="27">
        <f t="shared" si="51"/>
        <v>0</v>
      </c>
      <c r="G145" s="27">
        <f t="shared" si="51"/>
        <v>0</v>
      </c>
      <c r="H145" s="27">
        <f t="shared" si="51"/>
        <v>0</v>
      </c>
      <c r="I145" s="27">
        <f t="shared" si="51"/>
        <v>0</v>
      </c>
      <c r="J145" s="27">
        <f t="shared" si="51"/>
        <v>0</v>
      </c>
      <c r="K145" s="27">
        <f t="shared" si="51"/>
        <v>0</v>
      </c>
      <c r="L145" s="27">
        <f t="shared" si="51"/>
        <v>0</v>
      </c>
      <c r="M145" s="27">
        <f t="shared" si="51"/>
        <v>0</v>
      </c>
      <c r="N145" s="27">
        <f t="shared" si="51"/>
        <v>0</v>
      </c>
      <c r="O145" s="27">
        <f t="shared" si="51"/>
        <v>0</v>
      </c>
      <c r="P145" s="27">
        <f t="shared" si="51"/>
        <v>0</v>
      </c>
      <c r="Q145" s="27">
        <f t="shared" si="51"/>
        <v>0</v>
      </c>
      <c r="R145" s="27">
        <f t="shared" si="51"/>
        <v>0</v>
      </c>
      <c r="S145" s="27">
        <f t="shared" si="51"/>
        <v>0</v>
      </c>
      <c r="T145" s="27">
        <f t="shared" si="51"/>
        <v>0</v>
      </c>
      <c r="U145" s="27">
        <f t="shared" si="51"/>
        <v>0</v>
      </c>
      <c r="V145" s="27">
        <f t="shared" si="51"/>
        <v>0</v>
      </c>
      <c r="W145" s="27">
        <f t="shared" si="51"/>
        <v>0</v>
      </c>
      <c r="X145" s="27">
        <f t="shared" si="51"/>
        <v>0</v>
      </c>
      <c r="Y145" s="27">
        <f t="shared" si="51"/>
        <v>0</v>
      </c>
      <c r="Z145" s="27">
        <f t="shared" si="51"/>
        <v>0</v>
      </c>
      <c r="AA145" s="27">
        <f t="shared" si="51"/>
        <v>0</v>
      </c>
      <c r="AB145" s="27">
        <f t="shared" si="51"/>
        <v>0</v>
      </c>
      <c r="AC145" s="27">
        <f t="shared" si="51"/>
        <v>0</v>
      </c>
      <c r="AD145" s="27">
        <f t="shared" si="51"/>
        <v>0</v>
      </c>
      <c r="AE145" s="27">
        <f t="shared" si="51"/>
        <v>0</v>
      </c>
      <c r="AF145" s="27">
        <f t="shared" si="51"/>
        <v>0</v>
      </c>
      <c r="AG145" s="27">
        <f t="shared" si="51"/>
        <v>0</v>
      </c>
      <c r="AH145" s="27">
        <f t="shared" si="51"/>
        <v>0</v>
      </c>
      <c r="AI145" s="27">
        <f t="shared" si="51"/>
        <v>0</v>
      </c>
      <c r="AJ145" s="27">
        <f t="shared" si="51"/>
        <v>0</v>
      </c>
      <c r="AK145" s="27">
        <f t="shared" si="51"/>
        <v>0</v>
      </c>
      <c r="AL145" s="27">
        <f t="shared" si="51"/>
        <v>0</v>
      </c>
      <c r="AM145" s="27">
        <f t="shared" si="51"/>
        <v>0</v>
      </c>
    </row>
    <row r="146" spans="1:39" hidden="1" x14ac:dyDescent="0.3">
      <c r="A146" s="603"/>
      <c r="B146" s="282" t="s">
        <v>60</v>
      </c>
      <c r="C146" s="27">
        <f t="shared" si="49"/>
        <v>0</v>
      </c>
      <c r="D146" s="27">
        <f t="shared" si="50"/>
        <v>0</v>
      </c>
      <c r="E146" s="27">
        <f t="shared" si="51"/>
        <v>0</v>
      </c>
      <c r="F146" s="27">
        <f t="shared" si="51"/>
        <v>0</v>
      </c>
      <c r="G146" s="27">
        <f t="shared" si="51"/>
        <v>0</v>
      </c>
      <c r="H146" s="27">
        <f t="shared" si="51"/>
        <v>0</v>
      </c>
      <c r="I146" s="27">
        <f t="shared" si="51"/>
        <v>0</v>
      </c>
      <c r="J146" s="27">
        <f t="shared" si="51"/>
        <v>0</v>
      </c>
      <c r="K146" s="27">
        <f t="shared" si="51"/>
        <v>0</v>
      </c>
      <c r="L146" s="27">
        <f t="shared" si="51"/>
        <v>60.950298060927636</v>
      </c>
      <c r="M146" s="27">
        <f t="shared" si="51"/>
        <v>37.420994482247707</v>
      </c>
      <c r="N146" s="27">
        <f t="shared" si="51"/>
        <v>0.57771103661467094</v>
      </c>
      <c r="O146" s="27">
        <f t="shared" si="51"/>
        <v>7.1085998984904961E-2</v>
      </c>
      <c r="P146" s="27">
        <f t="shared" si="51"/>
        <v>2.926373624878603</v>
      </c>
      <c r="Q146" s="27">
        <f t="shared" si="51"/>
        <v>85.729714775795216</v>
      </c>
      <c r="R146" s="27">
        <f t="shared" si="51"/>
        <v>256.98773399692925</v>
      </c>
      <c r="S146" s="27">
        <f t="shared" si="51"/>
        <v>746.16603601155214</v>
      </c>
      <c r="T146" s="27">
        <f t="shared" si="51"/>
        <v>2785.4666322344028</v>
      </c>
      <c r="U146" s="27">
        <f t="shared" si="51"/>
        <v>3789.7738982047617</v>
      </c>
      <c r="V146" s="27">
        <f t="shared" si="51"/>
        <v>3530.7491524582551</v>
      </c>
      <c r="W146" s="27">
        <f t="shared" si="51"/>
        <v>1420.3044311615938</v>
      </c>
      <c r="X146" s="27">
        <f t="shared" si="51"/>
        <v>232.72371301008079</v>
      </c>
      <c r="Y146" s="27">
        <f t="shared" si="51"/>
        <v>71.441428979829752</v>
      </c>
      <c r="Z146" s="27">
        <f t="shared" si="51"/>
        <v>0.7582506558389861</v>
      </c>
      <c r="AA146" s="27">
        <f t="shared" si="51"/>
        <v>7.1085998984904961E-2</v>
      </c>
      <c r="AB146" s="27">
        <f t="shared" si="51"/>
        <v>2.926373624878603</v>
      </c>
      <c r="AC146" s="27">
        <f t="shared" si="51"/>
        <v>0</v>
      </c>
      <c r="AD146" s="27">
        <f t="shared" si="51"/>
        <v>0</v>
      </c>
      <c r="AE146" s="27">
        <f t="shared" si="51"/>
        <v>0</v>
      </c>
      <c r="AF146" s="27">
        <f t="shared" si="51"/>
        <v>0</v>
      </c>
      <c r="AG146" s="27">
        <f t="shared" si="51"/>
        <v>0</v>
      </c>
      <c r="AH146" s="27">
        <f t="shared" si="51"/>
        <v>0</v>
      </c>
      <c r="AI146" s="27">
        <f t="shared" si="51"/>
        <v>0</v>
      </c>
      <c r="AJ146" s="27">
        <f t="shared" si="51"/>
        <v>0</v>
      </c>
      <c r="AK146" s="27">
        <f t="shared" si="51"/>
        <v>0</v>
      </c>
      <c r="AL146" s="27">
        <f t="shared" si="51"/>
        <v>0</v>
      </c>
      <c r="AM146" s="27">
        <f t="shared" si="51"/>
        <v>0</v>
      </c>
    </row>
    <row r="147" spans="1:39" hidden="1" x14ac:dyDescent="0.3">
      <c r="A147" s="603"/>
      <c r="B147" s="282" t="s">
        <v>143</v>
      </c>
      <c r="C147" s="27">
        <f t="shared" si="49"/>
        <v>0</v>
      </c>
      <c r="D147" s="27">
        <f t="shared" si="50"/>
        <v>0</v>
      </c>
      <c r="E147" s="27">
        <f t="shared" si="51"/>
        <v>0</v>
      </c>
      <c r="F147" s="27">
        <f t="shared" si="51"/>
        <v>0</v>
      </c>
      <c r="G147" s="27">
        <f t="shared" si="51"/>
        <v>0</v>
      </c>
      <c r="H147" s="27">
        <f t="shared" si="51"/>
        <v>0</v>
      </c>
      <c r="I147" s="27">
        <f t="shared" si="51"/>
        <v>0</v>
      </c>
      <c r="J147" s="27">
        <f t="shared" si="51"/>
        <v>0</v>
      </c>
      <c r="K147" s="27">
        <f t="shared" si="51"/>
        <v>0</v>
      </c>
      <c r="L147" s="27">
        <f t="shared" si="51"/>
        <v>0</v>
      </c>
      <c r="M147" s="27">
        <f t="shared" si="51"/>
        <v>0</v>
      </c>
      <c r="N147" s="27">
        <f t="shared" si="51"/>
        <v>0</v>
      </c>
      <c r="O147" s="27">
        <f t="shared" si="51"/>
        <v>0</v>
      </c>
      <c r="P147" s="27">
        <f t="shared" si="51"/>
        <v>0</v>
      </c>
      <c r="Q147" s="27">
        <f t="shared" si="51"/>
        <v>0</v>
      </c>
      <c r="R147" s="27">
        <f t="shared" si="51"/>
        <v>0</v>
      </c>
      <c r="S147" s="27">
        <f t="shared" si="51"/>
        <v>0</v>
      </c>
      <c r="T147" s="27">
        <f t="shared" si="51"/>
        <v>0</v>
      </c>
      <c r="U147" s="27">
        <f t="shared" si="51"/>
        <v>0</v>
      </c>
      <c r="V147" s="27">
        <f t="shared" si="51"/>
        <v>0</v>
      </c>
      <c r="W147" s="27">
        <f t="shared" si="51"/>
        <v>0</v>
      </c>
      <c r="X147" s="27">
        <f t="shared" si="51"/>
        <v>0</v>
      </c>
      <c r="Y147" s="27">
        <f t="shared" si="51"/>
        <v>0</v>
      </c>
      <c r="Z147" s="27">
        <f t="shared" si="51"/>
        <v>0</v>
      </c>
      <c r="AA147" s="27">
        <f t="shared" si="51"/>
        <v>0</v>
      </c>
      <c r="AB147" s="27">
        <f t="shared" si="51"/>
        <v>0</v>
      </c>
      <c r="AC147" s="27">
        <f t="shared" si="51"/>
        <v>0</v>
      </c>
      <c r="AD147" s="27">
        <f t="shared" si="51"/>
        <v>0</v>
      </c>
      <c r="AE147" s="27">
        <f t="shared" si="51"/>
        <v>0</v>
      </c>
      <c r="AF147" s="27">
        <f t="shared" si="51"/>
        <v>0</v>
      </c>
      <c r="AG147" s="27">
        <f t="shared" si="51"/>
        <v>0</v>
      </c>
      <c r="AH147" s="27">
        <f t="shared" si="51"/>
        <v>0</v>
      </c>
      <c r="AI147" s="27">
        <f t="shared" si="51"/>
        <v>0</v>
      </c>
      <c r="AJ147" s="27">
        <f t="shared" si="51"/>
        <v>0</v>
      </c>
      <c r="AK147" s="27">
        <f t="shared" si="51"/>
        <v>0</v>
      </c>
      <c r="AL147" s="27">
        <f t="shared" si="51"/>
        <v>0</v>
      </c>
      <c r="AM147" s="27">
        <f t="shared" si="51"/>
        <v>0</v>
      </c>
    </row>
    <row r="148" spans="1:39" hidden="1" x14ac:dyDescent="0.3">
      <c r="A148" s="603"/>
      <c r="B148" s="283" t="s">
        <v>62</v>
      </c>
      <c r="C148" s="27">
        <f t="shared" si="49"/>
        <v>0</v>
      </c>
      <c r="D148" s="27">
        <f t="shared" si="50"/>
        <v>0</v>
      </c>
      <c r="E148" s="27">
        <f t="shared" si="51"/>
        <v>0</v>
      </c>
      <c r="F148" s="27">
        <f t="shared" si="51"/>
        <v>0</v>
      </c>
      <c r="G148" s="27">
        <f t="shared" si="51"/>
        <v>0</v>
      </c>
      <c r="H148" s="27">
        <f t="shared" si="51"/>
        <v>0</v>
      </c>
      <c r="I148" s="27">
        <f t="shared" si="51"/>
        <v>0</v>
      </c>
      <c r="J148" s="27">
        <f t="shared" si="51"/>
        <v>0</v>
      </c>
      <c r="K148" s="27">
        <f t="shared" si="51"/>
        <v>0</v>
      </c>
      <c r="L148" s="27">
        <f t="shared" si="51"/>
        <v>0</v>
      </c>
      <c r="M148" s="27">
        <f t="shared" si="51"/>
        <v>0</v>
      </c>
      <c r="N148" s="27">
        <f t="shared" si="51"/>
        <v>0</v>
      </c>
      <c r="O148" s="27">
        <f t="shared" si="51"/>
        <v>0</v>
      </c>
      <c r="P148" s="27">
        <f t="shared" si="51"/>
        <v>0</v>
      </c>
      <c r="Q148" s="27">
        <f t="shared" si="51"/>
        <v>0</v>
      </c>
      <c r="R148" s="27">
        <f t="shared" si="51"/>
        <v>0</v>
      </c>
      <c r="S148" s="27">
        <f t="shared" si="51"/>
        <v>0</v>
      </c>
      <c r="T148" s="27">
        <f t="shared" si="51"/>
        <v>0</v>
      </c>
      <c r="U148" s="27">
        <f t="shared" si="51"/>
        <v>0</v>
      </c>
      <c r="V148" s="27">
        <f t="shared" si="51"/>
        <v>0</v>
      </c>
      <c r="W148" s="27">
        <f t="shared" si="51"/>
        <v>0</v>
      </c>
      <c r="X148" s="27">
        <f t="shared" si="51"/>
        <v>0</v>
      </c>
      <c r="Y148" s="27">
        <f t="shared" si="51"/>
        <v>0</v>
      </c>
      <c r="Z148" s="27">
        <f t="shared" si="51"/>
        <v>0</v>
      </c>
      <c r="AA148" s="27">
        <f t="shared" si="51"/>
        <v>0</v>
      </c>
      <c r="AB148" s="27">
        <f t="shared" si="51"/>
        <v>0</v>
      </c>
      <c r="AC148" s="27">
        <f t="shared" si="51"/>
        <v>0</v>
      </c>
      <c r="AD148" s="27">
        <f t="shared" si="51"/>
        <v>0</v>
      </c>
      <c r="AE148" s="27">
        <f t="shared" si="51"/>
        <v>0</v>
      </c>
      <c r="AF148" s="27">
        <f t="shared" si="51"/>
        <v>0</v>
      </c>
      <c r="AG148" s="27">
        <f t="shared" si="51"/>
        <v>0</v>
      </c>
      <c r="AH148" s="27">
        <f t="shared" si="51"/>
        <v>0</v>
      </c>
      <c r="AI148" s="27">
        <f t="shared" si="51"/>
        <v>0</v>
      </c>
      <c r="AJ148" s="27">
        <f t="shared" si="51"/>
        <v>0</v>
      </c>
      <c r="AK148" s="27">
        <f t="shared" si="51"/>
        <v>0</v>
      </c>
      <c r="AL148" s="27">
        <f t="shared" si="51"/>
        <v>0</v>
      </c>
      <c r="AM148" s="27">
        <f t="shared" si="51"/>
        <v>0</v>
      </c>
    </row>
    <row r="149" spans="1:39" hidden="1" x14ac:dyDescent="0.3">
      <c r="A149" s="603"/>
      <c r="B149" s="283" t="s">
        <v>63</v>
      </c>
      <c r="C149" s="27">
        <f t="shared" si="49"/>
        <v>0</v>
      </c>
      <c r="D149" s="27">
        <f t="shared" si="50"/>
        <v>0</v>
      </c>
      <c r="E149" s="27">
        <f t="shared" ref="E149:AM152" si="52">IF(E29=0,0,((E11*0.5)+D29-E47)*E84*E116*E$2)</f>
        <v>0</v>
      </c>
      <c r="F149" s="27">
        <f t="shared" si="52"/>
        <v>0</v>
      </c>
      <c r="G149" s="27">
        <f t="shared" si="52"/>
        <v>0</v>
      </c>
      <c r="H149" s="27">
        <f t="shared" si="52"/>
        <v>0</v>
      </c>
      <c r="I149" s="27">
        <f t="shared" si="52"/>
        <v>0</v>
      </c>
      <c r="J149" s="27">
        <f t="shared" si="52"/>
        <v>0</v>
      </c>
      <c r="K149" s="27">
        <f t="shared" si="52"/>
        <v>0</v>
      </c>
      <c r="L149" s="27">
        <f t="shared" si="52"/>
        <v>0</v>
      </c>
      <c r="M149" s="27">
        <f t="shared" si="52"/>
        <v>0</v>
      </c>
      <c r="N149" s="27">
        <f t="shared" si="52"/>
        <v>47.524306880802968</v>
      </c>
      <c r="O149" s="27">
        <f t="shared" si="52"/>
        <v>98.590877635703691</v>
      </c>
      <c r="P149" s="27">
        <f t="shared" si="52"/>
        <v>83.255087832821445</v>
      </c>
      <c r="Q149" s="27">
        <f t="shared" si="52"/>
        <v>65.043608849753014</v>
      </c>
      <c r="R149" s="27">
        <f t="shared" si="52"/>
        <v>37.652783704561585</v>
      </c>
      <c r="S149" s="27">
        <f t="shared" si="52"/>
        <v>40.619909742622241</v>
      </c>
      <c r="T149" s="27">
        <f t="shared" si="52"/>
        <v>107.02625473346656</v>
      </c>
      <c r="U149" s="27">
        <f t="shared" si="52"/>
        <v>144.09032774171177</v>
      </c>
      <c r="V149" s="27">
        <f t="shared" si="52"/>
        <v>134.62387729335643</v>
      </c>
      <c r="W149" s="27">
        <f t="shared" si="52"/>
        <v>58.299296944648638</v>
      </c>
      <c r="X149" s="27">
        <f t="shared" si="52"/>
        <v>34.762464627116174</v>
      </c>
      <c r="Y149" s="27">
        <f t="shared" si="52"/>
        <v>56.785946215014881</v>
      </c>
      <c r="Z149" s="27">
        <f t="shared" si="52"/>
        <v>95.048613761605935</v>
      </c>
      <c r="AA149" s="27">
        <f t="shared" si="52"/>
        <v>98.590877635703691</v>
      </c>
      <c r="AB149" s="27">
        <f t="shared" si="52"/>
        <v>83.255087832821445</v>
      </c>
      <c r="AC149" s="27">
        <f t="shared" si="52"/>
        <v>0</v>
      </c>
      <c r="AD149" s="27">
        <f t="shared" si="52"/>
        <v>0</v>
      </c>
      <c r="AE149" s="27">
        <f t="shared" si="52"/>
        <v>0</v>
      </c>
      <c r="AF149" s="27">
        <f t="shared" si="52"/>
        <v>0</v>
      </c>
      <c r="AG149" s="27">
        <f t="shared" si="52"/>
        <v>0</v>
      </c>
      <c r="AH149" s="27">
        <f t="shared" si="52"/>
        <v>0</v>
      </c>
      <c r="AI149" s="27">
        <f t="shared" si="52"/>
        <v>0</v>
      </c>
      <c r="AJ149" s="27">
        <f t="shared" si="52"/>
        <v>0</v>
      </c>
      <c r="AK149" s="27">
        <f t="shared" si="52"/>
        <v>0</v>
      </c>
      <c r="AL149" s="27">
        <f t="shared" si="52"/>
        <v>0</v>
      </c>
      <c r="AM149" s="27">
        <f t="shared" si="52"/>
        <v>0</v>
      </c>
    </row>
    <row r="150" spans="1:39" ht="15.75" hidden="1" customHeight="1" x14ac:dyDescent="0.3">
      <c r="A150" s="603"/>
      <c r="B150" s="283" t="s">
        <v>64</v>
      </c>
      <c r="C150" s="27">
        <f t="shared" si="49"/>
        <v>67.637322419671293</v>
      </c>
      <c r="D150" s="27">
        <f t="shared" si="50"/>
        <v>104.34023185239099</v>
      </c>
      <c r="E150" s="123">
        <f t="shared" si="52"/>
        <v>113.31152729675728</v>
      </c>
      <c r="F150" s="27">
        <f t="shared" si="52"/>
        <v>566.4035671149752</v>
      </c>
      <c r="G150" s="27">
        <f t="shared" si="52"/>
        <v>1250.4141655361739</v>
      </c>
      <c r="H150" s="27">
        <f t="shared" si="52"/>
        <v>1156.946219467706</v>
      </c>
      <c r="I150" s="27">
        <f t="shared" si="52"/>
        <v>1489.1504846503949</v>
      </c>
      <c r="J150" s="27">
        <f t="shared" si="52"/>
        <v>1215.7121227150924</v>
      </c>
      <c r="K150" s="27">
        <f t="shared" si="52"/>
        <v>1301.3001256038335</v>
      </c>
      <c r="L150" s="27">
        <f t="shared" si="52"/>
        <v>1547.4687176157718</v>
      </c>
      <c r="M150" s="27">
        <f t="shared" si="52"/>
        <v>2047.3049945365142</v>
      </c>
      <c r="N150" s="27">
        <f t="shared" si="52"/>
        <v>2949.2469982323737</v>
      </c>
      <c r="O150" s="27">
        <f t="shared" si="52"/>
        <v>3281.5239165490993</v>
      </c>
      <c r="P150" s="27">
        <f t="shared" si="52"/>
        <v>2530.9021511053124</v>
      </c>
      <c r="Q150" s="27">
        <f t="shared" si="52"/>
        <v>2748.7374835588698</v>
      </c>
      <c r="R150" s="27">
        <f t="shared" si="52"/>
        <v>2684.2391457095591</v>
      </c>
      <c r="S150" s="27">
        <f t="shared" si="52"/>
        <v>3305.4784378928116</v>
      </c>
      <c r="T150" s="27">
        <f t="shared" si="52"/>
        <v>2924.2998291399444</v>
      </c>
      <c r="U150" s="27">
        <f t="shared" si="52"/>
        <v>3721.182073350994</v>
      </c>
      <c r="V150" s="27">
        <f t="shared" si="52"/>
        <v>2981.5101023882294</v>
      </c>
      <c r="W150" s="27">
        <f t="shared" si="52"/>
        <v>3147.6867987199921</v>
      </c>
      <c r="X150" s="27">
        <f t="shared" si="52"/>
        <v>3299.3407494079584</v>
      </c>
      <c r="Y150" s="27">
        <f t="shared" si="52"/>
        <v>2690.3066891831554</v>
      </c>
      <c r="Z150" s="27">
        <f t="shared" si="52"/>
        <v>2949.2469982323737</v>
      </c>
      <c r="AA150" s="27">
        <f t="shared" si="52"/>
        <v>3281.5239165490993</v>
      </c>
      <c r="AB150" s="27">
        <f t="shared" si="52"/>
        <v>2530.9021511053124</v>
      </c>
      <c r="AC150" s="27">
        <f t="shared" si="52"/>
        <v>0</v>
      </c>
      <c r="AD150" s="27">
        <f t="shared" si="52"/>
        <v>0</v>
      </c>
      <c r="AE150" s="27">
        <f t="shared" si="52"/>
        <v>0</v>
      </c>
      <c r="AF150" s="27">
        <f t="shared" si="52"/>
        <v>0</v>
      </c>
      <c r="AG150" s="27">
        <f t="shared" si="52"/>
        <v>0</v>
      </c>
      <c r="AH150" s="27">
        <f t="shared" si="52"/>
        <v>0</v>
      </c>
      <c r="AI150" s="27">
        <f t="shared" si="52"/>
        <v>0</v>
      </c>
      <c r="AJ150" s="27">
        <f t="shared" si="52"/>
        <v>0</v>
      </c>
      <c r="AK150" s="27">
        <f t="shared" si="52"/>
        <v>0</v>
      </c>
      <c r="AL150" s="27">
        <f t="shared" si="52"/>
        <v>0</v>
      </c>
      <c r="AM150" s="27">
        <f t="shared" si="52"/>
        <v>0</v>
      </c>
    </row>
    <row r="151" spans="1:39" hidden="1" x14ac:dyDescent="0.3">
      <c r="A151" s="603"/>
      <c r="B151" s="283" t="s">
        <v>65</v>
      </c>
      <c r="C151" s="27">
        <f t="shared" si="49"/>
        <v>0</v>
      </c>
      <c r="D151" s="27">
        <f t="shared" si="50"/>
        <v>0</v>
      </c>
      <c r="E151" s="27">
        <f t="shared" si="52"/>
        <v>0</v>
      </c>
      <c r="F151" s="27">
        <f t="shared" si="52"/>
        <v>0</v>
      </c>
      <c r="G151" s="27">
        <f t="shared" si="52"/>
        <v>0</v>
      </c>
      <c r="H151" s="27">
        <f t="shared" si="52"/>
        <v>0</v>
      </c>
      <c r="I151" s="27">
        <f t="shared" si="52"/>
        <v>0</v>
      </c>
      <c r="J151" s="27">
        <f t="shared" si="52"/>
        <v>0</v>
      </c>
      <c r="K151" s="27">
        <f t="shared" si="52"/>
        <v>0</v>
      </c>
      <c r="L151" s="27">
        <f t="shared" si="52"/>
        <v>0</v>
      </c>
      <c r="M151" s="27">
        <f t="shared" si="52"/>
        <v>0</v>
      </c>
      <c r="N151" s="27">
        <f t="shared" si="52"/>
        <v>0</v>
      </c>
      <c r="O151" s="27">
        <f t="shared" si="52"/>
        <v>0</v>
      </c>
      <c r="P151" s="27">
        <f t="shared" si="52"/>
        <v>0</v>
      </c>
      <c r="Q151" s="27">
        <f t="shared" si="52"/>
        <v>0</v>
      </c>
      <c r="R151" s="27">
        <f t="shared" si="52"/>
        <v>0</v>
      </c>
      <c r="S151" s="27">
        <f t="shared" si="52"/>
        <v>0</v>
      </c>
      <c r="T151" s="27">
        <f t="shared" si="52"/>
        <v>0</v>
      </c>
      <c r="U151" s="27">
        <f t="shared" si="52"/>
        <v>0</v>
      </c>
      <c r="V151" s="27">
        <f t="shared" si="52"/>
        <v>0</v>
      </c>
      <c r="W151" s="27">
        <f t="shared" si="52"/>
        <v>0</v>
      </c>
      <c r="X151" s="27">
        <f t="shared" si="52"/>
        <v>0</v>
      </c>
      <c r="Y151" s="27">
        <f t="shared" si="52"/>
        <v>0</v>
      </c>
      <c r="Z151" s="27">
        <f t="shared" si="52"/>
        <v>0</v>
      </c>
      <c r="AA151" s="27">
        <f t="shared" si="52"/>
        <v>0</v>
      </c>
      <c r="AB151" s="27">
        <f t="shared" si="52"/>
        <v>0</v>
      </c>
      <c r="AC151" s="27">
        <f t="shared" si="52"/>
        <v>0</v>
      </c>
      <c r="AD151" s="27">
        <f t="shared" si="52"/>
        <v>0</v>
      </c>
      <c r="AE151" s="27">
        <f t="shared" si="52"/>
        <v>0</v>
      </c>
      <c r="AF151" s="27">
        <f t="shared" si="52"/>
        <v>0</v>
      </c>
      <c r="AG151" s="27">
        <f t="shared" si="52"/>
        <v>0</v>
      </c>
      <c r="AH151" s="27">
        <f t="shared" si="52"/>
        <v>0</v>
      </c>
      <c r="AI151" s="27">
        <f t="shared" si="52"/>
        <v>0</v>
      </c>
      <c r="AJ151" s="27">
        <f t="shared" si="52"/>
        <v>0</v>
      </c>
      <c r="AK151" s="27">
        <f t="shared" si="52"/>
        <v>0</v>
      </c>
      <c r="AL151" s="27">
        <f t="shared" si="52"/>
        <v>0</v>
      </c>
      <c r="AM151" s="27">
        <f t="shared" si="52"/>
        <v>0</v>
      </c>
    </row>
    <row r="152" spans="1:39" hidden="1" x14ac:dyDescent="0.3">
      <c r="A152" s="603"/>
      <c r="B152" s="283" t="s">
        <v>144</v>
      </c>
      <c r="C152" s="27">
        <f t="shared" si="49"/>
        <v>0</v>
      </c>
      <c r="D152" s="27">
        <f t="shared" si="50"/>
        <v>0</v>
      </c>
      <c r="E152" s="27">
        <f t="shared" si="52"/>
        <v>0</v>
      </c>
      <c r="F152" s="27">
        <f t="shared" si="52"/>
        <v>0</v>
      </c>
      <c r="G152" s="27">
        <f t="shared" si="52"/>
        <v>0</v>
      </c>
      <c r="H152" s="27">
        <f t="shared" si="52"/>
        <v>0</v>
      </c>
      <c r="I152" s="27">
        <f t="shared" si="52"/>
        <v>0</v>
      </c>
      <c r="J152" s="27">
        <f t="shared" si="52"/>
        <v>402.52449969015424</v>
      </c>
      <c r="K152" s="27">
        <f t="shared" si="52"/>
        <v>788.91914437069261</v>
      </c>
      <c r="L152" s="27">
        <f t="shared" si="52"/>
        <v>739.27877941052122</v>
      </c>
      <c r="M152" s="27">
        <f t="shared" si="52"/>
        <v>715.97611445918471</v>
      </c>
      <c r="N152" s="27">
        <f t="shared" si="52"/>
        <v>789.04063168748871</v>
      </c>
      <c r="O152" s="27">
        <f t="shared" si="52"/>
        <v>837.87061732891414</v>
      </c>
      <c r="P152" s="27">
        <f t="shared" si="52"/>
        <v>765.07907537060612</v>
      </c>
      <c r="Q152" s="27">
        <f t="shared" si="52"/>
        <v>847.981100638513</v>
      </c>
      <c r="R152" s="27">
        <f t="shared" si="52"/>
        <v>785.56584826960875</v>
      </c>
      <c r="S152" s="27">
        <f t="shared" si="52"/>
        <v>840.09551433764784</v>
      </c>
      <c r="T152" s="27">
        <f t="shared" si="52"/>
        <v>890.28262504536519</v>
      </c>
      <c r="U152" s="27">
        <f t="shared" si="52"/>
        <v>913.12736732349458</v>
      </c>
      <c r="V152" s="27">
        <f t="shared" si="52"/>
        <v>914.21314404773977</v>
      </c>
      <c r="W152" s="27">
        <f t="shared" si="52"/>
        <v>895.89609070971187</v>
      </c>
      <c r="X152" s="27">
        <f t="shared" si="52"/>
        <v>839.5245230699179</v>
      </c>
      <c r="Y152" s="27">
        <f t="shared" si="52"/>
        <v>813.06203121383101</v>
      </c>
      <c r="Z152" s="27">
        <f t="shared" si="52"/>
        <v>839.14058066575785</v>
      </c>
      <c r="AA152" s="27">
        <f t="shared" si="52"/>
        <v>837.87061732891414</v>
      </c>
      <c r="AB152" s="27">
        <f t="shared" si="52"/>
        <v>765.07907537060612</v>
      </c>
      <c r="AC152" s="27">
        <f t="shared" si="52"/>
        <v>0</v>
      </c>
      <c r="AD152" s="27">
        <f t="shared" si="52"/>
        <v>0</v>
      </c>
      <c r="AE152" s="27">
        <f t="shared" si="52"/>
        <v>0</v>
      </c>
      <c r="AF152" s="27">
        <f t="shared" si="52"/>
        <v>0</v>
      </c>
      <c r="AG152" s="27">
        <f t="shared" si="52"/>
        <v>0</v>
      </c>
      <c r="AH152" s="27">
        <f t="shared" si="52"/>
        <v>0</v>
      </c>
      <c r="AI152" s="27">
        <f t="shared" si="52"/>
        <v>0</v>
      </c>
      <c r="AJ152" s="27">
        <f t="shared" si="52"/>
        <v>0</v>
      </c>
      <c r="AK152" s="27">
        <f t="shared" si="52"/>
        <v>0</v>
      </c>
      <c r="AL152" s="27">
        <f t="shared" si="52"/>
        <v>0</v>
      </c>
      <c r="AM152" s="27">
        <f t="shared" si="52"/>
        <v>0</v>
      </c>
    </row>
    <row r="153" spans="1:39" hidden="1" x14ac:dyDescent="0.3">
      <c r="A153" s="603"/>
      <c r="B153" s="283" t="s">
        <v>145</v>
      </c>
      <c r="C153" s="27">
        <f t="shared" si="49"/>
        <v>0</v>
      </c>
      <c r="D153" s="27">
        <f t="shared" si="50"/>
        <v>0</v>
      </c>
      <c r="E153" s="27">
        <f t="shared" ref="E153:AM155" si="53">IF(E33=0,0,((E15*0.5)+D33-E51)*E88*E120*E$2)</f>
        <v>0</v>
      </c>
      <c r="F153" s="27">
        <f t="shared" si="53"/>
        <v>0</v>
      </c>
      <c r="G153" s="27">
        <f t="shared" si="53"/>
        <v>0</v>
      </c>
      <c r="H153" s="27">
        <f t="shared" si="53"/>
        <v>0</v>
      </c>
      <c r="I153" s="27">
        <f t="shared" si="53"/>
        <v>0</v>
      </c>
      <c r="J153" s="27">
        <f t="shared" si="53"/>
        <v>0</v>
      </c>
      <c r="K153" s="27">
        <f t="shared" si="53"/>
        <v>0</v>
      </c>
      <c r="L153" s="27">
        <f t="shared" si="53"/>
        <v>0</v>
      </c>
      <c r="M153" s="27">
        <f t="shared" si="53"/>
        <v>0</v>
      </c>
      <c r="N153" s="27">
        <f t="shared" si="53"/>
        <v>0</v>
      </c>
      <c r="O153" s="27">
        <f t="shared" si="53"/>
        <v>0</v>
      </c>
      <c r="P153" s="27">
        <f t="shared" si="53"/>
        <v>0</v>
      </c>
      <c r="Q153" s="27">
        <f t="shared" si="53"/>
        <v>0</v>
      </c>
      <c r="R153" s="27">
        <f t="shared" si="53"/>
        <v>0</v>
      </c>
      <c r="S153" s="27">
        <f t="shared" si="53"/>
        <v>0</v>
      </c>
      <c r="T153" s="27">
        <f t="shared" si="53"/>
        <v>0</v>
      </c>
      <c r="U153" s="27">
        <f t="shared" si="53"/>
        <v>0</v>
      </c>
      <c r="V153" s="27">
        <f t="shared" si="53"/>
        <v>0</v>
      </c>
      <c r="W153" s="27">
        <f t="shared" si="53"/>
        <v>0</v>
      </c>
      <c r="X153" s="27">
        <f t="shared" si="53"/>
        <v>0</v>
      </c>
      <c r="Y153" s="27">
        <f t="shared" si="53"/>
        <v>0</v>
      </c>
      <c r="Z153" s="27">
        <f t="shared" si="53"/>
        <v>0</v>
      </c>
      <c r="AA153" s="27">
        <f t="shared" si="53"/>
        <v>0</v>
      </c>
      <c r="AB153" s="27">
        <f t="shared" si="53"/>
        <v>0</v>
      </c>
      <c r="AC153" s="27">
        <f t="shared" si="53"/>
        <v>0</v>
      </c>
      <c r="AD153" s="27">
        <f t="shared" si="53"/>
        <v>0</v>
      </c>
      <c r="AE153" s="27">
        <f t="shared" si="53"/>
        <v>0</v>
      </c>
      <c r="AF153" s="27">
        <f t="shared" si="53"/>
        <v>0</v>
      </c>
      <c r="AG153" s="27">
        <f t="shared" si="53"/>
        <v>0</v>
      </c>
      <c r="AH153" s="27">
        <f t="shared" si="53"/>
        <v>0</v>
      </c>
      <c r="AI153" s="27">
        <f t="shared" si="53"/>
        <v>0</v>
      </c>
      <c r="AJ153" s="27">
        <f t="shared" si="53"/>
        <v>0</v>
      </c>
      <c r="AK153" s="27">
        <f t="shared" si="53"/>
        <v>0</v>
      </c>
      <c r="AL153" s="27">
        <f t="shared" si="53"/>
        <v>0</v>
      </c>
      <c r="AM153" s="27">
        <f t="shared" si="53"/>
        <v>0</v>
      </c>
    </row>
    <row r="154" spans="1:39" ht="15.75" hidden="1" customHeight="1" x14ac:dyDescent="0.3">
      <c r="A154" s="603"/>
      <c r="B154" s="283" t="s">
        <v>67</v>
      </c>
      <c r="C154" s="27">
        <f t="shared" si="49"/>
        <v>0</v>
      </c>
      <c r="D154" s="27">
        <f t="shared" si="50"/>
        <v>0</v>
      </c>
      <c r="E154" s="27">
        <f t="shared" si="53"/>
        <v>0</v>
      </c>
      <c r="F154" s="27">
        <f t="shared" si="53"/>
        <v>0</v>
      </c>
      <c r="G154" s="27">
        <f t="shared" si="53"/>
        <v>0</v>
      </c>
      <c r="H154" s="27">
        <f t="shared" si="53"/>
        <v>0</v>
      </c>
      <c r="I154" s="27">
        <f t="shared" si="53"/>
        <v>0</v>
      </c>
      <c r="J154" s="27">
        <f t="shared" si="53"/>
        <v>0</v>
      </c>
      <c r="K154" s="27">
        <f t="shared" si="53"/>
        <v>0</v>
      </c>
      <c r="L154" s="27">
        <f t="shared" si="53"/>
        <v>0</v>
      </c>
      <c r="M154" s="27">
        <f t="shared" si="53"/>
        <v>0</v>
      </c>
      <c r="N154" s="27">
        <f t="shared" si="53"/>
        <v>0</v>
      </c>
      <c r="O154" s="27">
        <f t="shared" si="53"/>
        <v>0</v>
      </c>
      <c r="P154" s="27">
        <f t="shared" si="53"/>
        <v>0</v>
      </c>
      <c r="Q154" s="27">
        <f t="shared" si="53"/>
        <v>0</v>
      </c>
      <c r="R154" s="27">
        <f t="shared" si="53"/>
        <v>0</v>
      </c>
      <c r="S154" s="27">
        <f t="shared" si="53"/>
        <v>0</v>
      </c>
      <c r="T154" s="27">
        <f t="shared" si="53"/>
        <v>0</v>
      </c>
      <c r="U154" s="27">
        <f t="shared" si="53"/>
        <v>0</v>
      </c>
      <c r="V154" s="27">
        <f t="shared" si="53"/>
        <v>0</v>
      </c>
      <c r="W154" s="27">
        <f t="shared" si="53"/>
        <v>0</v>
      </c>
      <c r="X154" s="27">
        <f t="shared" si="53"/>
        <v>0</v>
      </c>
      <c r="Y154" s="27">
        <f t="shared" si="53"/>
        <v>0</v>
      </c>
      <c r="Z154" s="27">
        <f t="shared" si="53"/>
        <v>0</v>
      </c>
      <c r="AA154" s="27">
        <f t="shared" si="53"/>
        <v>0</v>
      </c>
      <c r="AB154" s="27">
        <f t="shared" si="53"/>
        <v>0</v>
      </c>
      <c r="AC154" s="27">
        <f t="shared" si="53"/>
        <v>0</v>
      </c>
      <c r="AD154" s="27">
        <f t="shared" si="53"/>
        <v>0</v>
      </c>
      <c r="AE154" s="27">
        <f t="shared" si="53"/>
        <v>0</v>
      </c>
      <c r="AF154" s="27">
        <f t="shared" si="53"/>
        <v>0</v>
      </c>
      <c r="AG154" s="27">
        <f t="shared" si="53"/>
        <v>0</v>
      </c>
      <c r="AH154" s="27">
        <f t="shared" si="53"/>
        <v>0</v>
      </c>
      <c r="AI154" s="27">
        <f t="shared" si="53"/>
        <v>0</v>
      </c>
      <c r="AJ154" s="27">
        <f t="shared" si="53"/>
        <v>0</v>
      </c>
      <c r="AK154" s="27">
        <f t="shared" si="53"/>
        <v>0</v>
      </c>
      <c r="AL154" s="27">
        <f t="shared" si="53"/>
        <v>0</v>
      </c>
      <c r="AM154" s="27">
        <f t="shared" si="53"/>
        <v>0</v>
      </c>
    </row>
    <row r="155" spans="1:39" ht="15.75" hidden="1" customHeight="1" x14ac:dyDescent="0.3">
      <c r="A155" s="603"/>
      <c r="B155" s="283" t="s">
        <v>68</v>
      </c>
      <c r="C155" s="27">
        <f t="shared" si="49"/>
        <v>0</v>
      </c>
      <c r="D155" s="27">
        <f t="shared" si="50"/>
        <v>0</v>
      </c>
      <c r="E155" s="27">
        <f t="shared" si="53"/>
        <v>0</v>
      </c>
      <c r="F155" s="27">
        <f t="shared" si="53"/>
        <v>0</v>
      </c>
      <c r="G155" s="27">
        <f t="shared" si="53"/>
        <v>0</v>
      </c>
      <c r="H155" s="27">
        <f t="shared" si="53"/>
        <v>0</v>
      </c>
      <c r="I155" s="27">
        <f t="shared" si="53"/>
        <v>0</v>
      </c>
      <c r="J155" s="27">
        <f t="shared" si="53"/>
        <v>0</v>
      </c>
      <c r="K155" s="27">
        <f t="shared" si="53"/>
        <v>0</v>
      </c>
      <c r="L155" s="27">
        <f t="shared" si="53"/>
        <v>0</v>
      </c>
      <c r="M155" s="27">
        <f t="shared" si="53"/>
        <v>0</v>
      </c>
      <c r="N155" s="27">
        <f t="shared" si="53"/>
        <v>0</v>
      </c>
      <c r="O155" s="27">
        <f t="shared" si="53"/>
        <v>0</v>
      </c>
      <c r="P155" s="27">
        <f t="shared" si="53"/>
        <v>0</v>
      </c>
      <c r="Q155" s="27">
        <f t="shared" si="53"/>
        <v>0</v>
      </c>
      <c r="R155" s="27">
        <f t="shared" si="53"/>
        <v>0</v>
      </c>
      <c r="S155" s="27">
        <f t="shared" si="53"/>
        <v>0</v>
      </c>
      <c r="T155" s="27">
        <f t="shared" si="53"/>
        <v>0</v>
      </c>
      <c r="U155" s="27">
        <f t="shared" si="53"/>
        <v>0</v>
      </c>
      <c r="V155" s="27">
        <f t="shared" si="53"/>
        <v>0</v>
      </c>
      <c r="W155" s="27">
        <f t="shared" si="53"/>
        <v>0</v>
      </c>
      <c r="X155" s="27">
        <f t="shared" si="53"/>
        <v>0</v>
      </c>
      <c r="Y155" s="27">
        <f t="shared" si="53"/>
        <v>0</v>
      </c>
      <c r="Z155" s="27">
        <f t="shared" si="53"/>
        <v>0</v>
      </c>
      <c r="AA155" s="27">
        <f t="shared" si="53"/>
        <v>0</v>
      </c>
      <c r="AB155" s="27">
        <f t="shared" si="53"/>
        <v>0</v>
      </c>
      <c r="AC155" s="27">
        <f t="shared" si="53"/>
        <v>0</v>
      </c>
      <c r="AD155" s="27">
        <f t="shared" si="53"/>
        <v>0</v>
      </c>
      <c r="AE155" s="27">
        <f t="shared" si="53"/>
        <v>0</v>
      </c>
      <c r="AF155" s="27">
        <f t="shared" si="53"/>
        <v>0</v>
      </c>
      <c r="AG155" s="27">
        <f t="shared" si="53"/>
        <v>0</v>
      </c>
      <c r="AH155" s="27">
        <f t="shared" si="53"/>
        <v>0</v>
      </c>
      <c r="AI155" s="27">
        <f t="shared" si="53"/>
        <v>0</v>
      </c>
      <c r="AJ155" s="27">
        <f t="shared" si="53"/>
        <v>0</v>
      </c>
      <c r="AK155" s="27">
        <f t="shared" si="53"/>
        <v>0</v>
      </c>
      <c r="AL155" s="27">
        <f t="shared" si="53"/>
        <v>0</v>
      </c>
      <c r="AM155" s="27">
        <f t="shared" si="53"/>
        <v>0</v>
      </c>
    </row>
    <row r="156" spans="1:39" ht="15.75" hidden="1" customHeight="1" x14ac:dyDescent="0.3">
      <c r="A156" s="603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5.75" hidden="1" customHeight="1" x14ac:dyDescent="0.3">
      <c r="A157" s="603"/>
      <c r="B157" s="277" t="s">
        <v>149</v>
      </c>
      <c r="C157" s="27">
        <f>SUM(C143:C156)</f>
        <v>67.637322419671293</v>
      </c>
      <c r="D157" s="27">
        <f>SUM(D143:D156)</f>
        <v>104.34023185239099</v>
      </c>
      <c r="E157" s="27">
        <f t="shared" ref="E157:AM157" si="54">SUM(E143:E156)</f>
        <v>113.31152729675728</v>
      </c>
      <c r="F157" s="27">
        <f t="shared" si="54"/>
        <v>734.821382507659</v>
      </c>
      <c r="G157" s="27">
        <f t="shared" si="54"/>
        <v>1610.6310755701268</v>
      </c>
      <c r="H157" s="27">
        <f t="shared" si="54"/>
        <v>1538.6824039581106</v>
      </c>
      <c r="I157" s="27">
        <f t="shared" si="54"/>
        <v>1880.6820582763285</v>
      </c>
      <c r="J157" s="27">
        <f t="shared" si="54"/>
        <v>2010.2337563513097</v>
      </c>
      <c r="K157" s="27">
        <f t="shared" si="54"/>
        <v>2474.3624013199997</v>
      </c>
      <c r="L157" s="27">
        <f t="shared" si="54"/>
        <v>2707.6698749719726</v>
      </c>
      <c r="M157" s="27">
        <f t="shared" si="54"/>
        <v>3149.3275723101287</v>
      </c>
      <c r="N157" s="27">
        <f t="shared" si="54"/>
        <v>4146.197100552743</v>
      </c>
      <c r="O157" s="27">
        <f t="shared" si="54"/>
        <v>4577.3194142066695</v>
      </c>
      <c r="P157" s="27">
        <f t="shared" si="54"/>
        <v>3710.2139818140754</v>
      </c>
      <c r="Q157" s="27">
        <f t="shared" si="54"/>
        <v>4111.0900066415225</v>
      </c>
      <c r="R157" s="27">
        <f t="shared" si="54"/>
        <v>4101.2811424660267</v>
      </c>
      <c r="S157" s="27">
        <f t="shared" si="54"/>
        <v>5292.5768080185862</v>
      </c>
      <c r="T157" s="27">
        <f t="shared" si="54"/>
        <v>7088.8115256435831</v>
      </c>
      <c r="U157" s="27">
        <f t="shared" si="54"/>
        <v>8959.7052402468962</v>
      </c>
      <c r="V157" s="27">
        <f t="shared" si="54"/>
        <v>7953.0934101336434</v>
      </c>
      <c r="W157" s="27">
        <f t="shared" si="54"/>
        <v>5906.3297488814196</v>
      </c>
      <c r="X157" s="27">
        <f t="shared" si="54"/>
        <v>4766.323529999825</v>
      </c>
      <c r="Y157" s="27">
        <f t="shared" si="54"/>
        <v>3980.2215644240132</v>
      </c>
      <c r="Z157" s="27">
        <f t="shared" si="54"/>
        <v>4244.0018960310399</v>
      </c>
      <c r="AA157" s="27">
        <f t="shared" si="54"/>
        <v>4577.3194142066695</v>
      </c>
      <c r="AB157" s="27">
        <f t="shared" si="54"/>
        <v>3710.2139818140754</v>
      </c>
      <c r="AC157" s="27">
        <f t="shared" si="54"/>
        <v>0</v>
      </c>
      <c r="AD157" s="27">
        <f t="shared" si="54"/>
        <v>0</v>
      </c>
      <c r="AE157" s="27">
        <f t="shared" si="54"/>
        <v>0</v>
      </c>
      <c r="AF157" s="27">
        <f t="shared" si="54"/>
        <v>0</v>
      </c>
      <c r="AG157" s="27">
        <f t="shared" si="54"/>
        <v>0</v>
      </c>
      <c r="AH157" s="27">
        <f t="shared" si="54"/>
        <v>0</v>
      </c>
      <c r="AI157" s="27">
        <f t="shared" si="54"/>
        <v>0</v>
      </c>
      <c r="AJ157" s="27">
        <f t="shared" si="54"/>
        <v>0</v>
      </c>
      <c r="AK157" s="27">
        <f t="shared" si="54"/>
        <v>0</v>
      </c>
      <c r="AL157" s="27">
        <f t="shared" si="54"/>
        <v>0</v>
      </c>
      <c r="AM157" s="27">
        <f t="shared" si="54"/>
        <v>0</v>
      </c>
    </row>
    <row r="158" spans="1:39" ht="16.5" hidden="1" customHeight="1" thickBot="1" x14ac:dyDescent="0.35">
      <c r="A158" s="604"/>
      <c r="B158" s="154" t="s">
        <v>150</v>
      </c>
      <c r="C158" s="28">
        <f>C157</f>
        <v>67.637322419671293</v>
      </c>
      <c r="D158" s="28">
        <f>C158+D157</f>
        <v>171.97755427206226</v>
      </c>
      <c r="E158" s="28">
        <f t="shared" ref="E158:AM158" si="55">D158+E157</f>
        <v>285.28908156881954</v>
      </c>
      <c r="F158" s="28">
        <f t="shared" si="55"/>
        <v>1020.1104640764786</v>
      </c>
      <c r="G158" s="28">
        <f t="shared" si="55"/>
        <v>2630.7415396466054</v>
      </c>
      <c r="H158" s="28">
        <f t="shared" si="55"/>
        <v>4169.4239436047155</v>
      </c>
      <c r="I158" s="28">
        <f t="shared" si="55"/>
        <v>6050.106001881044</v>
      </c>
      <c r="J158" s="28">
        <f t="shared" si="55"/>
        <v>8060.3397582323541</v>
      </c>
      <c r="K158" s="28">
        <f t="shared" si="55"/>
        <v>10534.702159552355</v>
      </c>
      <c r="L158" s="28">
        <f t="shared" si="55"/>
        <v>13242.372034524327</v>
      </c>
      <c r="M158" s="28">
        <f t="shared" si="55"/>
        <v>16391.699606834456</v>
      </c>
      <c r="N158" s="28">
        <f t="shared" si="55"/>
        <v>20537.896707387197</v>
      </c>
      <c r="O158" s="28">
        <f t="shared" si="55"/>
        <v>25115.216121593869</v>
      </c>
      <c r="P158" s="28">
        <f t="shared" si="55"/>
        <v>28825.430103407944</v>
      </c>
      <c r="Q158" s="28">
        <f t="shared" si="55"/>
        <v>32936.520110049467</v>
      </c>
      <c r="R158" s="28">
        <f t="shared" si="55"/>
        <v>37037.801252515492</v>
      </c>
      <c r="S158" s="28">
        <f t="shared" si="55"/>
        <v>42330.37806053408</v>
      </c>
      <c r="T158" s="28">
        <f t="shared" si="55"/>
        <v>49419.189586177665</v>
      </c>
      <c r="U158" s="28">
        <f t="shared" si="55"/>
        <v>58378.894826424563</v>
      </c>
      <c r="V158" s="28">
        <f t="shared" si="55"/>
        <v>66331.988236558202</v>
      </c>
      <c r="W158" s="28">
        <f t="shared" si="55"/>
        <v>72238.317985439615</v>
      </c>
      <c r="X158" s="28">
        <f t="shared" si="55"/>
        <v>77004.641515439434</v>
      </c>
      <c r="Y158" s="28">
        <f t="shared" si="55"/>
        <v>80984.863079863455</v>
      </c>
      <c r="Z158" s="28">
        <f t="shared" si="55"/>
        <v>85228.864975894496</v>
      </c>
      <c r="AA158" s="28">
        <f t="shared" si="55"/>
        <v>89806.18439010116</v>
      </c>
      <c r="AB158" s="28">
        <f t="shared" si="55"/>
        <v>93516.398371915231</v>
      </c>
      <c r="AC158" s="28">
        <f t="shared" si="55"/>
        <v>93516.398371915231</v>
      </c>
      <c r="AD158" s="28">
        <f t="shared" si="55"/>
        <v>93516.398371915231</v>
      </c>
      <c r="AE158" s="28">
        <f t="shared" si="55"/>
        <v>93516.398371915231</v>
      </c>
      <c r="AF158" s="28">
        <f t="shared" si="55"/>
        <v>93516.398371915231</v>
      </c>
      <c r="AG158" s="28">
        <f t="shared" si="55"/>
        <v>93516.398371915231</v>
      </c>
      <c r="AH158" s="28">
        <f t="shared" si="55"/>
        <v>93516.398371915231</v>
      </c>
      <c r="AI158" s="28">
        <f t="shared" si="55"/>
        <v>93516.398371915231</v>
      </c>
      <c r="AJ158" s="28">
        <f t="shared" si="55"/>
        <v>93516.398371915231</v>
      </c>
      <c r="AK158" s="28">
        <f t="shared" si="55"/>
        <v>93516.398371915231</v>
      </c>
      <c r="AL158" s="28">
        <f t="shared" si="55"/>
        <v>93516.398371915231</v>
      </c>
      <c r="AM158" s="28">
        <f t="shared" si="55"/>
        <v>93516.398371915231</v>
      </c>
    </row>
    <row r="159" spans="1:39" hidden="1" x14ac:dyDescent="0.3">
      <c r="A159" s="117"/>
      <c r="B159" s="117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</row>
    <row r="160" spans="1:39" hidden="1" x14ac:dyDescent="0.3">
      <c r="A160" s="117"/>
      <c r="B160" s="117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</row>
    <row r="161" spans="1:39" ht="15.6" hidden="1" x14ac:dyDescent="0.3">
      <c r="A161" s="602" t="s">
        <v>161</v>
      </c>
      <c r="B161" s="285" t="s">
        <v>178</v>
      </c>
      <c r="C161" s="281">
        <v>43831</v>
      </c>
      <c r="D161" s="281">
        <v>43862</v>
      </c>
      <c r="E161" s="281">
        <v>43891</v>
      </c>
      <c r="F161" s="281">
        <v>43922</v>
      </c>
      <c r="G161" s="281">
        <v>43952</v>
      </c>
      <c r="H161" s="281">
        <v>43983</v>
      </c>
      <c r="I161" s="281">
        <v>44013</v>
      </c>
      <c r="J161" s="281">
        <v>44044</v>
      </c>
      <c r="K161" s="281">
        <v>44075</v>
      </c>
      <c r="L161" s="281">
        <v>44105</v>
      </c>
      <c r="M161" s="281">
        <v>44136</v>
      </c>
      <c r="N161" s="281">
        <v>44166</v>
      </c>
      <c r="O161" s="281">
        <v>44197</v>
      </c>
      <c r="P161" s="281">
        <v>44228</v>
      </c>
      <c r="Q161" s="281">
        <v>44256</v>
      </c>
      <c r="R161" s="281">
        <v>44287</v>
      </c>
      <c r="S161" s="281">
        <v>44317</v>
      </c>
      <c r="T161" s="281">
        <v>44348</v>
      </c>
      <c r="U161" s="281">
        <v>44378</v>
      </c>
      <c r="V161" s="281">
        <v>44409</v>
      </c>
      <c r="W161" s="281">
        <v>44440</v>
      </c>
      <c r="X161" s="281">
        <v>44470</v>
      </c>
      <c r="Y161" s="281">
        <v>44501</v>
      </c>
      <c r="Z161" s="281">
        <v>44531</v>
      </c>
      <c r="AA161" s="281">
        <v>44562</v>
      </c>
      <c r="AB161" s="281">
        <v>44593</v>
      </c>
      <c r="AC161" s="281">
        <v>44621</v>
      </c>
      <c r="AD161" s="281">
        <v>44652</v>
      </c>
      <c r="AE161" s="281">
        <v>44682</v>
      </c>
      <c r="AF161" s="281">
        <v>44713</v>
      </c>
      <c r="AG161" s="281">
        <v>44743</v>
      </c>
      <c r="AH161" s="281">
        <v>44774</v>
      </c>
      <c r="AI161" s="281">
        <v>44805</v>
      </c>
      <c r="AJ161" s="281">
        <v>44835</v>
      </c>
      <c r="AK161" s="281">
        <v>44866</v>
      </c>
      <c r="AL161" s="281">
        <v>44896</v>
      </c>
      <c r="AM161" s="281">
        <v>44927</v>
      </c>
    </row>
    <row r="162" spans="1:39" hidden="1" x14ac:dyDescent="0.3">
      <c r="A162" s="603"/>
      <c r="B162" s="282" t="s">
        <v>141</v>
      </c>
      <c r="C162" s="27">
        <f>IF(C23=0,0,((C5*0.5)-C41)*C78*C127*C$2)</f>
        <v>0</v>
      </c>
      <c r="D162" s="27">
        <f>IF(D23=0,0,((D5*0.5)+C23-D41)*D78*D127*D$2)</f>
        <v>0</v>
      </c>
      <c r="E162" s="27">
        <f t="shared" ref="E162:AM163" si="56">IF(E23=0,0,((E5*0.5)+D23-E41)*E78*E127*E$2)</f>
        <v>0</v>
      </c>
      <c r="F162" s="27">
        <f t="shared" si="56"/>
        <v>86.965819912660635</v>
      </c>
      <c r="G162" s="27">
        <f t="shared" si="56"/>
        <v>262.97629141205931</v>
      </c>
      <c r="H162" s="27">
        <f t="shared" si="56"/>
        <v>639.73637738902755</v>
      </c>
      <c r="I162" s="27">
        <f t="shared" si="56"/>
        <v>595.54240459270113</v>
      </c>
      <c r="J162" s="27">
        <f t="shared" si="56"/>
        <v>590.62615433361896</v>
      </c>
      <c r="K162" s="27">
        <f t="shared" si="56"/>
        <v>597.55757253001786</v>
      </c>
      <c r="L162" s="27">
        <f t="shared" si="56"/>
        <v>285.55614211622333</v>
      </c>
      <c r="M162" s="27">
        <f t="shared" si="56"/>
        <v>242.61549872128509</v>
      </c>
      <c r="N162" s="27">
        <f t="shared" si="56"/>
        <v>214.74174917484851</v>
      </c>
      <c r="O162" s="27">
        <f t="shared" si="56"/>
        <v>172.79645299136192</v>
      </c>
      <c r="P162" s="27">
        <f t="shared" si="56"/>
        <v>166.75025585962788</v>
      </c>
      <c r="Q162" s="27">
        <f t="shared" si="56"/>
        <v>187.4939896754251</v>
      </c>
      <c r="R162" s="27">
        <f t="shared" si="56"/>
        <v>173.93163982532127</v>
      </c>
      <c r="S162" s="27">
        <f t="shared" si="56"/>
        <v>262.97629141205931</v>
      </c>
      <c r="T162" s="27">
        <f t="shared" si="56"/>
        <v>639.73637738902755</v>
      </c>
      <c r="U162" s="27">
        <f t="shared" si="56"/>
        <v>595.54240459270113</v>
      </c>
      <c r="V162" s="27">
        <f t="shared" si="56"/>
        <v>590.62615433361896</v>
      </c>
      <c r="W162" s="27">
        <f t="shared" si="56"/>
        <v>597.55757253001786</v>
      </c>
      <c r="X162" s="27">
        <f t="shared" si="56"/>
        <v>285.55614211622333</v>
      </c>
      <c r="Y162" s="27">
        <f t="shared" si="56"/>
        <v>242.61549872128509</v>
      </c>
      <c r="Z162" s="27">
        <f t="shared" si="56"/>
        <v>214.74174917484851</v>
      </c>
      <c r="AA162" s="27">
        <f t="shared" si="56"/>
        <v>172.79645299136192</v>
      </c>
      <c r="AB162" s="27">
        <f t="shared" si="56"/>
        <v>166.75025585962788</v>
      </c>
      <c r="AC162" s="27">
        <f t="shared" si="56"/>
        <v>0</v>
      </c>
      <c r="AD162" s="27">
        <f t="shared" si="56"/>
        <v>0</v>
      </c>
      <c r="AE162" s="27">
        <f t="shared" si="56"/>
        <v>0</v>
      </c>
      <c r="AF162" s="27">
        <f t="shared" si="56"/>
        <v>0</v>
      </c>
      <c r="AG162" s="27">
        <f t="shared" si="56"/>
        <v>0</v>
      </c>
      <c r="AH162" s="27">
        <f t="shared" si="56"/>
        <v>0</v>
      </c>
      <c r="AI162" s="27">
        <f t="shared" si="56"/>
        <v>0</v>
      </c>
      <c r="AJ162" s="27">
        <f t="shared" si="56"/>
        <v>0</v>
      </c>
      <c r="AK162" s="27">
        <f t="shared" si="56"/>
        <v>0</v>
      </c>
      <c r="AL162" s="27">
        <f t="shared" si="56"/>
        <v>0</v>
      </c>
      <c r="AM162" s="27">
        <f t="shared" si="56"/>
        <v>0</v>
      </c>
    </row>
    <row r="163" spans="1:39" hidden="1" x14ac:dyDescent="0.3">
      <c r="A163" s="603"/>
      <c r="B163" s="282" t="s">
        <v>59</v>
      </c>
      <c r="C163" s="27">
        <f t="shared" ref="C163:C174" si="57">IF(C24=0,0,((C6*0.5)-C42)*C79*C128*C$2)</f>
        <v>0</v>
      </c>
      <c r="D163" s="27">
        <f t="shared" ref="D163:S174" si="58">IF(D24=0,0,((D6*0.5)+C24-D42)*D79*D128*D$2)</f>
        <v>0</v>
      </c>
      <c r="E163" s="27">
        <f t="shared" si="58"/>
        <v>0</v>
      </c>
      <c r="F163" s="27">
        <f t="shared" si="58"/>
        <v>0</v>
      </c>
      <c r="G163" s="27">
        <f t="shared" si="58"/>
        <v>0</v>
      </c>
      <c r="H163" s="27">
        <f t="shared" si="58"/>
        <v>0</v>
      </c>
      <c r="I163" s="27">
        <f t="shared" si="58"/>
        <v>0</v>
      </c>
      <c r="J163" s="27">
        <f t="shared" si="58"/>
        <v>0</v>
      </c>
      <c r="K163" s="27">
        <f t="shared" si="58"/>
        <v>0</v>
      </c>
      <c r="L163" s="27">
        <f t="shared" si="58"/>
        <v>0</v>
      </c>
      <c r="M163" s="27">
        <f t="shared" si="58"/>
        <v>0</v>
      </c>
      <c r="N163" s="27">
        <f t="shared" si="58"/>
        <v>0</v>
      </c>
      <c r="O163" s="27">
        <f t="shared" si="58"/>
        <v>0</v>
      </c>
      <c r="P163" s="27">
        <f t="shared" si="58"/>
        <v>0</v>
      </c>
      <c r="Q163" s="27">
        <f t="shared" si="58"/>
        <v>0</v>
      </c>
      <c r="R163" s="27">
        <f t="shared" si="58"/>
        <v>0</v>
      </c>
      <c r="S163" s="27">
        <f t="shared" si="58"/>
        <v>0</v>
      </c>
      <c r="T163" s="27">
        <f t="shared" si="56"/>
        <v>0</v>
      </c>
      <c r="U163" s="27">
        <f t="shared" si="56"/>
        <v>0</v>
      </c>
      <c r="V163" s="27">
        <f t="shared" si="56"/>
        <v>0</v>
      </c>
      <c r="W163" s="27">
        <f t="shared" si="56"/>
        <v>0</v>
      </c>
      <c r="X163" s="27">
        <f t="shared" si="56"/>
        <v>0</v>
      </c>
      <c r="Y163" s="27">
        <f t="shared" si="56"/>
        <v>0</v>
      </c>
      <c r="Z163" s="27">
        <f t="shared" si="56"/>
        <v>0</v>
      </c>
      <c r="AA163" s="27">
        <f t="shared" si="56"/>
        <v>0</v>
      </c>
      <c r="AB163" s="27">
        <f t="shared" si="56"/>
        <v>0</v>
      </c>
      <c r="AC163" s="27">
        <f t="shared" si="56"/>
        <v>0</v>
      </c>
      <c r="AD163" s="27">
        <f t="shared" si="56"/>
        <v>0</v>
      </c>
      <c r="AE163" s="27">
        <f t="shared" si="56"/>
        <v>0</v>
      </c>
      <c r="AF163" s="27">
        <f t="shared" si="56"/>
        <v>0</v>
      </c>
      <c r="AG163" s="27">
        <f t="shared" si="56"/>
        <v>0</v>
      </c>
      <c r="AH163" s="27">
        <f t="shared" si="56"/>
        <v>0</v>
      </c>
      <c r="AI163" s="27">
        <f t="shared" si="56"/>
        <v>0</v>
      </c>
      <c r="AJ163" s="27">
        <f t="shared" si="56"/>
        <v>0</v>
      </c>
      <c r="AK163" s="27">
        <f t="shared" si="56"/>
        <v>0</v>
      </c>
      <c r="AL163" s="27">
        <f t="shared" si="56"/>
        <v>0</v>
      </c>
      <c r="AM163" s="27">
        <f t="shared" si="56"/>
        <v>0</v>
      </c>
    </row>
    <row r="164" spans="1:39" hidden="1" x14ac:dyDescent="0.3">
      <c r="A164" s="603"/>
      <c r="B164" s="282" t="s">
        <v>142</v>
      </c>
      <c r="C164" s="27">
        <f t="shared" si="57"/>
        <v>0</v>
      </c>
      <c r="D164" s="27">
        <f t="shared" si="58"/>
        <v>0</v>
      </c>
      <c r="E164" s="27">
        <f t="shared" ref="E164:AM167" si="59">IF(E25=0,0,((E7*0.5)+D25-E43)*E80*E129*E$2)</f>
        <v>0</v>
      </c>
      <c r="F164" s="27">
        <f t="shared" si="59"/>
        <v>0</v>
      </c>
      <c r="G164" s="27">
        <f t="shared" si="59"/>
        <v>0</v>
      </c>
      <c r="H164" s="27">
        <f t="shared" si="59"/>
        <v>0</v>
      </c>
      <c r="I164" s="27">
        <f t="shared" si="59"/>
        <v>0</v>
      </c>
      <c r="J164" s="27">
        <f t="shared" si="59"/>
        <v>0</v>
      </c>
      <c r="K164" s="27">
        <f t="shared" si="59"/>
        <v>0</v>
      </c>
      <c r="L164" s="27">
        <f t="shared" si="59"/>
        <v>0</v>
      </c>
      <c r="M164" s="27">
        <f t="shared" si="59"/>
        <v>0</v>
      </c>
      <c r="N164" s="27">
        <f t="shared" si="59"/>
        <v>0</v>
      </c>
      <c r="O164" s="27">
        <f t="shared" si="59"/>
        <v>0</v>
      </c>
      <c r="P164" s="27">
        <f t="shared" si="59"/>
        <v>0</v>
      </c>
      <c r="Q164" s="27">
        <f t="shared" si="59"/>
        <v>0</v>
      </c>
      <c r="R164" s="27">
        <f t="shared" si="59"/>
        <v>0</v>
      </c>
      <c r="S164" s="27">
        <f t="shared" si="59"/>
        <v>0</v>
      </c>
      <c r="T164" s="27">
        <f t="shared" si="59"/>
        <v>0</v>
      </c>
      <c r="U164" s="27">
        <f t="shared" si="59"/>
        <v>0</v>
      </c>
      <c r="V164" s="27">
        <f t="shared" si="59"/>
        <v>0</v>
      </c>
      <c r="W164" s="27">
        <f t="shared" si="59"/>
        <v>0</v>
      </c>
      <c r="X164" s="27">
        <f t="shared" si="59"/>
        <v>0</v>
      </c>
      <c r="Y164" s="27">
        <f t="shared" si="59"/>
        <v>0</v>
      </c>
      <c r="Z164" s="27">
        <f t="shared" si="59"/>
        <v>0</v>
      </c>
      <c r="AA164" s="27">
        <f t="shared" si="59"/>
        <v>0</v>
      </c>
      <c r="AB164" s="27">
        <f t="shared" si="59"/>
        <v>0</v>
      </c>
      <c r="AC164" s="27">
        <f t="shared" si="59"/>
        <v>0</v>
      </c>
      <c r="AD164" s="27">
        <f t="shared" si="59"/>
        <v>0</v>
      </c>
      <c r="AE164" s="27">
        <f t="shared" si="59"/>
        <v>0</v>
      </c>
      <c r="AF164" s="27">
        <f t="shared" si="59"/>
        <v>0</v>
      </c>
      <c r="AG164" s="27">
        <f t="shared" si="59"/>
        <v>0</v>
      </c>
      <c r="AH164" s="27">
        <f t="shared" si="59"/>
        <v>0</v>
      </c>
      <c r="AI164" s="27">
        <f t="shared" si="59"/>
        <v>0</v>
      </c>
      <c r="AJ164" s="27">
        <f t="shared" si="59"/>
        <v>0</v>
      </c>
      <c r="AK164" s="27">
        <f t="shared" si="59"/>
        <v>0</v>
      </c>
      <c r="AL164" s="27">
        <f t="shared" si="59"/>
        <v>0</v>
      </c>
      <c r="AM164" s="27">
        <f t="shared" si="59"/>
        <v>0</v>
      </c>
    </row>
    <row r="165" spans="1:39" hidden="1" x14ac:dyDescent="0.3">
      <c r="A165" s="603"/>
      <c r="B165" s="282" t="s">
        <v>60</v>
      </c>
      <c r="C165" s="27">
        <f t="shared" si="57"/>
        <v>0</v>
      </c>
      <c r="D165" s="27">
        <f t="shared" si="58"/>
        <v>0</v>
      </c>
      <c r="E165" s="27">
        <f t="shared" si="59"/>
        <v>0</v>
      </c>
      <c r="F165" s="27">
        <f t="shared" si="59"/>
        <v>0</v>
      </c>
      <c r="G165" s="27">
        <f t="shared" si="59"/>
        <v>0</v>
      </c>
      <c r="H165" s="27">
        <f t="shared" si="59"/>
        <v>0</v>
      </c>
      <c r="I165" s="27">
        <f t="shared" si="59"/>
        <v>0</v>
      </c>
      <c r="J165" s="27">
        <f t="shared" si="59"/>
        <v>0</v>
      </c>
      <c r="K165" s="27">
        <f t="shared" si="59"/>
        <v>0</v>
      </c>
      <c r="L165" s="27">
        <f t="shared" si="59"/>
        <v>44.593234125492401</v>
      </c>
      <c r="M165" s="27">
        <f t="shared" si="59"/>
        <v>0</v>
      </c>
      <c r="N165" s="27">
        <f t="shared" si="59"/>
        <v>0</v>
      </c>
      <c r="O165" s="27">
        <f t="shared" si="59"/>
        <v>0</v>
      </c>
      <c r="P165" s="27">
        <f t="shared" si="59"/>
        <v>0</v>
      </c>
      <c r="Q165" s="27">
        <f t="shared" si="59"/>
        <v>0</v>
      </c>
      <c r="R165" s="27">
        <f t="shared" si="59"/>
        <v>146.80463275119251</v>
      </c>
      <c r="S165" s="27">
        <f t="shared" si="59"/>
        <v>1185.5082486217502</v>
      </c>
      <c r="T165" s="27">
        <f t="shared" si="59"/>
        <v>8002.8978439507609</v>
      </c>
      <c r="U165" s="27">
        <f t="shared" si="59"/>
        <v>7465.4542920909053</v>
      </c>
      <c r="V165" s="27">
        <f t="shared" si="59"/>
        <v>8135.6188206895522</v>
      </c>
      <c r="W165" s="27">
        <f t="shared" si="59"/>
        <v>4125.8041270155763</v>
      </c>
      <c r="X165" s="27">
        <f t="shared" si="59"/>
        <v>170.26828991776856</v>
      </c>
      <c r="Y165" s="27">
        <f t="shared" si="59"/>
        <v>0</v>
      </c>
      <c r="Z165" s="27">
        <f t="shared" si="59"/>
        <v>0</v>
      </c>
      <c r="AA165" s="27">
        <f t="shared" si="59"/>
        <v>0</v>
      </c>
      <c r="AB165" s="27">
        <f t="shared" si="59"/>
        <v>0</v>
      </c>
      <c r="AC165" s="27">
        <f t="shared" si="59"/>
        <v>0</v>
      </c>
      <c r="AD165" s="27">
        <f t="shared" si="59"/>
        <v>0</v>
      </c>
      <c r="AE165" s="27">
        <f t="shared" si="59"/>
        <v>0</v>
      </c>
      <c r="AF165" s="27">
        <f t="shared" si="59"/>
        <v>0</v>
      </c>
      <c r="AG165" s="27">
        <f t="shared" si="59"/>
        <v>0</v>
      </c>
      <c r="AH165" s="27">
        <f t="shared" si="59"/>
        <v>0</v>
      </c>
      <c r="AI165" s="27">
        <f t="shared" si="59"/>
        <v>0</v>
      </c>
      <c r="AJ165" s="27">
        <f t="shared" si="59"/>
        <v>0</v>
      </c>
      <c r="AK165" s="27">
        <f t="shared" si="59"/>
        <v>0</v>
      </c>
      <c r="AL165" s="27">
        <f t="shared" si="59"/>
        <v>0</v>
      </c>
      <c r="AM165" s="27">
        <f t="shared" si="59"/>
        <v>0</v>
      </c>
    </row>
    <row r="166" spans="1:39" hidden="1" x14ac:dyDescent="0.3">
      <c r="A166" s="603"/>
      <c r="B166" s="282" t="s">
        <v>143</v>
      </c>
      <c r="C166" s="27">
        <f t="shared" si="57"/>
        <v>0</v>
      </c>
      <c r="D166" s="27">
        <f t="shared" si="58"/>
        <v>0</v>
      </c>
      <c r="E166" s="27">
        <f t="shared" si="59"/>
        <v>0</v>
      </c>
      <c r="F166" s="27">
        <f t="shared" si="59"/>
        <v>0</v>
      </c>
      <c r="G166" s="27">
        <f t="shared" si="59"/>
        <v>0</v>
      </c>
      <c r="H166" s="27">
        <f t="shared" si="59"/>
        <v>0</v>
      </c>
      <c r="I166" s="27">
        <f t="shared" si="59"/>
        <v>0</v>
      </c>
      <c r="J166" s="27">
        <f t="shared" si="59"/>
        <v>0</v>
      </c>
      <c r="K166" s="27">
        <f t="shared" si="59"/>
        <v>0</v>
      </c>
      <c r="L166" s="27">
        <f t="shared" si="59"/>
        <v>0</v>
      </c>
      <c r="M166" s="27">
        <f t="shared" si="59"/>
        <v>0</v>
      </c>
      <c r="N166" s="27">
        <f t="shared" si="59"/>
        <v>0</v>
      </c>
      <c r="O166" s="27">
        <f t="shared" si="59"/>
        <v>0</v>
      </c>
      <c r="P166" s="27">
        <f t="shared" si="59"/>
        <v>0</v>
      </c>
      <c r="Q166" s="27">
        <f t="shared" si="59"/>
        <v>0</v>
      </c>
      <c r="R166" s="27">
        <f t="shared" si="59"/>
        <v>0</v>
      </c>
      <c r="S166" s="27">
        <f t="shared" si="59"/>
        <v>0</v>
      </c>
      <c r="T166" s="27">
        <f t="shared" si="59"/>
        <v>0</v>
      </c>
      <c r="U166" s="27">
        <f t="shared" si="59"/>
        <v>0</v>
      </c>
      <c r="V166" s="27">
        <f t="shared" si="59"/>
        <v>0</v>
      </c>
      <c r="W166" s="27">
        <f t="shared" si="59"/>
        <v>0</v>
      </c>
      <c r="X166" s="27">
        <f t="shared" si="59"/>
        <v>0</v>
      </c>
      <c r="Y166" s="27">
        <f t="shared" si="59"/>
        <v>0</v>
      </c>
      <c r="Z166" s="27">
        <f t="shared" si="59"/>
        <v>0</v>
      </c>
      <c r="AA166" s="27">
        <f t="shared" si="59"/>
        <v>0</v>
      </c>
      <c r="AB166" s="27">
        <f t="shared" si="59"/>
        <v>0</v>
      </c>
      <c r="AC166" s="27">
        <f t="shared" si="59"/>
        <v>0</v>
      </c>
      <c r="AD166" s="27">
        <f t="shared" si="59"/>
        <v>0</v>
      </c>
      <c r="AE166" s="27">
        <f t="shared" si="59"/>
        <v>0</v>
      </c>
      <c r="AF166" s="27">
        <f t="shared" si="59"/>
        <v>0</v>
      </c>
      <c r="AG166" s="27">
        <f t="shared" si="59"/>
        <v>0</v>
      </c>
      <c r="AH166" s="27">
        <f t="shared" si="59"/>
        <v>0</v>
      </c>
      <c r="AI166" s="27">
        <f t="shared" si="59"/>
        <v>0</v>
      </c>
      <c r="AJ166" s="27">
        <f t="shared" si="59"/>
        <v>0</v>
      </c>
      <c r="AK166" s="27">
        <f t="shared" si="59"/>
        <v>0</v>
      </c>
      <c r="AL166" s="27">
        <f t="shared" si="59"/>
        <v>0</v>
      </c>
      <c r="AM166" s="27">
        <f t="shared" si="59"/>
        <v>0</v>
      </c>
    </row>
    <row r="167" spans="1:39" hidden="1" x14ac:dyDescent="0.3">
      <c r="A167" s="603"/>
      <c r="B167" s="283" t="s">
        <v>62</v>
      </c>
      <c r="C167" s="27">
        <f t="shared" si="57"/>
        <v>0</v>
      </c>
      <c r="D167" s="27">
        <f t="shared" si="58"/>
        <v>0</v>
      </c>
      <c r="E167" s="27">
        <f t="shared" si="59"/>
        <v>0</v>
      </c>
      <c r="F167" s="27">
        <f t="shared" si="59"/>
        <v>0</v>
      </c>
      <c r="G167" s="27">
        <f t="shared" si="59"/>
        <v>0</v>
      </c>
      <c r="H167" s="27">
        <f t="shared" si="59"/>
        <v>0</v>
      </c>
      <c r="I167" s="27">
        <f t="shared" si="59"/>
        <v>0</v>
      </c>
      <c r="J167" s="27">
        <f t="shared" si="59"/>
        <v>0</v>
      </c>
      <c r="K167" s="27">
        <f t="shared" si="59"/>
        <v>0</v>
      </c>
      <c r="L167" s="27">
        <f t="shared" si="59"/>
        <v>0</v>
      </c>
      <c r="M167" s="27">
        <f t="shared" si="59"/>
        <v>0</v>
      </c>
      <c r="N167" s="27">
        <f t="shared" si="59"/>
        <v>0</v>
      </c>
      <c r="O167" s="27">
        <f t="shared" si="59"/>
        <v>0</v>
      </c>
      <c r="P167" s="27">
        <f t="shared" si="59"/>
        <v>0</v>
      </c>
      <c r="Q167" s="27">
        <f t="shared" si="59"/>
        <v>0</v>
      </c>
      <c r="R167" s="27">
        <f t="shared" si="59"/>
        <v>0</v>
      </c>
      <c r="S167" s="27">
        <f t="shared" si="59"/>
        <v>0</v>
      </c>
      <c r="T167" s="27">
        <f t="shared" si="59"/>
        <v>0</v>
      </c>
      <c r="U167" s="27">
        <f t="shared" si="59"/>
        <v>0</v>
      </c>
      <c r="V167" s="27">
        <f t="shared" si="59"/>
        <v>0</v>
      </c>
      <c r="W167" s="27">
        <f t="shared" si="59"/>
        <v>0</v>
      </c>
      <c r="X167" s="27">
        <f t="shared" si="59"/>
        <v>0</v>
      </c>
      <c r="Y167" s="27">
        <f t="shared" si="59"/>
        <v>0</v>
      </c>
      <c r="Z167" s="27">
        <f t="shared" si="59"/>
        <v>0</v>
      </c>
      <c r="AA167" s="27">
        <f t="shared" si="59"/>
        <v>0</v>
      </c>
      <c r="AB167" s="27">
        <f t="shared" si="59"/>
        <v>0</v>
      </c>
      <c r="AC167" s="27">
        <f t="shared" si="59"/>
        <v>0</v>
      </c>
      <c r="AD167" s="27">
        <f t="shared" si="59"/>
        <v>0</v>
      </c>
      <c r="AE167" s="27">
        <f t="shared" si="59"/>
        <v>0</v>
      </c>
      <c r="AF167" s="27">
        <f t="shared" si="59"/>
        <v>0</v>
      </c>
      <c r="AG167" s="27">
        <f t="shared" si="59"/>
        <v>0</v>
      </c>
      <c r="AH167" s="27">
        <f t="shared" si="59"/>
        <v>0</v>
      </c>
      <c r="AI167" s="27">
        <f t="shared" si="59"/>
        <v>0</v>
      </c>
      <c r="AJ167" s="27">
        <f t="shared" si="59"/>
        <v>0</v>
      </c>
      <c r="AK167" s="27">
        <f t="shared" si="59"/>
        <v>0</v>
      </c>
      <c r="AL167" s="27">
        <f t="shared" si="59"/>
        <v>0</v>
      </c>
      <c r="AM167" s="27">
        <f t="shared" si="59"/>
        <v>0</v>
      </c>
    </row>
    <row r="168" spans="1:39" hidden="1" x14ac:dyDescent="0.3">
      <c r="A168" s="603"/>
      <c r="B168" s="283" t="s">
        <v>63</v>
      </c>
      <c r="C168" s="27">
        <f t="shared" si="57"/>
        <v>0</v>
      </c>
      <c r="D168" s="27">
        <f t="shared" si="58"/>
        <v>0</v>
      </c>
      <c r="E168" s="27">
        <f t="shared" ref="E168:AM171" si="60">IF(E29=0,0,((E11*0.5)+D29-E47)*E84*E133*E$2)</f>
        <v>0</v>
      </c>
      <c r="F168" s="27">
        <f t="shared" si="60"/>
        <v>0</v>
      </c>
      <c r="G168" s="27">
        <f t="shared" si="60"/>
        <v>0</v>
      </c>
      <c r="H168" s="27">
        <f t="shared" si="60"/>
        <v>0</v>
      </c>
      <c r="I168" s="27">
        <f t="shared" si="60"/>
        <v>0</v>
      </c>
      <c r="J168" s="27">
        <f t="shared" si="60"/>
        <v>0</v>
      </c>
      <c r="K168" s="27">
        <f t="shared" si="60"/>
        <v>0</v>
      </c>
      <c r="L168" s="27">
        <f t="shared" si="60"/>
        <v>0</v>
      </c>
      <c r="M168" s="27">
        <f t="shared" si="60"/>
        <v>0</v>
      </c>
      <c r="N168" s="27">
        <f t="shared" si="60"/>
        <v>25.667165830407775</v>
      </c>
      <c r="O168" s="27">
        <f t="shared" si="60"/>
        <v>74.543989240393003</v>
      </c>
      <c r="P168" s="27">
        <f t="shared" si="60"/>
        <v>64.489207069374061</v>
      </c>
      <c r="Q168" s="27">
        <f t="shared" si="60"/>
        <v>42.973483205030668</v>
      </c>
      <c r="R168" s="27">
        <f t="shared" si="60"/>
        <v>20.352095959447357</v>
      </c>
      <c r="S168" s="27">
        <f t="shared" si="60"/>
        <v>47.325687499363426</v>
      </c>
      <c r="T168" s="27">
        <f t="shared" si="60"/>
        <v>301.86090962548855</v>
      </c>
      <c r="U168" s="27">
        <f t="shared" si="60"/>
        <v>281.06569435499085</v>
      </c>
      <c r="V168" s="27">
        <f t="shared" si="60"/>
        <v>306.41214997904046</v>
      </c>
      <c r="W168" s="27">
        <f t="shared" si="60"/>
        <v>156.71306521043132</v>
      </c>
      <c r="X168" s="27">
        <f t="shared" si="60"/>
        <v>25.776904434305994</v>
      </c>
      <c r="Y168" s="27">
        <f t="shared" si="60"/>
        <v>62.363688178579316</v>
      </c>
      <c r="Z168" s="27">
        <f t="shared" si="60"/>
        <v>51.33433166081555</v>
      </c>
      <c r="AA168" s="27">
        <f t="shared" si="60"/>
        <v>74.543989240393003</v>
      </c>
      <c r="AB168" s="27">
        <f t="shared" si="60"/>
        <v>64.489207069374061</v>
      </c>
      <c r="AC168" s="27">
        <f t="shared" si="60"/>
        <v>0</v>
      </c>
      <c r="AD168" s="27">
        <f t="shared" si="60"/>
        <v>0</v>
      </c>
      <c r="AE168" s="27">
        <f t="shared" si="60"/>
        <v>0</v>
      </c>
      <c r="AF168" s="27">
        <f t="shared" si="60"/>
        <v>0</v>
      </c>
      <c r="AG168" s="27">
        <f t="shared" si="60"/>
        <v>0</v>
      </c>
      <c r="AH168" s="27">
        <f t="shared" si="60"/>
        <v>0</v>
      </c>
      <c r="AI168" s="27">
        <f t="shared" si="60"/>
        <v>0</v>
      </c>
      <c r="AJ168" s="27">
        <f t="shared" si="60"/>
        <v>0</v>
      </c>
      <c r="AK168" s="27">
        <f t="shared" si="60"/>
        <v>0</v>
      </c>
      <c r="AL168" s="27">
        <f t="shared" si="60"/>
        <v>0</v>
      </c>
      <c r="AM168" s="27">
        <f t="shared" si="60"/>
        <v>0</v>
      </c>
    </row>
    <row r="169" spans="1:39" ht="15.75" hidden="1" customHeight="1" x14ac:dyDescent="0.3">
      <c r="A169" s="603"/>
      <c r="B169" s="283" t="s">
        <v>64</v>
      </c>
      <c r="C169" s="27">
        <f t="shared" si="57"/>
        <v>66.045399216912088</v>
      </c>
      <c r="D169" s="27">
        <f t="shared" si="58"/>
        <v>102.91993841348186</v>
      </c>
      <c r="E169" s="27">
        <f t="shared" si="60"/>
        <v>111.74111167324145</v>
      </c>
      <c r="F169" s="27">
        <f t="shared" si="60"/>
        <v>369.67599031284379</v>
      </c>
      <c r="G169" s="27">
        <f t="shared" si="60"/>
        <v>1092.6682250898023</v>
      </c>
      <c r="H169" s="27">
        <f t="shared" si="60"/>
        <v>2240.8562584968531</v>
      </c>
      <c r="I169" s="27">
        <f t="shared" si="60"/>
        <v>2527.7656937217043</v>
      </c>
      <c r="J169" s="27">
        <f t="shared" si="60"/>
        <v>2043.6034758615765</v>
      </c>
      <c r="K169" s="27">
        <f t="shared" si="60"/>
        <v>2191.6888103260667</v>
      </c>
      <c r="L169" s="27">
        <f t="shared" si="60"/>
        <v>1503.7976760219403</v>
      </c>
      <c r="M169" s="27">
        <f t="shared" si="60"/>
        <v>1593.1318496848073</v>
      </c>
      <c r="N169" s="27">
        <f t="shared" si="60"/>
        <v>1901.0715393667233</v>
      </c>
      <c r="O169" s="27">
        <f t="shared" si="60"/>
        <v>1855.8286459999551</v>
      </c>
      <c r="P169" s="27">
        <f t="shared" si="60"/>
        <v>1428.7787079271893</v>
      </c>
      <c r="Q169" s="27">
        <f t="shared" si="60"/>
        <v>1575.4844383159873</v>
      </c>
      <c r="R169" s="27">
        <f t="shared" si="60"/>
        <v>1751.9288755207554</v>
      </c>
      <c r="S169" s="27">
        <f t="shared" si="60"/>
        <v>2888.4759604880401</v>
      </c>
      <c r="T169" s="27">
        <f t="shared" si="60"/>
        <v>5663.9932466907867</v>
      </c>
      <c r="U169" s="27">
        <f t="shared" si="60"/>
        <v>6316.5385110942225</v>
      </c>
      <c r="V169" s="27">
        <f t="shared" si="60"/>
        <v>5011.897384842413</v>
      </c>
      <c r="W169" s="27">
        <f t="shared" si="60"/>
        <v>5301.4287783646423</v>
      </c>
      <c r="X169" s="27">
        <f t="shared" si="60"/>
        <v>3206.2302099447666</v>
      </c>
      <c r="Y169" s="27">
        <f t="shared" si="60"/>
        <v>2093.4903609357302</v>
      </c>
      <c r="Z169" s="27">
        <f t="shared" si="60"/>
        <v>1901.0715393667233</v>
      </c>
      <c r="AA169" s="27">
        <f t="shared" si="60"/>
        <v>1855.8286459999551</v>
      </c>
      <c r="AB169" s="27">
        <f t="shared" si="60"/>
        <v>1428.7787079271893</v>
      </c>
      <c r="AC169" s="27">
        <f t="shared" si="60"/>
        <v>0</v>
      </c>
      <c r="AD169" s="27">
        <f t="shared" si="60"/>
        <v>0</v>
      </c>
      <c r="AE169" s="27">
        <f t="shared" si="60"/>
        <v>0</v>
      </c>
      <c r="AF169" s="27">
        <f t="shared" si="60"/>
        <v>0</v>
      </c>
      <c r="AG169" s="27">
        <f t="shared" si="60"/>
        <v>0</v>
      </c>
      <c r="AH169" s="27">
        <f t="shared" si="60"/>
        <v>0</v>
      </c>
      <c r="AI169" s="27">
        <f t="shared" si="60"/>
        <v>0</v>
      </c>
      <c r="AJ169" s="27">
        <f t="shared" si="60"/>
        <v>0</v>
      </c>
      <c r="AK169" s="27">
        <f t="shared" si="60"/>
        <v>0</v>
      </c>
      <c r="AL169" s="27">
        <f t="shared" si="60"/>
        <v>0</v>
      </c>
      <c r="AM169" s="27">
        <f t="shared" si="60"/>
        <v>0</v>
      </c>
    </row>
    <row r="170" spans="1:39" hidden="1" x14ac:dyDescent="0.3">
      <c r="A170" s="603"/>
      <c r="B170" s="283" t="s">
        <v>65</v>
      </c>
      <c r="C170" s="27">
        <f t="shared" si="57"/>
        <v>0</v>
      </c>
      <c r="D170" s="27">
        <f t="shared" si="58"/>
        <v>0</v>
      </c>
      <c r="E170" s="27">
        <f t="shared" si="60"/>
        <v>0</v>
      </c>
      <c r="F170" s="27">
        <f t="shared" si="60"/>
        <v>0</v>
      </c>
      <c r="G170" s="27">
        <f t="shared" si="60"/>
        <v>0</v>
      </c>
      <c r="H170" s="27">
        <f t="shared" si="60"/>
        <v>0</v>
      </c>
      <c r="I170" s="27">
        <f t="shared" si="60"/>
        <v>0</v>
      </c>
      <c r="J170" s="27">
        <f t="shared" si="60"/>
        <v>0</v>
      </c>
      <c r="K170" s="27">
        <f t="shared" si="60"/>
        <v>0</v>
      </c>
      <c r="L170" s="27">
        <f t="shared" si="60"/>
        <v>0</v>
      </c>
      <c r="M170" s="27">
        <f t="shared" si="60"/>
        <v>0</v>
      </c>
      <c r="N170" s="27">
        <f t="shared" si="60"/>
        <v>0</v>
      </c>
      <c r="O170" s="27">
        <f t="shared" si="60"/>
        <v>0</v>
      </c>
      <c r="P170" s="27">
        <f t="shared" si="60"/>
        <v>0</v>
      </c>
      <c r="Q170" s="27">
        <f t="shared" si="60"/>
        <v>0</v>
      </c>
      <c r="R170" s="27">
        <f t="shared" si="60"/>
        <v>0</v>
      </c>
      <c r="S170" s="27">
        <f t="shared" si="60"/>
        <v>0</v>
      </c>
      <c r="T170" s="27">
        <f t="shared" si="60"/>
        <v>0</v>
      </c>
      <c r="U170" s="27">
        <f t="shared" si="60"/>
        <v>0</v>
      </c>
      <c r="V170" s="27">
        <f t="shared" si="60"/>
        <v>0</v>
      </c>
      <c r="W170" s="27">
        <f t="shared" si="60"/>
        <v>0</v>
      </c>
      <c r="X170" s="27">
        <f t="shared" si="60"/>
        <v>0</v>
      </c>
      <c r="Y170" s="27">
        <f t="shared" si="60"/>
        <v>0</v>
      </c>
      <c r="Z170" s="27">
        <f t="shared" si="60"/>
        <v>0</v>
      </c>
      <c r="AA170" s="27">
        <f t="shared" si="60"/>
        <v>0</v>
      </c>
      <c r="AB170" s="27">
        <f t="shared" si="60"/>
        <v>0</v>
      </c>
      <c r="AC170" s="27">
        <f t="shared" si="60"/>
        <v>0</v>
      </c>
      <c r="AD170" s="27">
        <f t="shared" si="60"/>
        <v>0</v>
      </c>
      <c r="AE170" s="27">
        <f t="shared" si="60"/>
        <v>0</v>
      </c>
      <c r="AF170" s="27">
        <f t="shared" si="60"/>
        <v>0</v>
      </c>
      <c r="AG170" s="27">
        <f t="shared" si="60"/>
        <v>0</v>
      </c>
      <c r="AH170" s="27">
        <f t="shared" si="60"/>
        <v>0</v>
      </c>
      <c r="AI170" s="27">
        <f t="shared" si="60"/>
        <v>0</v>
      </c>
      <c r="AJ170" s="27">
        <f t="shared" si="60"/>
        <v>0</v>
      </c>
      <c r="AK170" s="27">
        <f t="shared" si="60"/>
        <v>0</v>
      </c>
      <c r="AL170" s="27">
        <f t="shared" si="60"/>
        <v>0</v>
      </c>
      <c r="AM170" s="27">
        <f t="shared" si="60"/>
        <v>0</v>
      </c>
    </row>
    <row r="171" spans="1:39" hidden="1" x14ac:dyDescent="0.3">
      <c r="A171" s="603"/>
      <c r="B171" s="283" t="s">
        <v>144</v>
      </c>
      <c r="C171" s="27">
        <f t="shared" si="57"/>
        <v>0</v>
      </c>
      <c r="D171" s="27">
        <f t="shared" si="58"/>
        <v>0</v>
      </c>
      <c r="E171" s="27">
        <f t="shared" si="60"/>
        <v>0</v>
      </c>
      <c r="F171" s="27">
        <f t="shared" si="60"/>
        <v>0</v>
      </c>
      <c r="G171" s="27">
        <f t="shared" si="60"/>
        <v>0</v>
      </c>
      <c r="H171" s="27">
        <f t="shared" si="60"/>
        <v>0</v>
      </c>
      <c r="I171" s="27">
        <f t="shared" si="60"/>
        <v>0</v>
      </c>
      <c r="J171" s="27">
        <f t="shared" si="60"/>
        <v>606.48784567330995</v>
      </c>
      <c r="K171" s="27">
        <f t="shared" si="60"/>
        <v>1227.2108242087522</v>
      </c>
      <c r="L171" s="27">
        <f t="shared" si="60"/>
        <v>586.44991651698649</v>
      </c>
      <c r="M171" s="27">
        <f t="shared" si="60"/>
        <v>498.26222583198717</v>
      </c>
      <c r="N171" s="27">
        <f t="shared" si="60"/>
        <v>470.91844301677719</v>
      </c>
      <c r="O171" s="27">
        <f t="shared" si="60"/>
        <v>402.99475401589723</v>
      </c>
      <c r="P171" s="27">
        <f t="shared" si="60"/>
        <v>388.89385273202316</v>
      </c>
      <c r="Q171" s="27">
        <f t="shared" si="60"/>
        <v>437.27225264562753</v>
      </c>
      <c r="R171" s="27">
        <f t="shared" si="60"/>
        <v>405.64222930253641</v>
      </c>
      <c r="S171" s="27">
        <f t="shared" si="60"/>
        <v>613.31158154567891</v>
      </c>
      <c r="T171" s="27">
        <f t="shared" si="60"/>
        <v>1491.9889822842617</v>
      </c>
      <c r="U171" s="27">
        <f t="shared" si="60"/>
        <v>1388.9200888681964</v>
      </c>
      <c r="V171" s="27">
        <f t="shared" si="60"/>
        <v>1377.4544422675776</v>
      </c>
      <c r="W171" s="27">
        <f t="shared" si="60"/>
        <v>1393.6198503108706</v>
      </c>
      <c r="X171" s="27">
        <f t="shared" si="60"/>
        <v>665.97216122028112</v>
      </c>
      <c r="Y171" s="27">
        <f t="shared" si="60"/>
        <v>565.82627441152488</v>
      </c>
      <c r="Z171" s="27">
        <f t="shared" si="60"/>
        <v>500.81929858819313</v>
      </c>
      <c r="AA171" s="27">
        <f t="shared" si="60"/>
        <v>402.99475401589723</v>
      </c>
      <c r="AB171" s="27">
        <f t="shared" si="60"/>
        <v>388.89385273202316</v>
      </c>
      <c r="AC171" s="27">
        <f t="shared" si="60"/>
        <v>0</v>
      </c>
      <c r="AD171" s="27">
        <f t="shared" si="60"/>
        <v>0</v>
      </c>
      <c r="AE171" s="27">
        <f t="shared" si="60"/>
        <v>0</v>
      </c>
      <c r="AF171" s="27">
        <f t="shared" si="60"/>
        <v>0</v>
      </c>
      <c r="AG171" s="27">
        <f t="shared" si="60"/>
        <v>0</v>
      </c>
      <c r="AH171" s="27">
        <f t="shared" si="60"/>
        <v>0</v>
      </c>
      <c r="AI171" s="27">
        <f t="shared" si="60"/>
        <v>0</v>
      </c>
      <c r="AJ171" s="27">
        <f t="shared" si="60"/>
        <v>0</v>
      </c>
      <c r="AK171" s="27">
        <f t="shared" si="60"/>
        <v>0</v>
      </c>
      <c r="AL171" s="27">
        <f t="shared" si="60"/>
        <v>0</v>
      </c>
      <c r="AM171" s="27">
        <f t="shared" si="60"/>
        <v>0</v>
      </c>
    </row>
    <row r="172" spans="1:39" hidden="1" x14ac:dyDescent="0.3">
      <c r="A172" s="603"/>
      <c r="B172" s="283" t="s">
        <v>145</v>
      </c>
      <c r="C172" s="27">
        <f t="shared" si="57"/>
        <v>0</v>
      </c>
      <c r="D172" s="27">
        <f t="shared" si="58"/>
        <v>0</v>
      </c>
      <c r="E172" s="27">
        <f t="shared" ref="E172:AM174" si="61">IF(E33=0,0,((E15*0.5)+D33-E51)*E88*E137*E$2)</f>
        <v>0</v>
      </c>
      <c r="F172" s="27">
        <f t="shared" si="61"/>
        <v>0</v>
      </c>
      <c r="G172" s="27">
        <f t="shared" si="61"/>
        <v>0</v>
      </c>
      <c r="H172" s="27">
        <f t="shared" si="61"/>
        <v>0</v>
      </c>
      <c r="I172" s="27">
        <f t="shared" si="61"/>
        <v>0</v>
      </c>
      <c r="J172" s="27">
        <f t="shared" si="61"/>
        <v>0</v>
      </c>
      <c r="K172" s="27">
        <f t="shared" si="61"/>
        <v>0</v>
      </c>
      <c r="L172" s="27">
        <f t="shared" si="61"/>
        <v>0</v>
      </c>
      <c r="M172" s="27">
        <f t="shared" si="61"/>
        <v>0</v>
      </c>
      <c r="N172" s="27">
        <f t="shared" si="61"/>
        <v>0</v>
      </c>
      <c r="O172" s="27">
        <f t="shared" si="61"/>
        <v>0</v>
      </c>
      <c r="P172" s="27">
        <f t="shared" si="61"/>
        <v>0</v>
      </c>
      <c r="Q172" s="27">
        <f t="shared" si="61"/>
        <v>0</v>
      </c>
      <c r="R172" s="27">
        <f t="shared" si="61"/>
        <v>0</v>
      </c>
      <c r="S172" s="27">
        <f t="shared" si="61"/>
        <v>0</v>
      </c>
      <c r="T172" s="27">
        <f t="shared" si="61"/>
        <v>0</v>
      </c>
      <c r="U172" s="27">
        <f t="shared" si="61"/>
        <v>0</v>
      </c>
      <c r="V172" s="27">
        <f t="shared" si="61"/>
        <v>0</v>
      </c>
      <c r="W172" s="27">
        <f t="shared" si="61"/>
        <v>0</v>
      </c>
      <c r="X172" s="27">
        <f t="shared" si="61"/>
        <v>0</v>
      </c>
      <c r="Y172" s="27">
        <f t="shared" si="61"/>
        <v>0</v>
      </c>
      <c r="Z172" s="27">
        <f t="shared" si="61"/>
        <v>0</v>
      </c>
      <c r="AA172" s="27">
        <f t="shared" si="61"/>
        <v>0</v>
      </c>
      <c r="AB172" s="27">
        <f t="shared" si="61"/>
        <v>0</v>
      </c>
      <c r="AC172" s="27">
        <f t="shared" si="61"/>
        <v>0</v>
      </c>
      <c r="AD172" s="27">
        <f t="shared" si="61"/>
        <v>0</v>
      </c>
      <c r="AE172" s="27">
        <f t="shared" si="61"/>
        <v>0</v>
      </c>
      <c r="AF172" s="27">
        <f t="shared" si="61"/>
        <v>0</v>
      </c>
      <c r="AG172" s="27">
        <f t="shared" si="61"/>
        <v>0</v>
      </c>
      <c r="AH172" s="27">
        <f t="shared" si="61"/>
        <v>0</v>
      </c>
      <c r="AI172" s="27">
        <f t="shared" si="61"/>
        <v>0</v>
      </c>
      <c r="AJ172" s="27">
        <f t="shared" si="61"/>
        <v>0</v>
      </c>
      <c r="AK172" s="27">
        <f t="shared" si="61"/>
        <v>0</v>
      </c>
      <c r="AL172" s="27">
        <f t="shared" si="61"/>
        <v>0</v>
      </c>
      <c r="AM172" s="27">
        <f t="shared" si="61"/>
        <v>0</v>
      </c>
    </row>
    <row r="173" spans="1:39" ht="15.75" hidden="1" customHeight="1" x14ac:dyDescent="0.3">
      <c r="A173" s="603"/>
      <c r="B173" s="283" t="s">
        <v>67</v>
      </c>
      <c r="C173" s="27">
        <f t="shared" si="57"/>
        <v>0</v>
      </c>
      <c r="D173" s="27">
        <f t="shared" si="58"/>
        <v>0</v>
      </c>
      <c r="E173" s="27">
        <f t="shared" si="61"/>
        <v>0</v>
      </c>
      <c r="F173" s="27">
        <f t="shared" si="61"/>
        <v>0</v>
      </c>
      <c r="G173" s="27">
        <f t="shared" si="61"/>
        <v>0</v>
      </c>
      <c r="H173" s="27">
        <f t="shared" si="61"/>
        <v>0</v>
      </c>
      <c r="I173" s="27">
        <f t="shared" si="61"/>
        <v>0</v>
      </c>
      <c r="J173" s="27">
        <f t="shared" si="61"/>
        <v>0</v>
      </c>
      <c r="K173" s="27">
        <f t="shared" si="61"/>
        <v>0</v>
      </c>
      <c r="L173" s="27">
        <f t="shared" si="61"/>
        <v>0</v>
      </c>
      <c r="M173" s="27">
        <f t="shared" si="61"/>
        <v>0</v>
      </c>
      <c r="N173" s="27">
        <f t="shared" si="61"/>
        <v>0</v>
      </c>
      <c r="O173" s="27">
        <f t="shared" si="61"/>
        <v>0</v>
      </c>
      <c r="P173" s="27">
        <f t="shared" si="61"/>
        <v>0</v>
      </c>
      <c r="Q173" s="27">
        <f t="shared" si="61"/>
        <v>0</v>
      </c>
      <c r="R173" s="27">
        <f t="shared" si="61"/>
        <v>0</v>
      </c>
      <c r="S173" s="27">
        <f t="shared" si="61"/>
        <v>0</v>
      </c>
      <c r="T173" s="27">
        <f t="shared" si="61"/>
        <v>0</v>
      </c>
      <c r="U173" s="27">
        <f t="shared" si="61"/>
        <v>0</v>
      </c>
      <c r="V173" s="27">
        <f t="shared" si="61"/>
        <v>0</v>
      </c>
      <c r="W173" s="27">
        <f t="shared" si="61"/>
        <v>0</v>
      </c>
      <c r="X173" s="27">
        <f t="shared" si="61"/>
        <v>0</v>
      </c>
      <c r="Y173" s="27">
        <f t="shared" si="61"/>
        <v>0</v>
      </c>
      <c r="Z173" s="27">
        <f t="shared" si="61"/>
        <v>0</v>
      </c>
      <c r="AA173" s="27">
        <f t="shared" si="61"/>
        <v>0</v>
      </c>
      <c r="AB173" s="27">
        <f t="shared" si="61"/>
        <v>0</v>
      </c>
      <c r="AC173" s="27">
        <f t="shared" si="61"/>
        <v>0</v>
      </c>
      <c r="AD173" s="27">
        <f t="shared" si="61"/>
        <v>0</v>
      </c>
      <c r="AE173" s="27">
        <f t="shared" si="61"/>
        <v>0</v>
      </c>
      <c r="AF173" s="27">
        <f t="shared" si="61"/>
        <v>0</v>
      </c>
      <c r="AG173" s="27">
        <f t="shared" si="61"/>
        <v>0</v>
      </c>
      <c r="AH173" s="27">
        <f t="shared" si="61"/>
        <v>0</v>
      </c>
      <c r="AI173" s="27">
        <f t="shared" si="61"/>
        <v>0</v>
      </c>
      <c r="AJ173" s="27">
        <f t="shared" si="61"/>
        <v>0</v>
      </c>
      <c r="AK173" s="27">
        <f t="shared" si="61"/>
        <v>0</v>
      </c>
      <c r="AL173" s="27">
        <f t="shared" si="61"/>
        <v>0</v>
      </c>
      <c r="AM173" s="27">
        <f t="shared" si="61"/>
        <v>0</v>
      </c>
    </row>
    <row r="174" spans="1:39" ht="15.75" hidden="1" customHeight="1" x14ac:dyDescent="0.3">
      <c r="A174" s="603"/>
      <c r="B174" s="283" t="s">
        <v>68</v>
      </c>
      <c r="C174" s="27">
        <f t="shared" si="57"/>
        <v>0</v>
      </c>
      <c r="D174" s="27">
        <f t="shared" si="58"/>
        <v>0</v>
      </c>
      <c r="E174" s="27">
        <f t="shared" si="61"/>
        <v>0</v>
      </c>
      <c r="F174" s="27">
        <f t="shared" si="61"/>
        <v>0</v>
      </c>
      <c r="G174" s="27">
        <f t="shared" si="61"/>
        <v>0</v>
      </c>
      <c r="H174" s="27">
        <f t="shared" si="61"/>
        <v>0</v>
      </c>
      <c r="I174" s="27">
        <f t="shared" si="61"/>
        <v>0</v>
      </c>
      <c r="J174" s="27">
        <f t="shared" si="61"/>
        <v>0</v>
      </c>
      <c r="K174" s="27">
        <f t="shared" si="61"/>
        <v>0</v>
      </c>
      <c r="L174" s="27">
        <f t="shared" si="61"/>
        <v>0</v>
      </c>
      <c r="M174" s="27">
        <f t="shared" si="61"/>
        <v>0</v>
      </c>
      <c r="N174" s="27">
        <f t="shared" si="61"/>
        <v>0</v>
      </c>
      <c r="O174" s="27">
        <f t="shared" si="61"/>
        <v>0</v>
      </c>
      <c r="P174" s="27">
        <f t="shared" si="61"/>
        <v>0</v>
      </c>
      <c r="Q174" s="27">
        <f t="shared" si="61"/>
        <v>0</v>
      </c>
      <c r="R174" s="27">
        <f t="shared" si="61"/>
        <v>0</v>
      </c>
      <c r="S174" s="27">
        <f t="shared" si="61"/>
        <v>0</v>
      </c>
      <c r="T174" s="27">
        <f t="shared" si="61"/>
        <v>0</v>
      </c>
      <c r="U174" s="27">
        <f t="shared" si="61"/>
        <v>0</v>
      </c>
      <c r="V174" s="27">
        <f t="shared" si="61"/>
        <v>0</v>
      </c>
      <c r="W174" s="27">
        <f t="shared" si="61"/>
        <v>0</v>
      </c>
      <c r="X174" s="27">
        <f t="shared" si="61"/>
        <v>0</v>
      </c>
      <c r="Y174" s="27">
        <f t="shared" si="61"/>
        <v>0</v>
      </c>
      <c r="Z174" s="27">
        <f t="shared" si="61"/>
        <v>0</v>
      </c>
      <c r="AA174" s="27">
        <f t="shared" si="61"/>
        <v>0</v>
      </c>
      <c r="AB174" s="27">
        <f t="shared" si="61"/>
        <v>0</v>
      </c>
      <c r="AC174" s="27">
        <f t="shared" si="61"/>
        <v>0</v>
      </c>
      <c r="AD174" s="27">
        <f t="shared" si="61"/>
        <v>0</v>
      </c>
      <c r="AE174" s="27">
        <f t="shared" si="61"/>
        <v>0</v>
      </c>
      <c r="AF174" s="27">
        <f t="shared" si="61"/>
        <v>0</v>
      </c>
      <c r="AG174" s="27">
        <f t="shared" si="61"/>
        <v>0</v>
      </c>
      <c r="AH174" s="27">
        <f t="shared" si="61"/>
        <v>0</v>
      </c>
      <c r="AI174" s="27">
        <f t="shared" si="61"/>
        <v>0</v>
      </c>
      <c r="AJ174" s="27">
        <f t="shared" si="61"/>
        <v>0</v>
      </c>
      <c r="AK174" s="27">
        <f t="shared" si="61"/>
        <v>0</v>
      </c>
      <c r="AL174" s="27">
        <f t="shared" si="61"/>
        <v>0</v>
      </c>
      <c r="AM174" s="27">
        <f t="shared" si="61"/>
        <v>0</v>
      </c>
    </row>
    <row r="175" spans="1:39" ht="15.75" hidden="1" customHeight="1" x14ac:dyDescent="0.3">
      <c r="A175" s="603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">
      <c r="A176" s="603"/>
      <c r="B176" s="277" t="s">
        <v>149</v>
      </c>
      <c r="C176" s="27">
        <f>SUM(C162:C175)</f>
        <v>66.045399216912088</v>
      </c>
      <c r="D176" s="27">
        <f>SUM(D162:D175)</f>
        <v>102.91993841348186</v>
      </c>
      <c r="E176" s="27">
        <f t="shared" ref="E176:AM176" si="62">SUM(E162:E175)</f>
        <v>111.74111167324145</v>
      </c>
      <c r="F176" s="27">
        <f t="shared" si="62"/>
        <v>456.6418102255044</v>
      </c>
      <c r="G176" s="27">
        <f t="shared" si="62"/>
        <v>1355.6445165018615</v>
      </c>
      <c r="H176" s="27">
        <f t="shared" si="62"/>
        <v>2880.5926358858806</v>
      </c>
      <c r="I176" s="27">
        <f t="shared" si="62"/>
        <v>3123.3080983144055</v>
      </c>
      <c r="J176" s="27">
        <f t="shared" si="62"/>
        <v>3240.7174758685055</v>
      </c>
      <c r="K176" s="27">
        <f t="shared" si="62"/>
        <v>4016.4572070648364</v>
      </c>
      <c r="L176" s="27">
        <f t="shared" si="62"/>
        <v>2420.3969687806425</v>
      </c>
      <c r="M176" s="27">
        <f t="shared" si="62"/>
        <v>2334.0095742380795</v>
      </c>
      <c r="N176" s="27">
        <f t="shared" si="62"/>
        <v>2612.3988973887567</v>
      </c>
      <c r="O176" s="27">
        <f t="shared" si="62"/>
        <v>2506.1638422476076</v>
      </c>
      <c r="P176" s="27">
        <f t="shared" si="62"/>
        <v>2048.9120235882147</v>
      </c>
      <c r="Q176" s="27">
        <f t="shared" si="62"/>
        <v>2243.2241638420705</v>
      </c>
      <c r="R176" s="27">
        <f t="shared" si="62"/>
        <v>2498.6594733592528</v>
      </c>
      <c r="S176" s="27">
        <f t="shared" si="62"/>
        <v>4997.5977695668917</v>
      </c>
      <c r="T176" s="27">
        <f t="shared" si="62"/>
        <v>16100.477359940325</v>
      </c>
      <c r="U176" s="27">
        <f t="shared" si="62"/>
        <v>16047.520991001016</v>
      </c>
      <c r="V176" s="27">
        <f t="shared" si="62"/>
        <v>15422.008952112201</v>
      </c>
      <c r="W176" s="27">
        <f t="shared" si="62"/>
        <v>11575.123393431537</v>
      </c>
      <c r="X176" s="27">
        <f t="shared" si="62"/>
        <v>4353.8037076333458</v>
      </c>
      <c r="Y176" s="27">
        <f t="shared" si="62"/>
        <v>2964.2958222471198</v>
      </c>
      <c r="Z176" s="27">
        <f t="shared" si="62"/>
        <v>2667.9669187905806</v>
      </c>
      <c r="AA176" s="27">
        <f t="shared" si="62"/>
        <v>2506.1638422476076</v>
      </c>
      <c r="AB176" s="27">
        <f t="shared" si="62"/>
        <v>2048.9120235882147</v>
      </c>
      <c r="AC176" s="27">
        <f t="shared" si="62"/>
        <v>0</v>
      </c>
      <c r="AD176" s="27">
        <f t="shared" si="62"/>
        <v>0</v>
      </c>
      <c r="AE176" s="27">
        <f t="shared" si="62"/>
        <v>0</v>
      </c>
      <c r="AF176" s="27">
        <f t="shared" si="62"/>
        <v>0</v>
      </c>
      <c r="AG176" s="27">
        <f t="shared" si="62"/>
        <v>0</v>
      </c>
      <c r="AH176" s="27">
        <f t="shared" si="62"/>
        <v>0</v>
      </c>
      <c r="AI176" s="27">
        <f t="shared" si="62"/>
        <v>0</v>
      </c>
      <c r="AJ176" s="27">
        <f t="shared" si="62"/>
        <v>0</v>
      </c>
      <c r="AK176" s="27">
        <f t="shared" si="62"/>
        <v>0</v>
      </c>
      <c r="AL176" s="27">
        <f t="shared" si="62"/>
        <v>0</v>
      </c>
      <c r="AM176" s="27">
        <f t="shared" si="62"/>
        <v>0</v>
      </c>
    </row>
    <row r="177" spans="1:39" ht="16.5" hidden="1" customHeight="1" thickBot="1" x14ac:dyDescent="0.35">
      <c r="A177" s="604"/>
      <c r="B177" s="154" t="s">
        <v>150</v>
      </c>
      <c r="C177" s="28">
        <f>C176</f>
        <v>66.045399216912088</v>
      </c>
      <c r="D177" s="28">
        <f>C177+D176</f>
        <v>168.96533763039395</v>
      </c>
      <c r="E177" s="28">
        <f t="shared" ref="E177:AM177" si="63">D177+E176</f>
        <v>280.7064493036354</v>
      </c>
      <c r="F177" s="28">
        <f t="shared" si="63"/>
        <v>737.3482595291398</v>
      </c>
      <c r="G177" s="28">
        <f t="shared" si="63"/>
        <v>2092.9927760310011</v>
      </c>
      <c r="H177" s="28">
        <f t="shared" si="63"/>
        <v>4973.5854119168816</v>
      </c>
      <c r="I177" s="28">
        <f t="shared" si="63"/>
        <v>8096.8935102312871</v>
      </c>
      <c r="J177" s="28">
        <f t="shared" si="63"/>
        <v>11337.610986099793</v>
      </c>
      <c r="K177" s="28">
        <f t="shared" si="63"/>
        <v>15354.068193164629</v>
      </c>
      <c r="L177" s="28">
        <f t="shared" si="63"/>
        <v>17774.465161945271</v>
      </c>
      <c r="M177" s="28">
        <f t="shared" si="63"/>
        <v>20108.474736183351</v>
      </c>
      <c r="N177" s="28">
        <f t="shared" si="63"/>
        <v>22720.873633572108</v>
      </c>
      <c r="O177" s="28">
        <f t="shared" si="63"/>
        <v>25227.037475819714</v>
      </c>
      <c r="P177" s="28">
        <f t="shared" si="63"/>
        <v>27275.949499407929</v>
      </c>
      <c r="Q177" s="28">
        <f t="shared" si="63"/>
        <v>29519.17366325</v>
      </c>
      <c r="R177" s="28">
        <f t="shared" si="63"/>
        <v>32017.833136609253</v>
      </c>
      <c r="S177" s="28">
        <f t="shared" si="63"/>
        <v>37015.430906176145</v>
      </c>
      <c r="T177" s="28">
        <f t="shared" si="63"/>
        <v>53115.908266116472</v>
      </c>
      <c r="U177" s="28">
        <f t="shared" si="63"/>
        <v>69163.429257117488</v>
      </c>
      <c r="V177" s="28">
        <f t="shared" si="63"/>
        <v>84585.438209229687</v>
      </c>
      <c r="W177" s="28">
        <f t="shared" si="63"/>
        <v>96160.561602661226</v>
      </c>
      <c r="X177" s="28">
        <f t="shared" si="63"/>
        <v>100514.36531029457</v>
      </c>
      <c r="Y177" s="28">
        <f t="shared" si="63"/>
        <v>103478.66113254169</v>
      </c>
      <c r="Z177" s="28">
        <f t="shared" si="63"/>
        <v>106146.62805133227</v>
      </c>
      <c r="AA177" s="28">
        <f t="shared" si="63"/>
        <v>108652.79189357988</v>
      </c>
      <c r="AB177" s="28">
        <f t="shared" si="63"/>
        <v>110701.7039171681</v>
      </c>
      <c r="AC177" s="28">
        <f t="shared" si="63"/>
        <v>110701.7039171681</v>
      </c>
      <c r="AD177" s="28">
        <f t="shared" si="63"/>
        <v>110701.7039171681</v>
      </c>
      <c r="AE177" s="28">
        <f t="shared" si="63"/>
        <v>110701.7039171681</v>
      </c>
      <c r="AF177" s="28">
        <f t="shared" si="63"/>
        <v>110701.7039171681</v>
      </c>
      <c r="AG177" s="28">
        <f t="shared" si="63"/>
        <v>110701.7039171681</v>
      </c>
      <c r="AH177" s="28">
        <f t="shared" si="63"/>
        <v>110701.7039171681</v>
      </c>
      <c r="AI177" s="28">
        <f t="shared" si="63"/>
        <v>110701.7039171681</v>
      </c>
      <c r="AJ177" s="28">
        <f t="shared" si="63"/>
        <v>110701.7039171681</v>
      </c>
      <c r="AK177" s="28">
        <f t="shared" si="63"/>
        <v>110701.7039171681</v>
      </c>
      <c r="AL177" s="28">
        <f t="shared" si="63"/>
        <v>110701.7039171681</v>
      </c>
      <c r="AM177" s="28">
        <f t="shared" si="63"/>
        <v>110701.7039171681</v>
      </c>
    </row>
    <row r="178" spans="1:39" s="126" customFormat="1" hidden="1" x14ac:dyDescent="0.3">
      <c r="A178" s="117"/>
      <c r="B178" s="249" t="s">
        <v>162</v>
      </c>
      <c r="C178" s="125">
        <f>C157+C176</f>
        <v>133.68272163658338</v>
      </c>
      <c r="D178" s="125">
        <f t="shared" ref="D178:AM178" si="64">D157+D176</f>
        <v>207.26017026587283</v>
      </c>
      <c r="E178" s="125">
        <f t="shared" si="64"/>
        <v>225.05263896999872</v>
      </c>
      <c r="F178" s="125">
        <f t="shared" si="64"/>
        <v>1191.4631927331634</v>
      </c>
      <c r="G178" s="125">
        <f t="shared" si="64"/>
        <v>2966.2755920719883</v>
      </c>
      <c r="H178" s="125">
        <f t="shared" si="64"/>
        <v>4419.2750398439912</v>
      </c>
      <c r="I178" s="125">
        <f t="shared" si="64"/>
        <v>5003.9901565907339</v>
      </c>
      <c r="J178" s="125">
        <f t="shared" si="64"/>
        <v>5250.9512322198152</v>
      </c>
      <c r="K178" s="125">
        <f t="shared" si="64"/>
        <v>6490.8196083848361</v>
      </c>
      <c r="L178" s="125">
        <f t="shared" si="64"/>
        <v>5128.0668437526147</v>
      </c>
      <c r="M178" s="125">
        <f t="shared" si="64"/>
        <v>5483.3371465482087</v>
      </c>
      <c r="N178" s="125">
        <f t="shared" si="64"/>
        <v>6758.5959979415002</v>
      </c>
      <c r="O178" s="125">
        <f t="shared" si="64"/>
        <v>7083.4832564542776</v>
      </c>
      <c r="P178" s="125">
        <f t="shared" si="64"/>
        <v>5759.1260054022896</v>
      </c>
      <c r="Q178" s="125">
        <f t="shared" si="64"/>
        <v>6354.3141704835925</v>
      </c>
      <c r="R178" s="125">
        <f t="shared" si="64"/>
        <v>6599.9406158252796</v>
      </c>
      <c r="S178" s="125">
        <f t="shared" si="64"/>
        <v>10290.174577585478</v>
      </c>
      <c r="T178" s="125">
        <f t="shared" si="64"/>
        <v>23189.288885583908</v>
      </c>
      <c r="U178" s="125">
        <f t="shared" si="64"/>
        <v>25007.226231247914</v>
      </c>
      <c r="V178" s="125">
        <f t="shared" si="64"/>
        <v>23375.102362245845</v>
      </c>
      <c r="W178" s="125">
        <f t="shared" si="64"/>
        <v>17481.453142312956</v>
      </c>
      <c r="X178" s="125">
        <f t="shared" si="64"/>
        <v>9120.1272376331708</v>
      </c>
      <c r="Y178" s="125">
        <f t="shared" si="64"/>
        <v>6944.517386671133</v>
      </c>
      <c r="Z178" s="125">
        <f t="shared" si="64"/>
        <v>6911.968814821621</v>
      </c>
      <c r="AA178" s="125">
        <f t="shared" si="64"/>
        <v>7083.4832564542776</v>
      </c>
      <c r="AB178" s="125">
        <f t="shared" si="64"/>
        <v>5759.1260054022896</v>
      </c>
      <c r="AC178" s="125">
        <f t="shared" si="64"/>
        <v>0</v>
      </c>
      <c r="AD178" s="125">
        <f t="shared" si="64"/>
        <v>0</v>
      </c>
      <c r="AE178" s="125">
        <f t="shared" si="64"/>
        <v>0</v>
      </c>
      <c r="AF178" s="125">
        <f t="shared" si="64"/>
        <v>0</v>
      </c>
      <c r="AG178" s="125">
        <f t="shared" si="64"/>
        <v>0</v>
      </c>
      <c r="AH178" s="125">
        <f t="shared" si="64"/>
        <v>0</v>
      </c>
      <c r="AI178" s="125">
        <f t="shared" si="64"/>
        <v>0</v>
      </c>
      <c r="AJ178" s="125">
        <f t="shared" si="64"/>
        <v>0</v>
      </c>
      <c r="AK178" s="125">
        <f t="shared" si="64"/>
        <v>0</v>
      </c>
      <c r="AL178" s="125">
        <f t="shared" si="64"/>
        <v>0</v>
      </c>
      <c r="AM178" s="125">
        <f t="shared" si="64"/>
        <v>0</v>
      </c>
    </row>
    <row r="179" spans="1:39" hidden="1" x14ac:dyDescent="0.3">
      <c r="A179" s="117"/>
      <c r="B179" s="250" t="s">
        <v>163</v>
      </c>
      <c r="C179" s="122">
        <f>C178-C73</f>
        <v>0</v>
      </c>
      <c r="D179" s="122">
        <f t="shared" ref="D179:AM179" si="65">D178-D73</f>
        <v>0</v>
      </c>
      <c r="E179" s="122">
        <f t="shared" si="65"/>
        <v>0</v>
      </c>
      <c r="F179" s="122">
        <f t="shared" si="65"/>
        <v>1.1382787795128024E-2</v>
      </c>
      <c r="G179" s="122">
        <f t="shared" si="65"/>
        <v>-2.6564974071334291E-2</v>
      </c>
      <c r="H179" s="122">
        <f t="shared" si="65"/>
        <v>5.3965959104971262E-3</v>
      </c>
      <c r="I179" s="122">
        <f t="shared" si="65"/>
        <v>-1.9810566474916413E-2</v>
      </c>
      <c r="J179" s="122">
        <f t="shared" si="65"/>
        <v>-2.5749042486495455E-2</v>
      </c>
      <c r="K179" s="122">
        <f t="shared" si="65"/>
        <v>2.8189941669552354E-2</v>
      </c>
      <c r="L179" s="122">
        <f t="shared" si="65"/>
        <v>1.8832534411558299E-2</v>
      </c>
      <c r="M179" s="122">
        <f t="shared" si="65"/>
        <v>-2.3617564480446163E-2</v>
      </c>
      <c r="N179" s="122">
        <f t="shared" si="65"/>
        <v>-5.3833708911042777E-2</v>
      </c>
      <c r="O179" s="122">
        <f t="shared" si="65"/>
        <v>2.3944038606714457E-2</v>
      </c>
      <c r="P179" s="122">
        <f t="shared" si="65"/>
        <v>-1.2429075301042758E-2</v>
      </c>
      <c r="Q179" s="122">
        <f t="shared" si="65"/>
        <v>-2.2662730803858722E-2</v>
      </c>
      <c r="R179" s="122">
        <f t="shared" si="65"/>
        <v>5.2242827005102299E-2</v>
      </c>
      <c r="S179" s="122">
        <f t="shared" si="65"/>
        <v>-7.7629428709769854E-2</v>
      </c>
      <c r="T179" s="122">
        <f t="shared" si="65"/>
        <v>3.3686165952531155E-3</v>
      </c>
      <c r="U179" s="122">
        <f t="shared" si="65"/>
        <v>-5.4846900668053422E-2</v>
      </c>
      <c r="V179" s="122">
        <f t="shared" si="65"/>
        <v>2.3528929636086104E-2</v>
      </c>
      <c r="W179" s="122">
        <f t="shared" si="65"/>
        <v>7.3853998976119328E-2</v>
      </c>
      <c r="X179" s="122">
        <f t="shared" si="65"/>
        <v>4.5727398399321828E-2</v>
      </c>
      <c r="Y179" s="122">
        <f t="shared" si="65"/>
        <v>-3.0237948171816242E-2</v>
      </c>
      <c r="Z179" s="122">
        <f t="shared" si="65"/>
        <v>-5.2391082682333945E-2</v>
      </c>
      <c r="AA179" s="122">
        <f t="shared" si="65"/>
        <v>2.3944038606714457E-2</v>
      </c>
      <c r="AB179" s="122">
        <f t="shared" si="65"/>
        <v>-1.2429075301042758E-2</v>
      </c>
      <c r="AC179" s="122">
        <f t="shared" si="65"/>
        <v>0</v>
      </c>
      <c r="AD179" s="122">
        <f t="shared" si="65"/>
        <v>0</v>
      </c>
      <c r="AE179" s="122">
        <f t="shared" si="65"/>
        <v>0</v>
      </c>
      <c r="AF179" s="122">
        <f t="shared" si="65"/>
        <v>0</v>
      </c>
      <c r="AG179" s="122">
        <f t="shared" si="65"/>
        <v>0</v>
      </c>
      <c r="AH179" s="122">
        <f t="shared" si="65"/>
        <v>0</v>
      </c>
      <c r="AI179" s="122">
        <f t="shared" si="65"/>
        <v>0</v>
      </c>
      <c r="AJ179" s="122">
        <f t="shared" si="65"/>
        <v>0</v>
      </c>
      <c r="AK179" s="122">
        <f t="shared" si="65"/>
        <v>0</v>
      </c>
      <c r="AL179" s="122">
        <f t="shared" si="65"/>
        <v>0</v>
      </c>
      <c r="AM179" s="122">
        <f t="shared" si="65"/>
        <v>0</v>
      </c>
    </row>
    <row r="180" spans="1:39" hidden="1" x14ac:dyDescent="0.3">
      <c r="A180" s="117"/>
      <c r="B180" s="117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</row>
    <row r="181" spans="1:39" ht="15" hidden="1" thickBot="1" x14ac:dyDescent="0.35">
      <c r="A181" s="117"/>
      <c r="B181" s="306" t="s">
        <v>44</v>
      </c>
      <c r="C181" s="310">
        <v>43831</v>
      </c>
      <c r="D181" s="307">
        <v>43862</v>
      </c>
      <c r="E181" s="307">
        <v>43891</v>
      </c>
      <c r="F181" s="307">
        <v>43922</v>
      </c>
      <c r="G181" s="307">
        <v>43952</v>
      </c>
      <c r="H181" s="307">
        <v>43983</v>
      </c>
      <c r="I181" s="307">
        <v>44013</v>
      </c>
      <c r="J181" s="307">
        <v>44044</v>
      </c>
      <c r="K181" s="307">
        <v>44075</v>
      </c>
      <c r="L181" s="307">
        <v>44105</v>
      </c>
      <c r="M181" s="307">
        <v>44136</v>
      </c>
      <c r="N181" s="307">
        <v>44166</v>
      </c>
      <c r="O181" s="307">
        <v>44197</v>
      </c>
      <c r="P181" s="307">
        <v>44228</v>
      </c>
      <c r="Q181" s="307">
        <v>44256</v>
      </c>
      <c r="R181" s="307">
        <v>44287</v>
      </c>
      <c r="S181" s="307">
        <v>44317</v>
      </c>
      <c r="T181" s="307">
        <v>44348</v>
      </c>
      <c r="U181" s="307">
        <v>44378</v>
      </c>
      <c r="V181" s="307">
        <v>44409</v>
      </c>
      <c r="W181" s="307">
        <v>44440</v>
      </c>
      <c r="X181" s="307">
        <v>44470</v>
      </c>
      <c r="Y181" s="307">
        <v>44501</v>
      </c>
      <c r="Z181" s="307">
        <v>44531</v>
      </c>
      <c r="AA181" s="307">
        <v>44562</v>
      </c>
      <c r="AB181" s="307">
        <v>44593</v>
      </c>
      <c r="AC181" s="307">
        <v>44621</v>
      </c>
      <c r="AD181" s="307">
        <v>44652</v>
      </c>
      <c r="AE181" s="307">
        <v>44682</v>
      </c>
      <c r="AF181" s="307">
        <v>44713</v>
      </c>
      <c r="AG181" s="307">
        <v>44743</v>
      </c>
      <c r="AH181" s="307">
        <v>44774</v>
      </c>
      <c r="AI181" s="307">
        <v>44805</v>
      </c>
      <c r="AJ181" s="307">
        <v>44835</v>
      </c>
      <c r="AK181" s="307">
        <v>44866</v>
      </c>
      <c r="AL181" s="307">
        <v>44896</v>
      </c>
      <c r="AM181" s="307">
        <v>44927</v>
      </c>
    </row>
    <row r="182" spans="1:39" hidden="1" x14ac:dyDescent="0.3">
      <c r="A182" s="117"/>
      <c r="B182" s="295" t="s">
        <v>164</v>
      </c>
      <c r="C182" s="134">
        <f>C157*'YTD PROGRAM SUMMARY'!C47</f>
        <v>67.637322419671293</v>
      </c>
      <c r="D182" s="134">
        <f>D157*'YTD PROGRAM SUMMARY'!D47</f>
        <v>0</v>
      </c>
      <c r="E182" s="134">
        <f>E157*'YTD PROGRAM SUMMARY'!E47</f>
        <v>0</v>
      </c>
      <c r="F182" s="134">
        <f>F157*'YTD PROGRAM SUMMARY'!F47</f>
        <v>542.34736577875117</v>
      </c>
      <c r="G182" s="134">
        <f>G157*'YTD PROGRAM SUMMARY'!G47</f>
        <v>1610.6310755701268</v>
      </c>
      <c r="H182" s="134">
        <f>H157*'YTD PROGRAM SUMMARY'!H47</f>
        <v>0</v>
      </c>
      <c r="I182" s="134">
        <f>I157*'YTD PROGRAM SUMMARY'!I47</f>
        <v>0</v>
      </c>
      <c r="J182" s="134">
        <f>J157*'YTD PROGRAM SUMMARY'!J47</f>
        <v>45.163425925705404</v>
      </c>
      <c r="K182" s="134">
        <f>K157*'YTD PROGRAM SUMMARY'!K47</f>
        <v>2474.3624013199997</v>
      </c>
      <c r="L182" s="134">
        <f>L157*'YTD PROGRAM SUMMARY'!L47</f>
        <v>1782.2702485594784</v>
      </c>
      <c r="M182" s="134">
        <f>M157*'YTD PROGRAM SUMMARY'!M47</f>
        <v>3149.3275723101287</v>
      </c>
      <c r="N182" s="134">
        <f>N157*'YTD PROGRAM SUMMARY'!N47</f>
        <v>4146.197100552743</v>
      </c>
      <c r="O182" s="258">
        <f>O157*'YTD PROGRAM SUMMARY'!O47</f>
        <v>0</v>
      </c>
      <c r="P182" s="258">
        <f>P157*'YTD PROGRAM SUMMARY'!P47</f>
        <v>0</v>
      </c>
      <c r="Q182" s="258">
        <f>Q157*'YTD PROGRAM SUMMARY'!Q47</f>
        <v>0</v>
      </c>
      <c r="R182" s="258">
        <f>R157*'YTD PROGRAM SUMMARY'!R47</f>
        <v>0</v>
      </c>
      <c r="S182" s="258">
        <f>S157*'YTD PROGRAM SUMMARY'!S47</f>
        <v>0</v>
      </c>
      <c r="T182" s="258">
        <f>T157*'YTD PROGRAM SUMMARY'!T47</f>
        <v>0</v>
      </c>
      <c r="U182" s="258">
        <f>U157*'YTD PROGRAM SUMMARY'!U47</f>
        <v>0</v>
      </c>
      <c r="V182" s="258">
        <f>V157*'YTD PROGRAM SUMMARY'!V47</f>
        <v>0</v>
      </c>
      <c r="W182" s="258">
        <f>W157*'YTD PROGRAM SUMMARY'!W47</f>
        <v>0</v>
      </c>
      <c r="X182" s="258">
        <f>X157*'YTD PROGRAM SUMMARY'!X47</f>
        <v>0</v>
      </c>
      <c r="Y182" s="258">
        <f>Y157*'YTD PROGRAM SUMMARY'!Y47</f>
        <v>0</v>
      </c>
      <c r="Z182" s="258">
        <f>Z157*'YTD PROGRAM SUMMARY'!Z47</f>
        <v>0</v>
      </c>
      <c r="AA182" s="258">
        <f>AA157*'YTD PROGRAM SUMMARY'!AA47</f>
        <v>0</v>
      </c>
      <c r="AB182" s="258">
        <f>AB157*'YTD PROGRAM SUMMARY'!AB47</f>
        <v>0</v>
      </c>
      <c r="AC182" s="258">
        <f>AC157*'YTD PROGRAM SUMMARY'!AC47</f>
        <v>0</v>
      </c>
      <c r="AD182" s="258">
        <f>AD157*'YTD PROGRAM SUMMARY'!AD47</f>
        <v>0</v>
      </c>
      <c r="AE182" s="258">
        <f>AE157*'YTD PROGRAM SUMMARY'!AE47</f>
        <v>0</v>
      </c>
      <c r="AF182" s="258">
        <f>AF157*'YTD PROGRAM SUMMARY'!AF47</f>
        <v>0</v>
      </c>
      <c r="AG182" s="258">
        <f>AG157*'YTD PROGRAM SUMMARY'!AG47</f>
        <v>0</v>
      </c>
      <c r="AH182" s="258">
        <f>AH157*'YTD PROGRAM SUMMARY'!AH47</f>
        <v>0</v>
      </c>
      <c r="AI182" s="258">
        <f>AI157*'YTD PROGRAM SUMMARY'!AI47</f>
        <v>0</v>
      </c>
      <c r="AJ182" s="258">
        <f>AJ157*'YTD PROGRAM SUMMARY'!AJ47</f>
        <v>0</v>
      </c>
      <c r="AK182" s="258">
        <f>AK157*'YTD PROGRAM SUMMARY'!AK47</f>
        <v>0</v>
      </c>
      <c r="AL182" s="258">
        <f>AL157*'YTD PROGRAM SUMMARY'!AL47</f>
        <v>0</v>
      </c>
      <c r="AM182" s="258">
        <f>AM157*'YTD PROGRAM SUMMARY'!AM47</f>
        <v>0</v>
      </c>
    </row>
    <row r="183" spans="1:39" ht="15" hidden="1" thickBot="1" x14ac:dyDescent="0.35">
      <c r="A183" s="117"/>
      <c r="B183" s="284" t="s">
        <v>165</v>
      </c>
      <c r="C183" s="127">
        <f>C176*'YTD PROGRAM SUMMARY'!C47</f>
        <v>66.045399216912088</v>
      </c>
      <c r="D183" s="127">
        <f>D176*'YTD PROGRAM SUMMARY'!D47</f>
        <v>0</v>
      </c>
      <c r="E183" s="127">
        <f>E176*'YTD PROGRAM SUMMARY'!E47</f>
        <v>0</v>
      </c>
      <c r="F183" s="127">
        <f>F176*'YTD PROGRAM SUMMARY'!F47</f>
        <v>337.03222140199676</v>
      </c>
      <c r="G183" s="127">
        <f>G176*'YTD PROGRAM SUMMARY'!G47</f>
        <v>1355.6445165018615</v>
      </c>
      <c r="H183" s="127">
        <f>H176*'YTD PROGRAM SUMMARY'!H47</f>
        <v>0</v>
      </c>
      <c r="I183" s="127">
        <f>I176*'YTD PROGRAM SUMMARY'!I47</f>
        <v>0</v>
      </c>
      <c r="J183" s="127">
        <f>J176*'YTD PROGRAM SUMMARY'!J47</f>
        <v>72.808400120183805</v>
      </c>
      <c r="K183" s="127">
        <f>K176*'YTD PROGRAM SUMMARY'!K47</f>
        <v>4016.4572070648364</v>
      </c>
      <c r="L183" s="127">
        <f>L176*'YTD PROGRAM SUMMARY'!L47</f>
        <v>1593.1785285331125</v>
      </c>
      <c r="M183" s="127">
        <f>M176*'YTD PROGRAM SUMMARY'!M47</f>
        <v>2334.0095742380795</v>
      </c>
      <c r="N183" s="127">
        <f>N176*'YTD PROGRAM SUMMARY'!N47</f>
        <v>2612.3988973887567</v>
      </c>
      <c r="O183" s="252">
        <f>O176*'YTD PROGRAM SUMMARY'!O47</f>
        <v>0</v>
      </c>
      <c r="P183" s="252">
        <f>P176*'YTD PROGRAM SUMMARY'!P47</f>
        <v>0</v>
      </c>
      <c r="Q183" s="252">
        <f>Q176*'YTD PROGRAM SUMMARY'!Q47</f>
        <v>0</v>
      </c>
      <c r="R183" s="252">
        <f>R176*'YTD PROGRAM SUMMARY'!R47</f>
        <v>0</v>
      </c>
      <c r="S183" s="252">
        <f>S176*'YTD PROGRAM SUMMARY'!S47</f>
        <v>0</v>
      </c>
      <c r="T183" s="252">
        <f>T176*'YTD PROGRAM SUMMARY'!T47</f>
        <v>0</v>
      </c>
      <c r="U183" s="252">
        <f>U176*'YTD PROGRAM SUMMARY'!U47</f>
        <v>0</v>
      </c>
      <c r="V183" s="252">
        <f>V176*'YTD PROGRAM SUMMARY'!V47</f>
        <v>0</v>
      </c>
      <c r="W183" s="252">
        <f>W176*'YTD PROGRAM SUMMARY'!W47</f>
        <v>0</v>
      </c>
      <c r="X183" s="252">
        <f>X176*'YTD PROGRAM SUMMARY'!X47</f>
        <v>0</v>
      </c>
      <c r="Y183" s="252">
        <f>Y176*'YTD PROGRAM SUMMARY'!Y47</f>
        <v>0</v>
      </c>
      <c r="Z183" s="252">
        <f>Z176*'YTD PROGRAM SUMMARY'!Z47</f>
        <v>0</v>
      </c>
      <c r="AA183" s="252">
        <f>AA176*'YTD PROGRAM SUMMARY'!AA47</f>
        <v>0</v>
      </c>
      <c r="AB183" s="252">
        <f>AB176*'YTD PROGRAM SUMMARY'!AB47</f>
        <v>0</v>
      </c>
      <c r="AC183" s="252">
        <f>AC176*'YTD PROGRAM SUMMARY'!AC47</f>
        <v>0</v>
      </c>
      <c r="AD183" s="252">
        <f>AD176*'YTD PROGRAM SUMMARY'!AD47</f>
        <v>0</v>
      </c>
      <c r="AE183" s="252">
        <f>AE176*'YTD PROGRAM SUMMARY'!AE47</f>
        <v>0</v>
      </c>
      <c r="AF183" s="252">
        <f>AF176*'YTD PROGRAM SUMMARY'!AF47</f>
        <v>0</v>
      </c>
      <c r="AG183" s="252">
        <f>AG176*'YTD PROGRAM SUMMARY'!AG47</f>
        <v>0</v>
      </c>
      <c r="AH183" s="252">
        <f>AH176*'YTD PROGRAM SUMMARY'!AH47</f>
        <v>0</v>
      </c>
      <c r="AI183" s="252">
        <f>AI176*'YTD PROGRAM SUMMARY'!AI47</f>
        <v>0</v>
      </c>
      <c r="AJ183" s="252">
        <f>AJ176*'YTD PROGRAM SUMMARY'!AJ47</f>
        <v>0</v>
      </c>
      <c r="AK183" s="252">
        <f>AK176*'YTD PROGRAM SUMMARY'!AK47</f>
        <v>0</v>
      </c>
      <c r="AL183" s="252">
        <f>AL176*'YTD PROGRAM SUMMARY'!AL47</f>
        <v>0</v>
      </c>
      <c r="AM183" s="252">
        <f>AM176*'YTD PROGRAM SUMMARY'!AM47</f>
        <v>0</v>
      </c>
    </row>
    <row r="184" spans="1:39" hidden="1" x14ac:dyDescent="0.3">
      <c r="A184" s="117"/>
      <c r="B184" s="295" t="s">
        <v>166</v>
      </c>
      <c r="C184" s="128">
        <f>IFERROR(C182/C73,0)</f>
        <v>0.5059541097879755</v>
      </c>
      <c r="D184" s="128">
        <f t="shared" ref="D184:N184" si="66">IFERROR(D182/D73,0)</f>
        <v>0</v>
      </c>
      <c r="E184" s="128">
        <f t="shared" si="66"/>
        <v>0</v>
      </c>
      <c r="F184" s="128">
        <f t="shared" si="66"/>
        <v>0.4551987426194094</v>
      </c>
      <c r="G184" s="128">
        <f t="shared" si="66"/>
        <v>0.54297606592244319</v>
      </c>
      <c r="H184" s="128">
        <f t="shared" si="66"/>
        <v>0</v>
      </c>
      <c r="I184" s="128">
        <f t="shared" si="66"/>
        <v>0</v>
      </c>
      <c r="J184" s="128">
        <f t="shared" si="66"/>
        <v>8.6009567527847736E-3</v>
      </c>
      <c r="K184" s="128">
        <f t="shared" si="66"/>
        <v>0.38121120242583328</v>
      </c>
      <c r="L184" s="128">
        <f t="shared" si="66"/>
        <v>0.34755334674335231</v>
      </c>
      <c r="M184" s="128">
        <f t="shared" si="66"/>
        <v>0.57434258072562716</v>
      </c>
      <c r="N184" s="128">
        <f t="shared" si="66"/>
        <v>0.61346529319159493</v>
      </c>
      <c r="O184" s="253">
        <f t="shared" ref="O184:AM184" si="67">IFERROR(O182/O73,0)</f>
        <v>0</v>
      </c>
      <c r="P184" s="253">
        <f t="shared" si="67"/>
        <v>0</v>
      </c>
      <c r="Q184" s="253">
        <f t="shared" si="67"/>
        <v>0</v>
      </c>
      <c r="R184" s="253">
        <f t="shared" si="67"/>
        <v>0</v>
      </c>
      <c r="S184" s="253">
        <f t="shared" si="67"/>
        <v>0</v>
      </c>
      <c r="T184" s="253">
        <f t="shared" si="67"/>
        <v>0</v>
      </c>
      <c r="U184" s="253">
        <f t="shared" si="67"/>
        <v>0</v>
      </c>
      <c r="V184" s="253">
        <f t="shared" si="67"/>
        <v>0</v>
      </c>
      <c r="W184" s="253">
        <f t="shared" si="67"/>
        <v>0</v>
      </c>
      <c r="X184" s="253">
        <f t="shared" si="67"/>
        <v>0</v>
      </c>
      <c r="Y184" s="253">
        <f t="shared" si="67"/>
        <v>0</v>
      </c>
      <c r="Z184" s="253">
        <f t="shared" si="67"/>
        <v>0</v>
      </c>
      <c r="AA184" s="253">
        <f t="shared" si="67"/>
        <v>0</v>
      </c>
      <c r="AB184" s="253">
        <f t="shared" si="67"/>
        <v>0</v>
      </c>
      <c r="AC184" s="253">
        <f t="shared" si="67"/>
        <v>0</v>
      </c>
      <c r="AD184" s="253">
        <f t="shared" si="67"/>
        <v>0</v>
      </c>
      <c r="AE184" s="253">
        <f t="shared" si="67"/>
        <v>0</v>
      </c>
      <c r="AF184" s="253">
        <f t="shared" si="67"/>
        <v>0</v>
      </c>
      <c r="AG184" s="253">
        <f t="shared" si="67"/>
        <v>0</v>
      </c>
      <c r="AH184" s="253">
        <f t="shared" si="67"/>
        <v>0</v>
      </c>
      <c r="AI184" s="253">
        <f t="shared" si="67"/>
        <v>0</v>
      </c>
      <c r="AJ184" s="253">
        <f t="shared" si="67"/>
        <v>0</v>
      </c>
      <c r="AK184" s="253">
        <f t="shared" si="67"/>
        <v>0</v>
      </c>
      <c r="AL184" s="253">
        <f t="shared" si="67"/>
        <v>0</v>
      </c>
      <c r="AM184" s="253">
        <f t="shared" si="67"/>
        <v>0</v>
      </c>
    </row>
    <row r="185" spans="1:39" ht="15" hidden="1" thickBot="1" x14ac:dyDescent="0.35">
      <c r="A185" s="117"/>
      <c r="B185" s="284" t="s">
        <v>167</v>
      </c>
      <c r="C185" s="129">
        <f>IFERROR(C183/C73,0)</f>
        <v>0.49404589021202427</v>
      </c>
      <c r="D185" s="129">
        <f t="shared" ref="D185:N185" si="68">IFERROR(D183/D73,0)</f>
        <v>0</v>
      </c>
      <c r="E185" s="129">
        <f t="shared" si="68"/>
        <v>0</v>
      </c>
      <c r="F185" s="129">
        <f t="shared" si="68"/>
        <v>0.2828752439575804</v>
      </c>
      <c r="G185" s="129">
        <f t="shared" si="68"/>
        <v>0.45701497849155615</v>
      </c>
      <c r="H185" s="129">
        <f t="shared" si="68"/>
        <v>0</v>
      </c>
      <c r="I185" s="129">
        <f t="shared" si="68"/>
        <v>0</v>
      </c>
      <c r="J185" s="129">
        <f t="shared" si="68"/>
        <v>1.3865686400834522E-2</v>
      </c>
      <c r="K185" s="129">
        <f t="shared" si="68"/>
        <v>0.61879314064111368</v>
      </c>
      <c r="L185" s="129">
        <f t="shared" si="68"/>
        <v>0.3106793315990507</v>
      </c>
      <c r="M185" s="129">
        <f t="shared" si="68"/>
        <v>0.42565311214130302</v>
      </c>
      <c r="N185" s="129">
        <f t="shared" si="68"/>
        <v>0.38652674165112483</v>
      </c>
      <c r="O185" s="254">
        <f>IFERROR(O183/O73,0)</f>
        <v>0</v>
      </c>
      <c r="P185" s="254">
        <f t="shared" ref="P185:Z185" si="69">IFERROR(P183/P73,0)</f>
        <v>0</v>
      </c>
      <c r="Q185" s="254">
        <f t="shared" si="69"/>
        <v>0</v>
      </c>
      <c r="R185" s="254">
        <f t="shared" si="69"/>
        <v>0</v>
      </c>
      <c r="S185" s="254">
        <f t="shared" si="69"/>
        <v>0</v>
      </c>
      <c r="T185" s="254">
        <f t="shared" si="69"/>
        <v>0</v>
      </c>
      <c r="U185" s="254">
        <f t="shared" si="69"/>
        <v>0</v>
      </c>
      <c r="V185" s="254">
        <f t="shared" si="69"/>
        <v>0</v>
      </c>
      <c r="W185" s="254">
        <f t="shared" si="69"/>
        <v>0</v>
      </c>
      <c r="X185" s="254">
        <f t="shared" si="69"/>
        <v>0</v>
      </c>
      <c r="Y185" s="254">
        <f t="shared" si="69"/>
        <v>0</v>
      </c>
      <c r="Z185" s="254">
        <f t="shared" si="69"/>
        <v>0</v>
      </c>
      <c r="AA185" s="254">
        <f>IFERROR(AA183/AA73,0)</f>
        <v>0</v>
      </c>
      <c r="AB185" s="254">
        <f t="shared" ref="AB185:AL185" si="70">IFERROR(AB183/AB73,0)</f>
        <v>0</v>
      </c>
      <c r="AC185" s="254">
        <f t="shared" si="70"/>
        <v>0</v>
      </c>
      <c r="AD185" s="254">
        <f t="shared" si="70"/>
        <v>0</v>
      </c>
      <c r="AE185" s="254">
        <f t="shared" si="70"/>
        <v>0</v>
      </c>
      <c r="AF185" s="254">
        <f t="shared" si="70"/>
        <v>0</v>
      </c>
      <c r="AG185" s="254">
        <f t="shared" si="70"/>
        <v>0</v>
      </c>
      <c r="AH185" s="254">
        <f t="shared" si="70"/>
        <v>0</v>
      </c>
      <c r="AI185" s="254">
        <f t="shared" si="70"/>
        <v>0</v>
      </c>
      <c r="AJ185" s="254">
        <f t="shared" si="70"/>
        <v>0</v>
      </c>
      <c r="AK185" s="254">
        <f t="shared" si="70"/>
        <v>0</v>
      </c>
      <c r="AL185" s="254">
        <f t="shared" si="70"/>
        <v>0</v>
      </c>
      <c r="AM185" s="254">
        <f>IFERROR(AM183/AM73,0)</f>
        <v>0</v>
      </c>
    </row>
    <row r="186" spans="1:39" s="1" customFormat="1" ht="15" hidden="1" thickBot="1" x14ac:dyDescent="0.35">
      <c r="A186" s="130"/>
      <c r="B186" s="308" t="s">
        <v>168</v>
      </c>
      <c r="C186" s="131">
        <f>C184+C185</f>
        <v>0.99999999999999978</v>
      </c>
      <c r="D186" s="131">
        <f t="shared" ref="D186:N186" si="71">D184+D185</f>
        <v>0</v>
      </c>
      <c r="E186" s="132">
        <f t="shared" si="71"/>
        <v>0</v>
      </c>
      <c r="F186" s="132">
        <f t="shared" si="71"/>
        <v>0.73807398657698986</v>
      </c>
      <c r="G186" s="132">
        <f t="shared" si="71"/>
        <v>0.99999104441399933</v>
      </c>
      <c r="H186" s="132">
        <f t="shared" si="71"/>
        <v>0</v>
      </c>
      <c r="I186" s="132">
        <f t="shared" si="71"/>
        <v>0</v>
      </c>
      <c r="J186" s="132">
        <f t="shared" si="71"/>
        <v>2.2466643153619296E-2</v>
      </c>
      <c r="K186" s="132">
        <f t="shared" si="71"/>
        <v>1.000004343066947</v>
      </c>
      <c r="L186" s="132">
        <f t="shared" si="71"/>
        <v>0.65823267834240307</v>
      </c>
      <c r="M186" s="133">
        <f t="shared" si="71"/>
        <v>0.99999569286693024</v>
      </c>
      <c r="N186" s="133">
        <f t="shared" si="71"/>
        <v>0.99999203484271981</v>
      </c>
      <c r="O186" s="255">
        <f>O184+O185</f>
        <v>0</v>
      </c>
      <c r="P186" s="255">
        <f t="shared" ref="P186:Z186" si="72">P184+P185</f>
        <v>0</v>
      </c>
      <c r="Q186" s="256">
        <f t="shared" si="72"/>
        <v>0</v>
      </c>
      <c r="R186" s="256">
        <f t="shared" si="72"/>
        <v>0</v>
      </c>
      <c r="S186" s="256">
        <f t="shared" si="72"/>
        <v>0</v>
      </c>
      <c r="T186" s="256">
        <f t="shared" si="72"/>
        <v>0</v>
      </c>
      <c r="U186" s="256">
        <f t="shared" si="72"/>
        <v>0</v>
      </c>
      <c r="V186" s="256">
        <f t="shared" si="72"/>
        <v>0</v>
      </c>
      <c r="W186" s="256">
        <f t="shared" si="72"/>
        <v>0</v>
      </c>
      <c r="X186" s="256">
        <f t="shared" si="72"/>
        <v>0</v>
      </c>
      <c r="Y186" s="257">
        <f t="shared" si="72"/>
        <v>0</v>
      </c>
      <c r="Z186" s="257">
        <f t="shared" si="72"/>
        <v>0</v>
      </c>
      <c r="AA186" s="255">
        <f>AA184+AA185</f>
        <v>0</v>
      </c>
      <c r="AB186" s="255">
        <f t="shared" ref="AB186:AL186" si="73">AB184+AB185</f>
        <v>0</v>
      </c>
      <c r="AC186" s="256">
        <f t="shared" si="73"/>
        <v>0</v>
      </c>
      <c r="AD186" s="256">
        <f t="shared" si="73"/>
        <v>0</v>
      </c>
      <c r="AE186" s="256">
        <f t="shared" si="73"/>
        <v>0</v>
      </c>
      <c r="AF186" s="256">
        <f t="shared" si="73"/>
        <v>0</v>
      </c>
      <c r="AG186" s="256">
        <f t="shared" si="73"/>
        <v>0</v>
      </c>
      <c r="AH186" s="256">
        <f t="shared" si="73"/>
        <v>0</v>
      </c>
      <c r="AI186" s="256">
        <f t="shared" si="73"/>
        <v>0</v>
      </c>
      <c r="AJ186" s="256">
        <f t="shared" si="73"/>
        <v>0</v>
      </c>
      <c r="AK186" s="257">
        <f t="shared" si="73"/>
        <v>0</v>
      </c>
      <c r="AL186" s="257">
        <f t="shared" si="73"/>
        <v>0</v>
      </c>
      <c r="AM186" s="255">
        <f>AM184+AM185</f>
        <v>0</v>
      </c>
    </row>
    <row r="187" spans="1:39" hidden="1" x14ac:dyDescent="0.3">
      <c r="A187" s="117"/>
      <c r="B187" s="117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</row>
    <row r="188" spans="1:39" ht="15" hidden="1" thickBot="1" x14ac:dyDescent="0.35">
      <c r="A188" s="117"/>
      <c r="B188" s="306" t="s">
        <v>45</v>
      </c>
      <c r="C188" s="307">
        <v>43831</v>
      </c>
      <c r="D188" s="307">
        <v>43862</v>
      </c>
      <c r="E188" s="307">
        <v>43891</v>
      </c>
      <c r="F188" s="307">
        <v>43922</v>
      </c>
      <c r="G188" s="307">
        <v>43952</v>
      </c>
      <c r="H188" s="307">
        <v>43983</v>
      </c>
      <c r="I188" s="307">
        <v>44013</v>
      </c>
      <c r="J188" s="307">
        <v>44044</v>
      </c>
      <c r="K188" s="307">
        <v>44075</v>
      </c>
      <c r="L188" s="307">
        <v>44105</v>
      </c>
      <c r="M188" s="307">
        <v>44136</v>
      </c>
      <c r="N188" s="307">
        <v>44166</v>
      </c>
      <c r="O188" s="307">
        <v>44197</v>
      </c>
      <c r="P188" s="307">
        <v>44228</v>
      </c>
      <c r="Q188" s="307">
        <v>44256</v>
      </c>
      <c r="R188" s="307">
        <v>44287</v>
      </c>
      <c r="S188" s="307">
        <v>44317</v>
      </c>
      <c r="T188" s="307">
        <v>44348</v>
      </c>
      <c r="U188" s="307">
        <v>44378</v>
      </c>
      <c r="V188" s="307">
        <v>44409</v>
      </c>
      <c r="W188" s="307">
        <v>44440</v>
      </c>
      <c r="X188" s="307">
        <v>44470</v>
      </c>
      <c r="Y188" s="307">
        <v>44501</v>
      </c>
      <c r="Z188" s="307">
        <v>44531</v>
      </c>
      <c r="AA188" s="307">
        <v>44562</v>
      </c>
      <c r="AB188" s="307">
        <v>44593</v>
      </c>
      <c r="AC188" s="307">
        <v>44621</v>
      </c>
      <c r="AD188" s="307">
        <v>44652</v>
      </c>
      <c r="AE188" s="307">
        <v>44682</v>
      </c>
      <c r="AF188" s="307">
        <v>44713</v>
      </c>
      <c r="AG188" s="307">
        <v>44743</v>
      </c>
      <c r="AH188" s="307">
        <v>44774</v>
      </c>
      <c r="AI188" s="307">
        <v>44805</v>
      </c>
      <c r="AJ188" s="307">
        <v>44835</v>
      </c>
      <c r="AK188" s="307">
        <v>44866</v>
      </c>
      <c r="AL188" s="307">
        <v>44896</v>
      </c>
      <c r="AM188" s="307">
        <v>44927</v>
      </c>
    </row>
    <row r="189" spans="1:39" hidden="1" x14ac:dyDescent="0.3">
      <c r="A189" s="117"/>
      <c r="B189" s="295" t="s">
        <v>169</v>
      </c>
      <c r="C189" s="134">
        <f>C157*'YTD PROGRAM SUMMARY'!C48</f>
        <v>0</v>
      </c>
      <c r="D189" s="134">
        <f>D157*'YTD PROGRAM SUMMARY'!D48</f>
        <v>0</v>
      </c>
      <c r="E189" s="134">
        <f>E157*'YTD PROGRAM SUMMARY'!E48</f>
        <v>0</v>
      </c>
      <c r="F189" s="134">
        <f>F157*'YTD PROGRAM SUMMARY'!F48</f>
        <v>192.47401672890788</v>
      </c>
      <c r="G189" s="134">
        <f>G157*'YTD PROGRAM SUMMARY'!G48</f>
        <v>0</v>
      </c>
      <c r="H189" s="134">
        <f>H157*'YTD PROGRAM SUMMARY'!H48</f>
        <v>0</v>
      </c>
      <c r="I189" s="134">
        <f>I157*'YTD PROGRAM SUMMARY'!I48</f>
        <v>1880.6820582763285</v>
      </c>
      <c r="J189" s="134">
        <f>J157*'YTD PROGRAM SUMMARY'!J48</f>
        <v>1965.0703304256044</v>
      </c>
      <c r="K189" s="134">
        <f>K157*'YTD PROGRAM SUMMARY'!K48</f>
        <v>0</v>
      </c>
      <c r="L189" s="134">
        <f>L157*'YTD PROGRAM SUMMARY'!L48</f>
        <v>925.39962641249406</v>
      </c>
      <c r="M189" s="134">
        <f>M157*'YTD PROGRAM SUMMARY'!M48</f>
        <v>0</v>
      </c>
      <c r="N189" s="134">
        <f>N157*'YTD PROGRAM SUMMARY'!N48</f>
        <v>0</v>
      </c>
      <c r="O189" s="258">
        <f>O157*'YTD PROGRAM SUMMARY'!O48</f>
        <v>0</v>
      </c>
      <c r="P189" s="258">
        <f>P157*'YTD PROGRAM SUMMARY'!P48</f>
        <v>0</v>
      </c>
      <c r="Q189" s="258">
        <f>Q157*'YTD PROGRAM SUMMARY'!Q48</f>
        <v>0</v>
      </c>
      <c r="R189" s="258">
        <f>R157*'YTD PROGRAM SUMMARY'!R48</f>
        <v>0</v>
      </c>
      <c r="S189" s="258">
        <f>S157*'YTD PROGRAM SUMMARY'!S48</f>
        <v>0</v>
      </c>
      <c r="T189" s="258">
        <f>T157*'YTD PROGRAM SUMMARY'!T48</f>
        <v>0</v>
      </c>
      <c r="U189" s="258">
        <f>U157*'YTD PROGRAM SUMMARY'!U48</f>
        <v>0</v>
      </c>
      <c r="V189" s="258">
        <f>V157*'YTD PROGRAM SUMMARY'!V48</f>
        <v>0</v>
      </c>
      <c r="W189" s="258">
        <f>W157*'YTD PROGRAM SUMMARY'!W48</f>
        <v>0</v>
      </c>
      <c r="X189" s="258">
        <f>X157*'YTD PROGRAM SUMMARY'!X48</f>
        <v>0</v>
      </c>
      <c r="Y189" s="258">
        <f>Y157*'YTD PROGRAM SUMMARY'!Y48</f>
        <v>0</v>
      </c>
      <c r="Z189" s="258">
        <f>Z157*'YTD PROGRAM SUMMARY'!Z48</f>
        <v>0</v>
      </c>
      <c r="AA189" s="258">
        <f>AA157*'YTD PROGRAM SUMMARY'!AA48</f>
        <v>0</v>
      </c>
      <c r="AB189" s="258">
        <f>AB157*'YTD PROGRAM SUMMARY'!AB48</f>
        <v>0</v>
      </c>
      <c r="AC189" s="258">
        <f>AC157*'YTD PROGRAM SUMMARY'!AC48</f>
        <v>0</v>
      </c>
      <c r="AD189" s="258">
        <f>AD157*'YTD PROGRAM SUMMARY'!AD48</f>
        <v>0</v>
      </c>
      <c r="AE189" s="258">
        <f>AE157*'YTD PROGRAM SUMMARY'!AE48</f>
        <v>0</v>
      </c>
      <c r="AF189" s="258">
        <f>AF157*'YTD PROGRAM SUMMARY'!AF48</f>
        <v>0</v>
      </c>
      <c r="AG189" s="258">
        <f>AG157*'YTD PROGRAM SUMMARY'!AG48</f>
        <v>0</v>
      </c>
      <c r="AH189" s="258">
        <f>AH157*'YTD PROGRAM SUMMARY'!AH48</f>
        <v>0</v>
      </c>
      <c r="AI189" s="258">
        <f>AI157*'YTD PROGRAM SUMMARY'!AI48</f>
        <v>0</v>
      </c>
      <c r="AJ189" s="258">
        <f>AJ157*'YTD PROGRAM SUMMARY'!AJ48</f>
        <v>0</v>
      </c>
      <c r="AK189" s="258">
        <f>AK157*'YTD PROGRAM SUMMARY'!AK48</f>
        <v>0</v>
      </c>
      <c r="AL189" s="258">
        <f>AL157*'YTD PROGRAM SUMMARY'!AL48</f>
        <v>0</v>
      </c>
      <c r="AM189" s="258">
        <f>AM157*'YTD PROGRAM SUMMARY'!AM48</f>
        <v>0</v>
      </c>
    </row>
    <row r="190" spans="1:39" ht="15" hidden="1" thickBot="1" x14ac:dyDescent="0.35">
      <c r="A190" s="117"/>
      <c r="B190" s="284" t="s">
        <v>170</v>
      </c>
      <c r="C190" s="127">
        <f>C176*'YTD PROGRAM SUMMARY'!C48</f>
        <v>0</v>
      </c>
      <c r="D190" s="127">
        <f>D176*'YTD PROGRAM SUMMARY'!D48</f>
        <v>0</v>
      </c>
      <c r="E190" s="127">
        <f>E176*'YTD PROGRAM SUMMARY'!E48</f>
        <v>0</v>
      </c>
      <c r="F190" s="127">
        <f>F176*'YTD PROGRAM SUMMARY'!F48</f>
        <v>119.60958882350762</v>
      </c>
      <c r="G190" s="127">
        <f>G176*'YTD PROGRAM SUMMARY'!G48</f>
        <v>0</v>
      </c>
      <c r="H190" s="127">
        <f>H176*'YTD PROGRAM SUMMARY'!H48</f>
        <v>0</v>
      </c>
      <c r="I190" s="127">
        <f>I176*'YTD PROGRAM SUMMARY'!I48</f>
        <v>3123.3080983144055</v>
      </c>
      <c r="J190" s="127">
        <f>J176*'YTD PROGRAM SUMMARY'!J48</f>
        <v>3167.9090757483218</v>
      </c>
      <c r="K190" s="127">
        <f>K176*'YTD PROGRAM SUMMARY'!K48</f>
        <v>0</v>
      </c>
      <c r="L190" s="127">
        <f>L176*'YTD PROGRAM SUMMARY'!L48</f>
        <v>827.21844024753</v>
      </c>
      <c r="M190" s="127">
        <f>M176*'YTD PROGRAM SUMMARY'!M48</f>
        <v>0</v>
      </c>
      <c r="N190" s="127">
        <f>N176*'YTD PROGRAM SUMMARY'!N48</f>
        <v>0</v>
      </c>
      <c r="O190" s="252">
        <f>O176*'YTD PROGRAM SUMMARY'!O48</f>
        <v>0</v>
      </c>
      <c r="P190" s="252">
        <f>P176*'YTD PROGRAM SUMMARY'!P48</f>
        <v>0</v>
      </c>
      <c r="Q190" s="252">
        <f>Q176*'YTD PROGRAM SUMMARY'!Q48</f>
        <v>0</v>
      </c>
      <c r="R190" s="252">
        <f>R176*'YTD PROGRAM SUMMARY'!R48</f>
        <v>0</v>
      </c>
      <c r="S190" s="252">
        <f>S176*'YTD PROGRAM SUMMARY'!S48</f>
        <v>0</v>
      </c>
      <c r="T190" s="252">
        <f>T176*'YTD PROGRAM SUMMARY'!T48</f>
        <v>0</v>
      </c>
      <c r="U190" s="252">
        <f>U176*'YTD PROGRAM SUMMARY'!U48</f>
        <v>0</v>
      </c>
      <c r="V190" s="252">
        <f>V176*'YTD PROGRAM SUMMARY'!V48</f>
        <v>0</v>
      </c>
      <c r="W190" s="252">
        <f>W176*'YTD PROGRAM SUMMARY'!W48</f>
        <v>0</v>
      </c>
      <c r="X190" s="252">
        <f>X176*'YTD PROGRAM SUMMARY'!X48</f>
        <v>0</v>
      </c>
      <c r="Y190" s="252">
        <f>Y176*'YTD PROGRAM SUMMARY'!Y48</f>
        <v>0</v>
      </c>
      <c r="Z190" s="252">
        <f>Z176*'YTD PROGRAM SUMMARY'!Z48</f>
        <v>0</v>
      </c>
      <c r="AA190" s="252">
        <f>AA176*'YTD PROGRAM SUMMARY'!AA48</f>
        <v>0</v>
      </c>
      <c r="AB190" s="252">
        <f>AB176*'YTD PROGRAM SUMMARY'!AB48</f>
        <v>0</v>
      </c>
      <c r="AC190" s="252">
        <f>AC176*'YTD PROGRAM SUMMARY'!AC48</f>
        <v>0</v>
      </c>
      <c r="AD190" s="252">
        <f>AD176*'YTD PROGRAM SUMMARY'!AD48</f>
        <v>0</v>
      </c>
      <c r="AE190" s="252">
        <f>AE176*'YTD PROGRAM SUMMARY'!AE48</f>
        <v>0</v>
      </c>
      <c r="AF190" s="252">
        <f>AF176*'YTD PROGRAM SUMMARY'!AF48</f>
        <v>0</v>
      </c>
      <c r="AG190" s="252">
        <f>AG176*'YTD PROGRAM SUMMARY'!AG48</f>
        <v>0</v>
      </c>
      <c r="AH190" s="252">
        <f>AH176*'YTD PROGRAM SUMMARY'!AH48</f>
        <v>0</v>
      </c>
      <c r="AI190" s="252">
        <f>AI176*'YTD PROGRAM SUMMARY'!AI48</f>
        <v>0</v>
      </c>
      <c r="AJ190" s="252">
        <f>AJ176*'YTD PROGRAM SUMMARY'!AJ48</f>
        <v>0</v>
      </c>
      <c r="AK190" s="252">
        <f>AK176*'YTD PROGRAM SUMMARY'!AK48</f>
        <v>0</v>
      </c>
      <c r="AL190" s="252">
        <f>AL176*'YTD PROGRAM SUMMARY'!AL48</f>
        <v>0</v>
      </c>
      <c r="AM190" s="252">
        <f>AM176*'YTD PROGRAM SUMMARY'!AM48</f>
        <v>0</v>
      </c>
    </row>
    <row r="191" spans="1:39" hidden="1" x14ac:dyDescent="0.3">
      <c r="A191" s="117"/>
      <c r="B191" s="295" t="s">
        <v>171</v>
      </c>
      <c r="C191" s="128">
        <f>IFERROR(C189/C73,0)</f>
        <v>0</v>
      </c>
      <c r="D191" s="128">
        <f t="shared" ref="D191:N191" si="74">IFERROR(D189/D73,0)</f>
        <v>0</v>
      </c>
      <c r="E191" s="128">
        <f t="shared" si="74"/>
        <v>0</v>
      </c>
      <c r="F191" s="128">
        <f t="shared" si="74"/>
        <v>0.16154578399417885</v>
      </c>
      <c r="G191" s="128">
        <f t="shared" si="74"/>
        <v>0</v>
      </c>
      <c r="H191" s="128">
        <f t="shared" si="74"/>
        <v>0</v>
      </c>
      <c r="I191" s="128">
        <f t="shared" si="74"/>
        <v>0.37583499445840413</v>
      </c>
      <c r="J191" s="128">
        <f t="shared" si="74"/>
        <v>0.37422946957067293</v>
      </c>
      <c r="K191" s="128">
        <f t="shared" si="74"/>
        <v>0</v>
      </c>
      <c r="L191" s="128">
        <f t="shared" si="74"/>
        <v>0.18045845600276644</v>
      </c>
      <c r="M191" s="128">
        <f t="shared" si="74"/>
        <v>0</v>
      </c>
      <c r="N191" s="128">
        <f t="shared" si="74"/>
        <v>0</v>
      </c>
      <c r="O191" s="253">
        <f>IFERROR(O189/O73,0)</f>
        <v>0</v>
      </c>
      <c r="P191" s="253">
        <f t="shared" ref="P191:Y191" si="75">IFERROR(P189/P73,0)</f>
        <v>0</v>
      </c>
      <c r="Q191" s="253">
        <f t="shared" si="75"/>
        <v>0</v>
      </c>
      <c r="R191" s="253">
        <f t="shared" si="75"/>
        <v>0</v>
      </c>
      <c r="S191" s="253">
        <f t="shared" si="75"/>
        <v>0</v>
      </c>
      <c r="T191" s="253">
        <f t="shared" si="75"/>
        <v>0</v>
      </c>
      <c r="U191" s="253">
        <f t="shared" si="75"/>
        <v>0</v>
      </c>
      <c r="V191" s="253">
        <f t="shared" si="75"/>
        <v>0</v>
      </c>
      <c r="W191" s="253">
        <f t="shared" si="75"/>
        <v>0</v>
      </c>
      <c r="X191" s="253">
        <f t="shared" si="75"/>
        <v>0</v>
      </c>
      <c r="Y191" s="253">
        <f t="shared" si="75"/>
        <v>0</v>
      </c>
      <c r="Z191" s="253">
        <f>IFERROR(Z189/Z80,0)</f>
        <v>0</v>
      </c>
      <c r="AA191" s="253">
        <f>IFERROR(AA189/AA73,0)</f>
        <v>0</v>
      </c>
      <c r="AB191" s="253">
        <f t="shared" ref="AB191:AK191" si="76">IFERROR(AB189/AB73,0)</f>
        <v>0</v>
      </c>
      <c r="AC191" s="253">
        <f t="shared" si="76"/>
        <v>0</v>
      </c>
      <c r="AD191" s="253">
        <f t="shared" si="76"/>
        <v>0</v>
      </c>
      <c r="AE191" s="253">
        <f t="shared" si="76"/>
        <v>0</v>
      </c>
      <c r="AF191" s="253">
        <f t="shared" si="76"/>
        <v>0</v>
      </c>
      <c r="AG191" s="253">
        <f t="shared" si="76"/>
        <v>0</v>
      </c>
      <c r="AH191" s="253">
        <f t="shared" si="76"/>
        <v>0</v>
      </c>
      <c r="AI191" s="253">
        <f t="shared" si="76"/>
        <v>0</v>
      </c>
      <c r="AJ191" s="253">
        <f t="shared" si="76"/>
        <v>0</v>
      </c>
      <c r="AK191" s="253">
        <f t="shared" si="76"/>
        <v>0</v>
      </c>
      <c r="AL191" s="253">
        <f>IFERROR(AL189/AL80,0)</f>
        <v>0</v>
      </c>
      <c r="AM191" s="253">
        <f>IFERROR(AM189/AM73,0)</f>
        <v>0</v>
      </c>
    </row>
    <row r="192" spans="1:39" ht="15" hidden="1" thickBot="1" x14ac:dyDescent="0.35">
      <c r="A192" s="117"/>
      <c r="B192" s="284" t="s">
        <v>172</v>
      </c>
      <c r="C192" s="129">
        <f t="shared" ref="C192" si="77">IFERROR(C190/C73,0)</f>
        <v>0</v>
      </c>
      <c r="D192" s="129">
        <f t="shared" ref="D192:N192" si="78">IFERROR(D190/D73,0)</f>
        <v>0</v>
      </c>
      <c r="E192" s="129">
        <f t="shared" si="78"/>
        <v>0</v>
      </c>
      <c r="F192" s="129">
        <f t="shared" si="78"/>
        <v>0.10038978314111763</v>
      </c>
      <c r="G192" s="129">
        <f t="shared" si="78"/>
        <v>0</v>
      </c>
      <c r="H192" s="129">
        <f t="shared" si="78"/>
        <v>0</v>
      </c>
      <c r="I192" s="129">
        <f t="shared" si="78"/>
        <v>0.62416104660334337</v>
      </c>
      <c r="J192" s="129">
        <f t="shared" si="78"/>
        <v>0.60329898360871814</v>
      </c>
      <c r="K192" s="129">
        <f t="shared" si="78"/>
        <v>0</v>
      </c>
      <c r="L192" s="129">
        <f t="shared" si="78"/>
        <v>0.16131253811155691</v>
      </c>
      <c r="M192" s="129">
        <f t="shared" si="78"/>
        <v>0</v>
      </c>
      <c r="N192" s="129">
        <f t="shared" si="78"/>
        <v>0</v>
      </c>
      <c r="O192" s="254">
        <f>IFERROR(O190/O73,0)</f>
        <v>0</v>
      </c>
      <c r="P192" s="254">
        <f t="shared" ref="P192:Y192" si="79">IFERROR(P190/P73,0)</f>
        <v>0</v>
      </c>
      <c r="Q192" s="254">
        <f t="shared" si="79"/>
        <v>0</v>
      </c>
      <c r="R192" s="254">
        <f t="shared" si="79"/>
        <v>0</v>
      </c>
      <c r="S192" s="254">
        <f t="shared" si="79"/>
        <v>0</v>
      </c>
      <c r="T192" s="254">
        <f t="shared" si="79"/>
        <v>0</v>
      </c>
      <c r="U192" s="254">
        <f t="shared" si="79"/>
        <v>0</v>
      </c>
      <c r="V192" s="254">
        <f t="shared" si="79"/>
        <v>0</v>
      </c>
      <c r="W192" s="254">
        <f t="shared" si="79"/>
        <v>0</v>
      </c>
      <c r="X192" s="254">
        <f t="shared" si="79"/>
        <v>0</v>
      </c>
      <c r="Y192" s="254">
        <f t="shared" si="79"/>
        <v>0</v>
      </c>
      <c r="Z192" s="254">
        <f>IFERROR(Z190/Z81,0)</f>
        <v>0</v>
      </c>
      <c r="AA192" s="254">
        <f>IFERROR(AA190/AA73,0)</f>
        <v>0</v>
      </c>
      <c r="AB192" s="254">
        <f t="shared" ref="AB192:AK192" si="80">IFERROR(AB190/AB73,0)</f>
        <v>0</v>
      </c>
      <c r="AC192" s="254">
        <f t="shared" si="80"/>
        <v>0</v>
      </c>
      <c r="AD192" s="254">
        <f t="shared" si="80"/>
        <v>0</v>
      </c>
      <c r="AE192" s="254">
        <f t="shared" si="80"/>
        <v>0</v>
      </c>
      <c r="AF192" s="254">
        <f t="shared" si="80"/>
        <v>0</v>
      </c>
      <c r="AG192" s="254">
        <f t="shared" si="80"/>
        <v>0</v>
      </c>
      <c r="AH192" s="254">
        <f t="shared" si="80"/>
        <v>0</v>
      </c>
      <c r="AI192" s="254">
        <f t="shared" si="80"/>
        <v>0</v>
      </c>
      <c r="AJ192" s="254">
        <f t="shared" si="80"/>
        <v>0</v>
      </c>
      <c r="AK192" s="254">
        <f t="shared" si="80"/>
        <v>0</v>
      </c>
      <c r="AL192" s="254">
        <f>IFERROR(AL190/AL81,0)</f>
        <v>0</v>
      </c>
      <c r="AM192" s="254">
        <f>IFERROR(AM190/AM73,0)</f>
        <v>0</v>
      </c>
    </row>
    <row r="193" spans="1:39" s="1" customFormat="1" ht="15" hidden="1" thickBot="1" x14ac:dyDescent="0.35">
      <c r="A193" s="130"/>
      <c r="B193" s="308" t="s">
        <v>173</v>
      </c>
      <c r="C193" s="131">
        <f>C191+C192</f>
        <v>0</v>
      </c>
      <c r="D193" s="131">
        <f t="shared" ref="D193:N193" si="81">D191+D192</f>
        <v>0</v>
      </c>
      <c r="E193" s="132">
        <f t="shared" si="81"/>
        <v>0</v>
      </c>
      <c r="F193" s="132">
        <f t="shared" si="81"/>
        <v>0.26193556713529648</v>
      </c>
      <c r="G193" s="132">
        <f t="shared" si="81"/>
        <v>0</v>
      </c>
      <c r="H193" s="132">
        <f t="shared" si="81"/>
        <v>0</v>
      </c>
      <c r="I193" s="132">
        <f t="shared" si="81"/>
        <v>0.99999604106174744</v>
      </c>
      <c r="J193" s="132">
        <f t="shared" si="81"/>
        <v>0.97752845317939108</v>
      </c>
      <c r="K193" s="132">
        <f t="shared" si="81"/>
        <v>0</v>
      </c>
      <c r="L193" s="132">
        <f t="shared" si="81"/>
        <v>0.34177099411432332</v>
      </c>
      <c r="M193" s="133">
        <f t="shared" si="81"/>
        <v>0</v>
      </c>
      <c r="N193" s="133">
        <f t="shared" si="81"/>
        <v>0</v>
      </c>
      <c r="O193" s="255">
        <f>O191+O192</f>
        <v>0</v>
      </c>
      <c r="P193" s="255">
        <f t="shared" ref="P193:X193" si="82">P191+P192</f>
        <v>0</v>
      </c>
      <c r="Q193" s="256">
        <f t="shared" si="82"/>
        <v>0</v>
      </c>
      <c r="R193" s="256">
        <f t="shared" si="82"/>
        <v>0</v>
      </c>
      <c r="S193" s="256">
        <f t="shared" si="82"/>
        <v>0</v>
      </c>
      <c r="T193" s="256">
        <f t="shared" si="82"/>
        <v>0</v>
      </c>
      <c r="U193" s="256">
        <f t="shared" si="82"/>
        <v>0</v>
      </c>
      <c r="V193" s="256">
        <f t="shared" si="82"/>
        <v>0</v>
      </c>
      <c r="W193" s="256">
        <f t="shared" si="82"/>
        <v>0</v>
      </c>
      <c r="X193" s="256">
        <f t="shared" si="82"/>
        <v>0</v>
      </c>
      <c r="Y193" s="257">
        <f>Y191+Y192</f>
        <v>0</v>
      </c>
      <c r="Z193" s="257">
        <f>Z191+Z192</f>
        <v>0</v>
      </c>
      <c r="AA193" s="255">
        <f>AA191+AA192</f>
        <v>0</v>
      </c>
      <c r="AB193" s="255">
        <f t="shared" ref="AB193:AJ193" si="83">AB191+AB192</f>
        <v>0</v>
      </c>
      <c r="AC193" s="256">
        <f t="shared" si="83"/>
        <v>0</v>
      </c>
      <c r="AD193" s="256">
        <f t="shared" si="83"/>
        <v>0</v>
      </c>
      <c r="AE193" s="256">
        <f t="shared" si="83"/>
        <v>0</v>
      </c>
      <c r="AF193" s="256">
        <f t="shared" si="83"/>
        <v>0</v>
      </c>
      <c r="AG193" s="256">
        <f t="shared" si="83"/>
        <v>0</v>
      </c>
      <c r="AH193" s="256">
        <f t="shared" si="83"/>
        <v>0</v>
      </c>
      <c r="AI193" s="256">
        <f t="shared" si="83"/>
        <v>0</v>
      </c>
      <c r="AJ193" s="256">
        <f t="shared" si="83"/>
        <v>0</v>
      </c>
      <c r="AK193" s="257">
        <f>AK191+AK192</f>
        <v>0</v>
      </c>
      <c r="AL193" s="257">
        <f>AL191+AL192</f>
        <v>0</v>
      </c>
      <c r="AM193" s="255">
        <f>AM191+AM192</f>
        <v>0</v>
      </c>
    </row>
    <row r="194" spans="1:39" hidden="1" x14ac:dyDescent="0.3">
      <c r="A194" s="117"/>
      <c r="B194" s="117" t="s">
        <v>174</v>
      </c>
      <c r="C194" s="135">
        <f>C186+C193</f>
        <v>0.99999999999999978</v>
      </c>
      <c r="D194" s="135">
        <f t="shared" ref="D194:N194" si="84">D186+D193</f>
        <v>0</v>
      </c>
      <c r="E194" s="135">
        <f t="shared" si="84"/>
        <v>0</v>
      </c>
      <c r="F194" s="135">
        <f t="shared" si="84"/>
        <v>1.0000095537122864</v>
      </c>
      <c r="G194" s="135">
        <f t="shared" si="84"/>
        <v>0.99999104441399933</v>
      </c>
      <c r="H194" s="135">
        <f t="shared" si="84"/>
        <v>0</v>
      </c>
      <c r="I194" s="135">
        <f t="shared" si="84"/>
        <v>0.99999604106174744</v>
      </c>
      <c r="J194" s="135">
        <f t="shared" si="84"/>
        <v>0.99999509633301042</v>
      </c>
      <c r="K194" s="135">
        <f t="shared" si="84"/>
        <v>1.000004343066947</v>
      </c>
      <c r="L194" s="135">
        <f t="shared" si="84"/>
        <v>1.0000036724567263</v>
      </c>
      <c r="M194" s="135">
        <f t="shared" si="84"/>
        <v>0.99999569286693024</v>
      </c>
      <c r="N194" s="135">
        <f t="shared" si="84"/>
        <v>0.99999203484271981</v>
      </c>
      <c r="O194" s="259">
        <f>O186+O193</f>
        <v>0</v>
      </c>
      <c r="P194" s="259">
        <f t="shared" ref="P194:Z194" si="85">P186+P193</f>
        <v>0</v>
      </c>
      <c r="Q194" s="259">
        <f t="shared" si="85"/>
        <v>0</v>
      </c>
      <c r="R194" s="259">
        <f t="shared" si="85"/>
        <v>0</v>
      </c>
      <c r="S194" s="259">
        <f t="shared" si="85"/>
        <v>0</v>
      </c>
      <c r="T194" s="259">
        <f t="shared" si="85"/>
        <v>0</v>
      </c>
      <c r="U194" s="259">
        <f t="shared" si="85"/>
        <v>0</v>
      </c>
      <c r="V194" s="259">
        <f t="shared" si="85"/>
        <v>0</v>
      </c>
      <c r="W194" s="259">
        <f t="shared" si="85"/>
        <v>0</v>
      </c>
      <c r="X194" s="259">
        <f t="shared" si="85"/>
        <v>0</v>
      </c>
      <c r="Y194" s="259">
        <f t="shared" si="85"/>
        <v>0</v>
      </c>
      <c r="Z194" s="259">
        <f t="shared" si="85"/>
        <v>0</v>
      </c>
      <c r="AA194" s="259">
        <f>AA186+AA193</f>
        <v>0</v>
      </c>
      <c r="AB194" s="259">
        <f t="shared" ref="AB194:AL194" si="86">AB186+AB193</f>
        <v>0</v>
      </c>
      <c r="AC194" s="259">
        <f t="shared" si="86"/>
        <v>0</v>
      </c>
      <c r="AD194" s="259">
        <f t="shared" si="86"/>
        <v>0</v>
      </c>
      <c r="AE194" s="259">
        <f t="shared" si="86"/>
        <v>0</v>
      </c>
      <c r="AF194" s="259">
        <f t="shared" si="86"/>
        <v>0</v>
      </c>
      <c r="AG194" s="259">
        <f t="shared" si="86"/>
        <v>0</v>
      </c>
      <c r="AH194" s="259">
        <f t="shared" si="86"/>
        <v>0</v>
      </c>
      <c r="AI194" s="259">
        <f t="shared" si="86"/>
        <v>0</v>
      </c>
      <c r="AJ194" s="259">
        <f t="shared" si="86"/>
        <v>0</v>
      </c>
      <c r="AK194" s="259">
        <f t="shared" si="86"/>
        <v>0</v>
      </c>
      <c r="AL194" s="259">
        <f t="shared" si="86"/>
        <v>0</v>
      </c>
      <c r="AM194" s="259">
        <f>AM186+AM193</f>
        <v>0</v>
      </c>
    </row>
    <row r="195" spans="1:39" hidden="1" x14ac:dyDescent="0.3">
      <c r="A195" s="117"/>
      <c r="B195" s="117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</row>
    <row r="196" spans="1:39" s="126" customFormat="1" hidden="1" x14ac:dyDescent="0.3">
      <c r="A196" s="117"/>
      <c r="B196" s="117" t="s">
        <v>175</v>
      </c>
      <c r="C196" s="136">
        <f t="shared" ref="C196" si="87">SUM(C182:C183)</f>
        <v>133.68272163658338</v>
      </c>
      <c r="D196" s="136">
        <f t="shared" ref="D196:AM196" si="88">SUM(D182:D183)</f>
        <v>0</v>
      </c>
      <c r="E196" s="137">
        <f t="shared" si="88"/>
        <v>0</v>
      </c>
      <c r="F196" s="137">
        <f t="shared" si="88"/>
        <v>879.37958718074788</v>
      </c>
      <c r="G196" s="137">
        <f t="shared" si="88"/>
        <v>2966.2755920719883</v>
      </c>
      <c r="H196" s="137">
        <f t="shared" si="88"/>
        <v>0</v>
      </c>
      <c r="I196" s="137">
        <f t="shared" si="88"/>
        <v>0</v>
      </c>
      <c r="J196" s="137">
        <f t="shared" si="88"/>
        <v>117.9718260458892</v>
      </c>
      <c r="K196" s="137">
        <f t="shared" si="88"/>
        <v>6490.8196083848361</v>
      </c>
      <c r="L196" s="137">
        <f t="shared" si="88"/>
        <v>3375.4487770925907</v>
      </c>
      <c r="M196" s="138">
        <f t="shared" si="88"/>
        <v>5483.3371465482087</v>
      </c>
      <c r="N196" s="138">
        <f t="shared" si="88"/>
        <v>6758.5959979415002</v>
      </c>
      <c r="O196" s="265">
        <f t="shared" si="88"/>
        <v>0</v>
      </c>
      <c r="P196" s="265">
        <f t="shared" si="88"/>
        <v>0</v>
      </c>
      <c r="Q196" s="266">
        <f t="shared" si="88"/>
        <v>0</v>
      </c>
      <c r="R196" s="266">
        <f t="shared" si="88"/>
        <v>0</v>
      </c>
      <c r="S196" s="266">
        <f t="shared" si="88"/>
        <v>0</v>
      </c>
      <c r="T196" s="266">
        <f t="shared" si="88"/>
        <v>0</v>
      </c>
      <c r="U196" s="266">
        <f t="shared" si="88"/>
        <v>0</v>
      </c>
      <c r="V196" s="266">
        <f t="shared" si="88"/>
        <v>0</v>
      </c>
      <c r="W196" s="266">
        <f t="shared" si="88"/>
        <v>0</v>
      </c>
      <c r="X196" s="266">
        <f t="shared" si="88"/>
        <v>0</v>
      </c>
      <c r="Y196" s="267">
        <f t="shared" si="88"/>
        <v>0</v>
      </c>
      <c r="Z196" s="267">
        <f t="shared" si="88"/>
        <v>0</v>
      </c>
      <c r="AA196" s="265">
        <f t="shared" si="88"/>
        <v>0</v>
      </c>
      <c r="AB196" s="265">
        <f t="shared" si="88"/>
        <v>0</v>
      </c>
      <c r="AC196" s="266">
        <f t="shared" si="88"/>
        <v>0</v>
      </c>
      <c r="AD196" s="266">
        <f t="shared" si="88"/>
        <v>0</v>
      </c>
      <c r="AE196" s="266">
        <f t="shared" si="88"/>
        <v>0</v>
      </c>
      <c r="AF196" s="266">
        <f t="shared" si="88"/>
        <v>0</v>
      </c>
      <c r="AG196" s="266">
        <f t="shared" si="88"/>
        <v>0</v>
      </c>
      <c r="AH196" s="266">
        <f t="shared" si="88"/>
        <v>0</v>
      </c>
      <c r="AI196" s="266">
        <f t="shared" si="88"/>
        <v>0</v>
      </c>
      <c r="AJ196" s="266">
        <f t="shared" si="88"/>
        <v>0</v>
      </c>
      <c r="AK196" s="267">
        <f t="shared" si="88"/>
        <v>0</v>
      </c>
      <c r="AL196" s="267">
        <f t="shared" si="88"/>
        <v>0</v>
      </c>
      <c r="AM196" s="265">
        <f t="shared" si="88"/>
        <v>0</v>
      </c>
    </row>
    <row r="197" spans="1:39" s="126" customFormat="1" hidden="1" x14ac:dyDescent="0.3">
      <c r="A197" s="117"/>
      <c r="B197" s="117" t="s">
        <v>176</v>
      </c>
      <c r="C197" s="136">
        <f t="shared" ref="C197" si="89">SUM(C189:C190)</f>
        <v>0</v>
      </c>
      <c r="D197" s="136">
        <f t="shared" ref="D197:AM197" si="90">SUM(D189:D190)</f>
        <v>0</v>
      </c>
      <c r="E197" s="137">
        <f t="shared" si="90"/>
        <v>0</v>
      </c>
      <c r="F197" s="137">
        <f t="shared" si="90"/>
        <v>312.08360555241552</v>
      </c>
      <c r="G197" s="137">
        <f t="shared" si="90"/>
        <v>0</v>
      </c>
      <c r="H197" s="137">
        <f t="shared" si="90"/>
        <v>0</v>
      </c>
      <c r="I197" s="137">
        <f t="shared" si="90"/>
        <v>5003.9901565907339</v>
      </c>
      <c r="J197" s="137">
        <f t="shared" si="90"/>
        <v>5132.9794061739267</v>
      </c>
      <c r="K197" s="137">
        <f t="shared" si="90"/>
        <v>0</v>
      </c>
      <c r="L197" s="137">
        <f t="shared" si="90"/>
        <v>1752.6180666600239</v>
      </c>
      <c r="M197" s="138">
        <f t="shared" si="90"/>
        <v>0</v>
      </c>
      <c r="N197" s="138">
        <f t="shared" si="90"/>
        <v>0</v>
      </c>
      <c r="O197" s="265">
        <f t="shared" si="90"/>
        <v>0</v>
      </c>
      <c r="P197" s="265">
        <f t="shared" si="90"/>
        <v>0</v>
      </c>
      <c r="Q197" s="266">
        <f t="shared" si="90"/>
        <v>0</v>
      </c>
      <c r="R197" s="266">
        <f t="shared" si="90"/>
        <v>0</v>
      </c>
      <c r="S197" s="266">
        <f t="shared" si="90"/>
        <v>0</v>
      </c>
      <c r="T197" s="266">
        <f t="shared" si="90"/>
        <v>0</v>
      </c>
      <c r="U197" s="266">
        <f t="shared" si="90"/>
        <v>0</v>
      </c>
      <c r="V197" s="266">
        <f t="shared" si="90"/>
        <v>0</v>
      </c>
      <c r="W197" s="266">
        <f t="shared" si="90"/>
        <v>0</v>
      </c>
      <c r="X197" s="266">
        <f t="shared" si="90"/>
        <v>0</v>
      </c>
      <c r="Y197" s="267">
        <f t="shared" si="90"/>
        <v>0</v>
      </c>
      <c r="Z197" s="267">
        <f t="shared" si="90"/>
        <v>0</v>
      </c>
      <c r="AA197" s="265">
        <f t="shared" si="90"/>
        <v>0</v>
      </c>
      <c r="AB197" s="265">
        <f t="shared" si="90"/>
        <v>0</v>
      </c>
      <c r="AC197" s="266">
        <f t="shared" si="90"/>
        <v>0</v>
      </c>
      <c r="AD197" s="266">
        <f t="shared" si="90"/>
        <v>0</v>
      </c>
      <c r="AE197" s="266">
        <f t="shared" si="90"/>
        <v>0</v>
      </c>
      <c r="AF197" s="266">
        <f t="shared" si="90"/>
        <v>0</v>
      </c>
      <c r="AG197" s="266">
        <f t="shared" si="90"/>
        <v>0</v>
      </c>
      <c r="AH197" s="266">
        <f t="shared" si="90"/>
        <v>0</v>
      </c>
      <c r="AI197" s="266">
        <f t="shared" si="90"/>
        <v>0</v>
      </c>
      <c r="AJ197" s="266">
        <f t="shared" si="90"/>
        <v>0</v>
      </c>
      <c r="AK197" s="267">
        <f t="shared" si="90"/>
        <v>0</v>
      </c>
      <c r="AL197" s="267">
        <f t="shared" si="90"/>
        <v>0</v>
      </c>
      <c r="AM197" s="265">
        <f t="shared" si="90"/>
        <v>0</v>
      </c>
    </row>
    <row r="198" spans="1:39" s="126" customFormat="1" hidden="1" x14ac:dyDescent="0.3">
      <c r="A198" s="117"/>
      <c r="B198" s="117" t="s">
        <v>162</v>
      </c>
      <c r="C198" s="139">
        <f t="shared" ref="C198" si="91">SUM(C196:C197)</f>
        <v>133.68272163658338</v>
      </c>
      <c r="D198" s="139">
        <f t="shared" ref="D198:AM198" si="92">SUM(D196:D197)</f>
        <v>0</v>
      </c>
      <c r="E198" s="139">
        <f t="shared" si="92"/>
        <v>0</v>
      </c>
      <c r="F198" s="139">
        <f t="shared" si="92"/>
        <v>1191.4631927331634</v>
      </c>
      <c r="G198" s="139">
        <f t="shared" si="92"/>
        <v>2966.2755920719883</v>
      </c>
      <c r="H198" s="139">
        <f t="shared" si="92"/>
        <v>0</v>
      </c>
      <c r="I198" s="139">
        <f t="shared" si="92"/>
        <v>5003.9901565907339</v>
      </c>
      <c r="J198" s="139">
        <f t="shared" si="92"/>
        <v>5250.9512322198161</v>
      </c>
      <c r="K198" s="139">
        <f t="shared" si="92"/>
        <v>6490.8196083848361</v>
      </c>
      <c r="L198" s="139">
        <f t="shared" si="92"/>
        <v>5128.0668437526147</v>
      </c>
      <c r="M198" s="140">
        <f t="shared" si="92"/>
        <v>5483.3371465482087</v>
      </c>
      <c r="N198" s="140">
        <f t="shared" si="92"/>
        <v>6758.5959979415002</v>
      </c>
      <c r="O198" s="268">
        <f t="shared" si="92"/>
        <v>0</v>
      </c>
      <c r="P198" s="268">
        <f t="shared" si="92"/>
        <v>0</v>
      </c>
      <c r="Q198" s="268">
        <f t="shared" si="92"/>
        <v>0</v>
      </c>
      <c r="R198" s="268">
        <f t="shared" si="92"/>
        <v>0</v>
      </c>
      <c r="S198" s="268">
        <f t="shared" si="92"/>
        <v>0</v>
      </c>
      <c r="T198" s="268">
        <f t="shared" si="92"/>
        <v>0</v>
      </c>
      <c r="U198" s="268">
        <f t="shared" si="92"/>
        <v>0</v>
      </c>
      <c r="V198" s="268">
        <f t="shared" si="92"/>
        <v>0</v>
      </c>
      <c r="W198" s="268">
        <f t="shared" si="92"/>
        <v>0</v>
      </c>
      <c r="X198" s="268">
        <f t="shared" si="92"/>
        <v>0</v>
      </c>
      <c r="Y198" s="269">
        <f t="shared" si="92"/>
        <v>0</v>
      </c>
      <c r="Z198" s="269">
        <f t="shared" si="92"/>
        <v>0</v>
      </c>
      <c r="AA198" s="268">
        <f t="shared" si="92"/>
        <v>0</v>
      </c>
      <c r="AB198" s="268">
        <f t="shared" si="92"/>
        <v>0</v>
      </c>
      <c r="AC198" s="268">
        <f t="shared" si="92"/>
        <v>0</v>
      </c>
      <c r="AD198" s="268">
        <f t="shared" si="92"/>
        <v>0</v>
      </c>
      <c r="AE198" s="268">
        <f t="shared" si="92"/>
        <v>0</v>
      </c>
      <c r="AF198" s="268">
        <f t="shared" si="92"/>
        <v>0</v>
      </c>
      <c r="AG198" s="268">
        <f t="shared" si="92"/>
        <v>0</v>
      </c>
      <c r="AH198" s="268">
        <f t="shared" si="92"/>
        <v>0</v>
      </c>
      <c r="AI198" s="268">
        <f t="shared" si="92"/>
        <v>0</v>
      </c>
      <c r="AJ198" s="268">
        <f t="shared" si="92"/>
        <v>0</v>
      </c>
      <c r="AK198" s="269">
        <f t="shared" si="92"/>
        <v>0</v>
      </c>
      <c r="AL198" s="269">
        <f t="shared" si="92"/>
        <v>0</v>
      </c>
      <c r="AM198" s="268">
        <f t="shared" si="92"/>
        <v>0</v>
      </c>
    </row>
    <row r="199" spans="1:39" hidden="1" x14ac:dyDescent="0.3"/>
  </sheetData>
  <mergeCells count="19">
    <mergeCell ref="A4:A19"/>
    <mergeCell ref="A22:A37"/>
    <mergeCell ref="A40:A55"/>
    <mergeCell ref="A58:A74"/>
    <mergeCell ref="O107:Z107"/>
    <mergeCell ref="AA107:AL107"/>
    <mergeCell ref="C107:N107"/>
    <mergeCell ref="A92:A105"/>
    <mergeCell ref="A77:A90"/>
    <mergeCell ref="AA125:AL125"/>
    <mergeCell ref="A108:A122"/>
    <mergeCell ref="B108:N108"/>
    <mergeCell ref="O108:Z108"/>
    <mergeCell ref="AA108:AL108"/>
    <mergeCell ref="A126:A139"/>
    <mergeCell ref="A142:A158"/>
    <mergeCell ref="A161:A177"/>
    <mergeCell ref="C125:N125"/>
    <mergeCell ref="O125:Z125"/>
  </mergeCells>
  <conditionalFormatting sqref="C178:AM178">
    <cfRule type="expression" dxfId="0" priority="1">
      <formula>$C$178&lt;&gt;$C$73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O97"/>
  <sheetViews>
    <sheetView zoomScale="80" zoomScaleNormal="80" workbookViewId="0">
      <pane xSplit="2" topLeftCell="C1" activePane="topRight" state="frozen"/>
      <selection activeCell="M41" sqref="M41"/>
      <selection pane="topRight" activeCell="K32" sqref="K32"/>
    </sheetView>
  </sheetViews>
  <sheetFormatPr defaultRowHeight="14.4" x14ac:dyDescent="0.3"/>
  <cols>
    <col min="1" max="1" width="10.5546875" customWidth="1"/>
    <col min="2" max="2" width="24.77734375" customWidth="1"/>
    <col min="3" max="3" width="15.77734375" bestFit="1" customWidth="1"/>
    <col min="4" max="8" width="13.77734375" customWidth="1"/>
    <col min="9" max="14" width="14.21875" bestFit="1" customWidth="1"/>
    <col min="15" max="39" width="13.77734375" customWidth="1"/>
    <col min="40" max="40" width="10.5546875" bestFit="1" customWidth="1"/>
    <col min="41" max="41" width="10.5546875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7">
        <f>' 1M - RES'!C2</f>
        <v>0.79015470747957905</v>
      </c>
      <c r="D2" s="427">
        <f>C2</f>
        <v>0.79015470747957905</v>
      </c>
      <c r="E2" s="427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6.5" customHeight="1" thickBot="1" x14ac:dyDescent="0.5">
      <c r="B3" s="82"/>
      <c r="C3" s="642"/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</row>
    <row r="4" spans="1:41" ht="15.75" customHeight="1" x14ac:dyDescent="0.3">
      <c r="A4" s="593" t="s">
        <v>123</v>
      </c>
      <c r="B4" s="17" t="s">
        <v>124</v>
      </c>
      <c r="C4" s="271">
        <v>43831</v>
      </c>
      <c r="D4" s="271">
        <v>43862</v>
      </c>
      <c r="E4" s="271">
        <v>43891</v>
      </c>
      <c r="F4" s="271">
        <v>43922</v>
      </c>
      <c r="G4" s="271">
        <v>43952</v>
      </c>
      <c r="H4" s="271">
        <v>43983</v>
      </c>
      <c r="I4" s="271">
        <v>44013</v>
      </c>
      <c r="J4" s="271">
        <v>44044</v>
      </c>
      <c r="K4" s="271">
        <v>44075</v>
      </c>
      <c r="L4" s="271">
        <v>44105</v>
      </c>
      <c r="M4" s="271">
        <v>44136</v>
      </c>
      <c r="N4" s="271">
        <v>44166</v>
      </c>
      <c r="O4" s="271">
        <v>44197</v>
      </c>
      <c r="P4" s="271">
        <v>44228</v>
      </c>
      <c r="Q4" s="271">
        <v>44256</v>
      </c>
      <c r="R4" s="271">
        <v>44287</v>
      </c>
      <c r="S4" s="271">
        <v>44317</v>
      </c>
      <c r="T4" s="271">
        <v>44348</v>
      </c>
      <c r="U4" s="271">
        <v>44378</v>
      </c>
      <c r="V4" s="271">
        <v>44409</v>
      </c>
      <c r="W4" s="271">
        <v>44440</v>
      </c>
      <c r="X4" s="271">
        <v>44470</v>
      </c>
      <c r="Y4" s="271">
        <v>44501</v>
      </c>
      <c r="Z4" s="271">
        <v>44531</v>
      </c>
      <c r="AA4" s="271">
        <v>44562</v>
      </c>
      <c r="AB4" s="271">
        <v>44593</v>
      </c>
      <c r="AC4" s="271">
        <v>44621</v>
      </c>
      <c r="AD4" s="271">
        <v>44652</v>
      </c>
      <c r="AE4" s="271">
        <v>44682</v>
      </c>
      <c r="AF4" s="271">
        <v>44713</v>
      </c>
      <c r="AG4" s="271">
        <v>44743</v>
      </c>
      <c r="AH4" s="271">
        <v>44774</v>
      </c>
      <c r="AI4" s="271">
        <v>44805</v>
      </c>
      <c r="AJ4" s="271">
        <v>44835</v>
      </c>
      <c r="AK4" s="271">
        <v>44866</v>
      </c>
      <c r="AL4" s="271">
        <v>44896</v>
      </c>
      <c r="AM4" s="271">
        <v>44927</v>
      </c>
    </row>
    <row r="5" spans="1:41" ht="15" customHeight="1" x14ac:dyDescent="0.3">
      <c r="A5" s="594"/>
      <c r="B5" s="11" t="s">
        <v>59</v>
      </c>
      <c r="C5" s="3">
        <f>'RES kWh ENTRY'!C186</f>
        <v>3989.1730651855469</v>
      </c>
      <c r="D5" s="3">
        <f>'RES kWh ENTRY'!D186</f>
        <v>0</v>
      </c>
      <c r="E5" s="3">
        <f>'RES kWh ENTRY'!E186</f>
        <v>7450.9506225585938</v>
      </c>
      <c r="F5" s="3">
        <f>'RES kWh ENTRY'!F186</f>
        <v>1642.7213287353516</v>
      </c>
      <c r="G5" s="3">
        <f>'RES kWh ENTRY'!G186</f>
        <v>0</v>
      </c>
      <c r="H5" s="3">
        <f>'RES kWh ENTRY'!H186</f>
        <v>1013.7387084960938</v>
      </c>
      <c r="I5" s="3">
        <f>'RES kWh ENTRY'!I186</f>
        <v>13203.903350830078</v>
      </c>
      <c r="J5" s="3">
        <f>'RES kWh ENTRY'!J186</f>
        <v>0</v>
      </c>
      <c r="K5" s="3">
        <f>'RES kWh ENTRY'!K186</f>
        <v>1219.324951171875</v>
      </c>
      <c r="L5" s="3">
        <f>'RES kWh ENTRY'!L186</f>
        <v>0</v>
      </c>
      <c r="M5" s="3">
        <f>'RES kWh ENTRY'!M186</f>
        <v>0</v>
      </c>
      <c r="N5" s="3">
        <f>'RES kWh ENTRY'!N186</f>
        <v>206540.35125732422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1" x14ac:dyDescent="0.3">
      <c r="A6" s="594"/>
      <c r="B6" s="12" t="s">
        <v>60</v>
      </c>
      <c r="C6" s="3">
        <f>'RES kWh ENTRY'!C187</f>
        <v>42665.317276000977</v>
      </c>
      <c r="D6" s="3">
        <f>'RES kWh ENTRY'!D187</f>
        <v>433.39840698242188</v>
      </c>
      <c r="E6" s="3">
        <f>'RES kWh ENTRY'!E187</f>
        <v>216.69920349121094</v>
      </c>
      <c r="F6" s="3">
        <f>'RES kWh ENTRY'!F187</f>
        <v>0</v>
      </c>
      <c r="G6" s="3">
        <f>'RES kWh ENTRY'!G187</f>
        <v>0</v>
      </c>
      <c r="H6" s="3">
        <f>'RES kWh ENTRY'!H187</f>
        <v>66674.135009765625</v>
      </c>
      <c r="I6" s="3">
        <f>'RES kWh ENTRY'!I187</f>
        <v>357719.28179931641</v>
      </c>
      <c r="J6" s="3">
        <f>'RES kWh ENTRY'!J187</f>
        <v>529406.64691925049</v>
      </c>
      <c r="K6" s="3">
        <f>'RES kWh ENTRY'!K187</f>
        <v>97717.871002197266</v>
      </c>
      <c r="L6" s="3">
        <f>'RES kWh ENTRY'!L187</f>
        <v>151210.60406494141</v>
      </c>
      <c r="M6" s="3">
        <f>'RES kWh ENTRY'!M187</f>
        <v>111216.90832519531</v>
      </c>
      <c r="N6" s="3">
        <f>'RES kWh ENTRY'!N187</f>
        <v>325267.86610412598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41" x14ac:dyDescent="0.3">
      <c r="A7" s="594"/>
      <c r="B7" s="11" t="s">
        <v>61</v>
      </c>
      <c r="C7" s="3">
        <f>'RES kWh ENTRY'!C188</f>
        <v>0</v>
      </c>
      <c r="D7" s="3">
        <f>'RES kWh ENTRY'!D188</f>
        <v>0</v>
      </c>
      <c r="E7" s="3">
        <f>'RES kWh ENTRY'!E188</f>
        <v>0</v>
      </c>
      <c r="F7" s="3">
        <f>'RES kWh ENTRY'!F188</f>
        <v>0</v>
      </c>
      <c r="G7" s="3">
        <f>'RES kWh ENTRY'!G188</f>
        <v>0</v>
      </c>
      <c r="H7" s="3">
        <f>'RES kWh ENTRY'!H188</f>
        <v>0</v>
      </c>
      <c r="I7" s="3">
        <f>'RES kWh ENTRY'!I188</f>
        <v>0</v>
      </c>
      <c r="J7" s="3">
        <f>'RES kWh ENTRY'!J188</f>
        <v>0</v>
      </c>
      <c r="K7" s="3">
        <f>'RES kWh ENTRY'!K188</f>
        <v>0</v>
      </c>
      <c r="L7" s="3">
        <f>'RES kWh ENTRY'!L188</f>
        <v>0</v>
      </c>
      <c r="M7" s="3">
        <f>'RES kWh ENTRY'!M188</f>
        <v>0</v>
      </c>
      <c r="N7" s="3">
        <f>'RES kWh ENTRY'!N188</f>
        <v>0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41" x14ac:dyDescent="0.3">
      <c r="A8" s="594"/>
      <c r="B8" s="11" t="s">
        <v>62</v>
      </c>
      <c r="C8" s="3">
        <f>'RES kWh ENTRY'!C189</f>
        <v>30783.107357025146</v>
      </c>
      <c r="D8" s="3">
        <f>'RES kWh ENTRY'!D189</f>
        <v>78.901008605957031</v>
      </c>
      <c r="E8" s="3">
        <f>'RES kWh ENTRY'!E189</f>
        <v>39.450504302978516</v>
      </c>
      <c r="F8" s="3">
        <f>'RES kWh ENTRY'!F189</f>
        <v>0</v>
      </c>
      <c r="G8" s="3">
        <f>'RES kWh ENTRY'!G189</f>
        <v>0</v>
      </c>
      <c r="H8" s="3">
        <f>'RES kWh ENTRY'!H189</f>
        <v>315.60403442382813</v>
      </c>
      <c r="I8" s="3">
        <f>'RES kWh ENTRY'!I189</f>
        <v>315.60403442382813</v>
      </c>
      <c r="J8" s="3">
        <f>'RES kWh ENTRY'!J189</f>
        <v>116594.07910919189</v>
      </c>
      <c r="K8" s="3">
        <f>'RES kWh ENTRY'!K189</f>
        <v>14494.628513336182</v>
      </c>
      <c r="L8" s="3">
        <f>'RES kWh ENTRY'!L189</f>
        <v>350876.18572998047</v>
      </c>
      <c r="M8" s="3">
        <f>'RES kWh ENTRY'!M189</f>
        <v>258855.4585723877</v>
      </c>
      <c r="N8" s="3">
        <f>'RES kWh ENTRY'!N189</f>
        <v>1209461.8879814148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41" x14ac:dyDescent="0.3">
      <c r="A9" s="594"/>
      <c r="B9" s="12" t="s">
        <v>63</v>
      </c>
      <c r="C9" s="3">
        <f>'RES kWh ENTRY'!C190</f>
        <v>19102.895401000977</v>
      </c>
      <c r="D9" s="3">
        <f>'RES kWh ENTRY'!D190</f>
        <v>881.11581420898438</v>
      </c>
      <c r="E9" s="3">
        <f>'RES kWh ENTRY'!E190</f>
        <v>7197.4131164550781</v>
      </c>
      <c r="F9" s="3">
        <f>'RES kWh ENTRY'!F190</f>
        <v>0</v>
      </c>
      <c r="G9" s="3">
        <f>'RES kWh ENTRY'!G190</f>
        <v>0</v>
      </c>
      <c r="H9" s="3">
        <f>'RES kWh ENTRY'!H190</f>
        <v>31857.568298339844</v>
      </c>
      <c r="I9" s="3">
        <f>'RES kWh ENTRY'!I190</f>
        <v>53427.192352294922</v>
      </c>
      <c r="J9" s="3">
        <f>'RES kWh ENTRY'!J190</f>
        <v>91652.245498657227</v>
      </c>
      <c r="K9" s="3">
        <f>'RES kWh ENTRY'!K190</f>
        <v>14029.419860839844</v>
      </c>
      <c r="L9" s="3">
        <f>'RES kWh ENTRY'!L190</f>
        <v>25688.194595336914</v>
      </c>
      <c r="M9" s="3">
        <f>'RES kWh ENTRY'!M190</f>
        <v>36891.196578979492</v>
      </c>
      <c r="N9" s="3">
        <f>'RES kWh ENTRY'!N190</f>
        <v>51601.42985534668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41" x14ac:dyDescent="0.3">
      <c r="A10" s="594"/>
      <c r="B10" s="11" t="s">
        <v>64</v>
      </c>
      <c r="C10" s="3">
        <f>'RES kWh ENTRY'!C191</f>
        <v>9951.258731842041</v>
      </c>
      <c r="D10" s="3">
        <f>'RES kWh ENTRY'!D191</f>
        <v>0</v>
      </c>
      <c r="E10" s="3">
        <f>'RES kWh ENTRY'!E191</f>
        <v>38909.153001785278</v>
      </c>
      <c r="F10" s="3">
        <f>'RES kWh ENTRY'!F191</f>
        <v>0</v>
      </c>
      <c r="G10" s="3">
        <f>'RES kWh ENTRY'!G191</f>
        <v>0</v>
      </c>
      <c r="H10" s="3">
        <f>'RES kWh ENTRY'!H191</f>
        <v>1749512.2047595978</v>
      </c>
      <c r="I10" s="3">
        <f>'RES kWh ENTRY'!I191</f>
        <v>308439.70274353027</v>
      </c>
      <c r="J10" s="3">
        <f>'RES kWh ENTRY'!J191</f>
        <v>2158592.4734420776</v>
      </c>
      <c r="K10" s="3">
        <f>'RES kWh ENTRY'!K191</f>
        <v>12399.188089370728</v>
      </c>
      <c r="L10" s="3">
        <f>'RES kWh ENTRY'!L191</f>
        <v>189241.53831481934</v>
      </c>
      <c r="M10" s="3">
        <f>'RES kWh ENTRY'!M191</f>
        <v>1430797.6047344208</v>
      </c>
      <c r="N10" s="3">
        <f>'RES kWh ENTRY'!N191</f>
        <v>619061.60583686829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41" x14ac:dyDescent="0.3">
      <c r="A11" s="594"/>
      <c r="B11" s="11" t="s">
        <v>65</v>
      </c>
      <c r="C11" s="3">
        <f>'RES kWh ENTRY'!C192</f>
        <v>1077.2999572753906</v>
      </c>
      <c r="D11" s="3">
        <f>'RES kWh ENTRY'!D192</f>
        <v>0</v>
      </c>
      <c r="E11" s="3">
        <f>'RES kWh ENTRY'!E192</f>
        <v>0</v>
      </c>
      <c r="F11" s="3">
        <f>'RES kWh ENTRY'!F192</f>
        <v>0</v>
      </c>
      <c r="G11" s="3">
        <f>'RES kWh ENTRY'!G192</f>
        <v>0</v>
      </c>
      <c r="H11" s="3">
        <f>'RES kWh ENTRY'!H192</f>
        <v>0</v>
      </c>
      <c r="I11" s="3">
        <f>'RES kWh ENTRY'!I192</f>
        <v>72332.997131347656</v>
      </c>
      <c r="J11" s="3">
        <f>'RES kWh ENTRY'!J192</f>
        <v>102035.69595336914</v>
      </c>
      <c r="K11" s="3">
        <f>'RES kWh ENTRY'!K192</f>
        <v>15389.999389648438</v>
      </c>
      <c r="L11" s="3">
        <f>'RES kWh ENTRY'!L192</f>
        <v>0</v>
      </c>
      <c r="M11" s="3">
        <f>'RES kWh ENTRY'!M192</f>
        <v>0</v>
      </c>
      <c r="N11" s="3">
        <f>'RES kWh ENTRY'!N192</f>
        <v>0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41" x14ac:dyDescent="0.3">
      <c r="A12" s="594"/>
      <c r="B12" s="11" t="s">
        <v>66</v>
      </c>
      <c r="C12" s="3">
        <f>'RES kWh ENTRY'!C193</f>
        <v>0</v>
      </c>
      <c r="D12" s="3">
        <f>'RES kWh ENTRY'!D193</f>
        <v>0</v>
      </c>
      <c r="E12" s="3">
        <f>'RES kWh ENTRY'!E193</f>
        <v>0</v>
      </c>
      <c r="F12" s="3">
        <f>'RES kWh ENTRY'!F193</f>
        <v>0</v>
      </c>
      <c r="G12" s="3">
        <f>'RES kWh ENTRY'!G193</f>
        <v>0</v>
      </c>
      <c r="H12" s="3">
        <f>'RES kWh ENTRY'!H193</f>
        <v>0</v>
      </c>
      <c r="I12" s="3">
        <f>'RES kWh ENTRY'!I193</f>
        <v>0</v>
      </c>
      <c r="J12" s="3">
        <f>'RES kWh ENTRY'!J193</f>
        <v>0</v>
      </c>
      <c r="K12" s="3">
        <f>'RES kWh ENTRY'!K193</f>
        <v>0</v>
      </c>
      <c r="L12" s="3">
        <f>'RES kWh ENTRY'!L193</f>
        <v>0</v>
      </c>
      <c r="M12" s="3">
        <f>'RES kWh ENTRY'!M193</f>
        <v>0</v>
      </c>
      <c r="N12" s="3">
        <f>'RES kWh ENTRY'!N193</f>
        <v>0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41" x14ac:dyDescent="0.3">
      <c r="A13" s="594"/>
      <c r="B13" s="11" t="s">
        <v>67</v>
      </c>
      <c r="C13" s="3">
        <f>'RES kWh ENTRY'!C194</f>
        <v>16375.151611328125</v>
      </c>
      <c r="D13" s="3">
        <f>'RES kWh ENTRY'!D194</f>
        <v>1129.32080078125</v>
      </c>
      <c r="E13" s="3">
        <f>'RES kWh ENTRY'!E194</f>
        <v>1157.1520385742188</v>
      </c>
      <c r="F13" s="3">
        <f>'RES kWh ENTRY'!F194</f>
        <v>1129.32080078125</v>
      </c>
      <c r="G13" s="3">
        <f>'RES kWh ENTRY'!G194</f>
        <v>0</v>
      </c>
      <c r="H13" s="3">
        <f>'RES kWh ENTRY'!H194</f>
        <v>0</v>
      </c>
      <c r="I13" s="3">
        <f>'RES kWh ENTRY'!I194</f>
        <v>564.660400390625</v>
      </c>
      <c r="J13" s="3">
        <f>'RES kWh ENTRY'!J194</f>
        <v>0</v>
      </c>
      <c r="K13" s="3">
        <f>'RES kWh ENTRY'!K194</f>
        <v>0</v>
      </c>
      <c r="L13" s="3">
        <f>'RES kWh ENTRY'!L194</f>
        <v>2369.966552734375</v>
      </c>
      <c r="M13" s="3">
        <f>'RES kWh ENTRY'!M194</f>
        <v>11900.441345214844</v>
      </c>
      <c r="N13" s="3">
        <f>'RES kWh ENTRY'!N194</f>
        <v>45594.02490234375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1" x14ac:dyDescent="0.3">
      <c r="A14" s="594"/>
      <c r="B14" s="11" t="s">
        <v>68</v>
      </c>
      <c r="C14" s="3">
        <f>'RES kWh ENTRY'!C195</f>
        <v>729.41679000854492</v>
      </c>
      <c r="D14" s="3">
        <f>'RES kWh ENTRY'!D195</f>
        <v>0</v>
      </c>
      <c r="E14" s="3">
        <f>'RES kWh ENTRY'!E195</f>
        <v>6355.1002430915833</v>
      </c>
      <c r="F14" s="3">
        <f>'RES kWh ENTRY'!F195</f>
        <v>0</v>
      </c>
      <c r="G14" s="3">
        <f>'RES kWh ENTRY'!G195</f>
        <v>0</v>
      </c>
      <c r="H14" s="3">
        <f>'RES kWh ENTRY'!H195</f>
        <v>28641.929704904556</v>
      </c>
      <c r="I14" s="3">
        <f>'RES kWh ENTRY'!I195</f>
        <v>53039.875239610672</v>
      </c>
      <c r="J14" s="3">
        <f>'RES kWh ENTRY'!J195</f>
        <v>91384.373528003693</v>
      </c>
      <c r="K14" s="3">
        <f>'RES kWh ENTRY'!K195</f>
        <v>8557.5429036617279</v>
      </c>
      <c r="L14" s="3">
        <f>'RES kWh ENTRY'!L195</f>
        <v>27594.657748222351</v>
      </c>
      <c r="M14" s="3">
        <f>'RES kWh ENTRY'!M195</f>
        <v>45550.285900477596</v>
      </c>
      <c r="N14" s="3">
        <f>'RES kWh ENTRY'!N195</f>
        <v>321310.52356529236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41" x14ac:dyDescent="0.3">
      <c r="A15" s="594"/>
      <c r="B15" s="11" t="s">
        <v>146</v>
      </c>
      <c r="C15" s="3"/>
      <c r="D15" s="3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</row>
    <row r="16" spans="1:41" ht="15" thickBot="1" x14ac:dyDescent="0.35">
      <c r="A16" s="595"/>
      <c r="B16" s="273" t="s">
        <v>125</v>
      </c>
      <c r="C16" s="274">
        <f>SUM(C5:C15)</f>
        <v>124673.62018966675</v>
      </c>
      <c r="D16" s="274">
        <f t="shared" ref="D16:AM16" si="1">SUM(D5:D15)</f>
        <v>2522.7360305786133</v>
      </c>
      <c r="E16" s="274">
        <f t="shared" si="1"/>
        <v>61325.918730258942</v>
      </c>
      <c r="F16" s="274">
        <f t="shared" si="1"/>
        <v>2772.0421295166016</v>
      </c>
      <c r="G16" s="274">
        <f t="shared" si="1"/>
        <v>0</v>
      </c>
      <c r="H16" s="274">
        <f t="shared" si="1"/>
        <v>1878015.1805155277</v>
      </c>
      <c r="I16" s="274">
        <f t="shared" si="1"/>
        <v>859043.21705174446</v>
      </c>
      <c r="J16" s="274">
        <f t="shared" si="1"/>
        <v>3089665.5144505501</v>
      </c>
      <c r="K16" s="274">
        <f t="shared" si="1"/>
        <v>163807.97471022606</v>
      </c>
      <c r="L16" s="274">
        <f t="shared" si="1"/>
        <v>746981.14700603485</v>
      </c>
      <c r="M16" s="274">
        <f t="shared" si="1"/>
        <v>1895211.8954566757</v>
      </c>
      <c r="N16" s="274">
        <f t="shared" si="1"/>
        <v>2778837.6895027161</v>
      </c>
      <c r="O16" s="275">
        <f t="shared" si="1"/>
        <v>0</v>
      </c>
      <c r="P16" s="275">
        <f t="shared" si="1"/>
        <v>0</v>
      </c>
      <c r="Q16" s="275">
        <f t="shared" si="1"/>
        <v>0</v>
      </c>
      <c r="R16" s="275">
        <f t="shared" si="1"/>
        <v>0</v>
      </c>
      <c r="S16" s="275">
        <f t="shared" si="1"/>
        <v>0</v>
      </c>
      <c r="T16" s="275">
        <f t="shared" si="1"/>
        <v>0</v>
      </c>
      <c r="U16" s="275">
        <f t="shared" si="1"/>
        <v>0</v>
      </c>
      <c r="V16" s="275">
        <f t="shared" si="1"/>
        <v>0</v>
      </c>
      <c r="W16" s="275">
        <f t="shared" si="1"/>
        <v>0</v>
      </c>
      <c r="X16" s="275">
        <f t="shared" si="1"/>
        <v>0</v>
      </c>
      <c r="Y16" s="275">
        <f t="shared" si="1"/>
        <v>0</v>
      </c>
      <c r="Z16" s="275">
        <f t="shared" si="1"/>
        <v>0</v>
      </c>
      <c r="AA16" s="275">
        <f t="shared" si="1"/>
        <v>0</v>
      </c>
      <c r="AB16" s="275">
        <f t="shared" si="1"/>
        <v>0</v>
      </c>
      <c r="AC16" s="275">
        <f t="shared" si="1"/>
        <v>0</v>
      </c>
      <c r="AD16" s="275">
        <f t="shared" si="1"/>
        <v>0</v>
      </c>
      <c r="AE16" s="275">
        <f t="shared" si="1"/>
        <v>0</v>
      </c>
      <c r="AF16" s="275">
        <f t="shared" si="1"/>
        <v>0</v>
      </c>
      <c r="AG16" s="275">
        <f t="shared" si="1"/>
        <v>0</v>
      </c>
      <c r="AH16" s="275">
        <f t="shared" si="1"/>
        <v>0</v>
      </c>
      <c r="AI16" s="275">
        <f t="shared" si="1"/>
        <v>0</v>
      </c>
      <c r="AJ16" s="275">
        <f t="shared" si="1"/>
        <v>0</v>
      </c>
      <c r="AK16" s="275">
        <f t="shared" si="1"/>
        <v>0</v>
      </c>
      <c r="AL16" s="275">
        <f t="shared" si="1"/>
        <v>0</v>
      </c>
      <c r="AM16" s="275">
        <f t="shared" si="1"/>
        <v>0</v>
      </c>
    </row>
    <row r="17" spans="1:39" s="44" customFormat="1" x14ac:dyDescent="0.3">
      <c r="A17" s="301"/>
      <c r="B17" s="302"/>
      <c r="C17" s="9"/>
      <c r="D17" s="302"/>
      <c r="E17" s="9"/>
      <c r="F17" s="302"/>
      <c r="G17" s="302"/>
      <c r="H17" s="9"/>
      <c r="I17" s="302"/>
      <c r="J17" s="302"/>
      <c r="K17" s="9"/>
      <c r="L17" s="302"/>
      <c r="M17" s="302"/>
      <c r="N17" s="9"/>
      <c r="O17" s="302"/>
      <c r="P17" s="302"/>
      <c r="Q17" s="9"/>
      <c r="R17" s="302"/>
      <c r="S17" s="302"/>
      <c r="T17" s="9"/>
      <c r="U17" s="302"/>
      <c r="V17" s="302"/>
      <c r="W17" s="9"/>
      <c r="X17" s="302"/>
      <c r="Y17" s="302"/>
      <c r="Z17" s="9"/>
      <c r="AA17" s="302"/>
      <c r="AB17" s="302"/>
      <c r="AC17" s="9"/>
      <c r="AD17" s="302"/>
      <c r="AE17" s="302"/>
      <c r="AF17" s="9"/>
      <c r="AG17" s="302"/>
      <c r="AH17" s="302"/>
      <c r="AI17" s="9"/>
      <c r="AJ17" s="302"/>
      <c r="AK17" s="302"/>
      <c r="AL17" s="9"/>
      <c r="AM17" s="302"/>
    </row>
    <row r="18" spans="1:39" s="44" customFormat="1" ht="15" thickBot="1" x14ac:dyDescent="0.35"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</row>
    <row r="19" spans="1:39" ht="15.6" x14ac:dyDescent="0.3">
      <c r="A19" s="596" t="s">
        <v>126</v>
      </c>
      <c r="B19" s="17" t="s">
        <v>124</v>
      </c>
      <c r="C19" s="271">
        <v>43831</v>
      </c>
      <c r="D19" s="271">
        <v>43862</v>
      </c>
      <c r="E19" s="271">
        <v>43891</v>
      </c>
      <c r="F19" s="271">
        <v>43922</v>
      </c>
      <c r="G19" s="271">
        <v>43952</v>
      </c>
      <c r="H19" s="271">
        <v>43983</v>
      </c>
      <c r="I19" s="271">
        <v>44013</v>
      </c>
      <c r="J19" s="271">
        <v>44044</v>
      </c>
      <c r="K19" s="271">
        <v>44075</v>
      </c>
      <c r="L19" s="271">
        <v>44105</v>
      </c>
      <c r="M19" s="271">
        <v>44136</v>
      </c>
      <c r="N19" s="271">
        <v>44166</v>
      </c>
      <c r="O19" s="271">
        <v>44197</v>
      </c>
      <c r="P19" s="271">
        <v>44228</v>
      </c>
      <c r="Q19" s="271">
        <v>44256</v>
      </c>
      <c r="R19" s="271">
        <v>44287</v>
      </c>
      <c r="S19" s="271">
        <v>44317</v>
      </c>
      <c r="T19" s="271">
        <v>44348</v>
      </c>
      <c r="U19" s="271">
        <v>44378</v>
      </c>
      <c r="V19" s="271">
        <v>44409</v>
      </c>
      <c r="W19" s="271">
        <v>44440</v>
      </c>
      <c r="X19" s="271">
        <v>44470</v>
      </c>
      <c r="Y19" s="271">
        <v>44501</v>
      </c>
      <c r="Z19" s="271">
        <v>44531</v>
      </c>
      <c r="AA19" s="271">
        <v>44562</v>
      </c>
      <c r="AB19" s="271">
        <v>44593</v>
      </c>
      <c r="AC19" s="271">
        <v>44621</v>
      </c>
      <c r="AD19" s="271">
        <v>44652</v>
      </c>
      <c r="AE19" s="271">
        <v>44682</v>
      </c>
      <c r="AF19" s="271">
        <v>44713</v>
      </c>
      <c r="AG19" s="271">
        <v>44743</v>
      </c>
      <c r="AH19" s="271">
        <v>44774</v>
      </c>
      <c r="AI19" s="271">
        <v>44805</v>
      </c>
      <c r="AJ19" s="271">
        <v>44835</v>
      </c>
      <c r="AK19" s="271">
        <v>44866</v>
      </c>
      <c r="AL19" s="271">
        <v>44896</v>
      </c>
      <c r="AM19" s="271">
        <v>44927</v>
      </c>
    </row>
    <row r="20" spans="1:39" ht="15" customHeight="1" x14ac:dyDescent="0.3">
      <c r="A20" s="597"/>
      <c r="B20" s="11" t="str">
        <f t="shared" ref="B20:C31" si="2">B5</f>
        <v>Building Shell</v>
      </c>
      <c r="C20" s="3">
        <f>C5</f>
        <v>3989.1730651855469</v>
      </c>
      <c r="D20" s="3">
        <f>IF(SUM($C$16:$N$16)=0,0,C20+D5)</f>
        <v>3989.1730651855469</v>
      </c>
      <c r="E20" s="3">
        <f t="shared" ref="E20:AM20" si="3">IF(SUM($C$16:$N$16)=0,0,D20+E5)</f>
        <v>11440.123687744141</v>
      </c>
      <c r="F20" s="3">
        <f t="shared" si="3"/>
        <v>13082.845016479492</v>
      </c>
      <c r="G20" s="3">
        <f t="shared" si="3"/>
        <v>13082.845016479492</v>
      </c>
      <c r="H20" s="3">
        <f t="shared" si="3"/>
        <v>14096.583724975586</v>
      </c>
      <c r="I20" s="3">
        <f t="shared" si="3"/>
        <v>27300.487075805664</v>
      </c>
      <c r="J20" s="3">
        <f t="shared" si="3"/>
        <v>27300.487075805664</v>
      </c>
      <c r="K20" s="3">
        <f t="shared" si="3"/>
        <v>28519.812026977539</v>
      </c>
      <c r="L20" s="3">
        <f t="shared" si="3"/>
        <v>28519.812026977539</v>
      </c>
      <c r="M20" s="3">
        <f t="shared" si="3"/>
        <v>28519.812026977539</v>
      </c>
      <c r="N20" s="3">
        <f t="shared" si="3"/>
        <v>235060.16328430176</v>
      </c>
      <c r="O20" s="3">
        <f t="shared" si="3"/>
        <v>235060.16328430176</v>
      </c>
      <c r="P20" s="3">
        <f t="shared" si="3"/>
        <v>235060.16328430176</v>
      </c>
      <c r="Q20" s="3">
        <f t="shared" si="3"/>
        <v>235060.16328430176</v>
      </c>
      <c r="R20" s="3">
        <f t="shared" si="3"/>
        <v>235060.16328430176</v>
      </c>
      <c r="S20" s="3">
        <f t="shared" si="3"/>
        <v>235060.16328430176</v>
      </c>
      <c r="T20" s="3">
        <f t="shared" si="3"/>
        <v>235060.16328430176</v>
      </c>
      <c r="U20" s="3">
        <f t="shared" si="3"/>
        <v>235060.16328430176</v>
      </c>
      <c r="V20" s="3">
        <f t="shared" si="3"/>
        <v>235060.16328430176</v>
      </c>
      <c r="W20" s="508">
        <f t="shared" si="3"/>
        <v>235060.16328430176</v>
      </c>
      <c r="X20" s="3">
        <f t="shared" si="3"/>
        <v>235060.16328430176</v>
      </c>
      <c r="Y20" s="3">
        <f t="shared" si="3"/>
        <v>235060.16328430176</v>
      </c>
      <c r="Z20" s="3">
        <f t="shared" si="3"/>
        <v>235060.16328430176</v>
      </c>
      <c r="AA20" s="3">
        <f t="shared" si="3"/>
        <v>235060.16328430176</v>
      </c>
      <c r="AB20" s="3">
        <f t="shared" si="3"/>
        <v>235060.16328430176</v>
      </c>
      <c r="AC20" s="3">
        <f t="shared" si="3"/>
        <v>235060.16328430176</v>
      </c>
      <c r="AD20" s="3">
        <f t="shared" si="3"/>
        <v>235060.16328430176</v>
      </c>
      <c r="AE20" s="3">
        <f t="shared" si="3"/>
        <v>235060.16328430176</v>
      </c>
      <c r="AF20" s="3">
        <f t="shared" si="3"/>
        <v>235060.16328430176</v>
      </c>
      <c r="AG20" s="3">
        <f t="shared" si="3"/>
        <v>235060.16328430176</v>
      </c>
      <c r="AH20" s="3">
        <f t="shared" si="3"/>
        <v>235060.16328430176</v>
      </c>
      <c r="AI20" s="3">
        <f t="shared" si="3"/>
        <v>235060.16328430176</v>
      </c>
      <c r="AJ20" s="3">
        <f t="shared" si="3"/>
        <v>235060.16328430176</v>
      </c>
      <c r="AK20" s="3">
        <f t="shared" si="3"/>
        <v>235060.16328430176</v>
      </c>
      <c r="AL20" s="3">
        <f t="shared" si="3"/>
        <v>235060.16328430176</v>
      </c>
      <c r="AM20" s="3">
        <f t="shared" si="3"/>
        <v>235060.16328430176</v>
      </c>
    </row>
    <row r="21" spans="1:39" x14ac:dyDescent="0.3">
      <c r="A21" s="597"/>
      <c r="B21" s="12" t="str">
        <f t="shared" si="2"/>
        <v>Cooling</v>
      </c>
      <c r="C21" s="3">
        <f t="shared" si="2"/>
        <v>42665.317276000977</v>
      </c>
      <c r="D21" s="3">
        <f t="shared" ref="D21:AM21" si="4">IF(SUM($C$16:$N$16)=0,0,C21+D6)</f>
        <v>43098.715682983398</v>
      </c>
      <c r="E21" s="3">
        <f t="shared" si="4"/>
        <v>43315.414886474609</v>
      </c>
      <c r="F21" s="3">
        <f t="shared" si="4"/>
        <v>43315.414886474609</v>
      </c>
      <c r="G21" s="3">
        <f t="shared" si="4"/>
        <v>43315.414886474609</v>
      </c>
      <c r="H21" s="3">
        <f t="shared" si="4"/>
        <v>109989.54989624023</v>
      </c>
      <c r="I21" s="3">
        <f t="shared" si="4"/>
        <v>467708.83169555664</v>
      </c>
      <c r="J21" s="3">
        <f t="shared" si="4"/>
        <v>997115.47861480713</v>
      </c>
      <c r="K21" s="3">
        <f t="shared" si="4"/>
        <v>1094833.3496170044</v>
      </c>
      <c r="L21" s="3">
        <f t="shared" si="4"/>
        <v>1246043.9536819458</v>
      </c>
      <c r="M21" s="3">
        <f t="shared" si="4"/>
        <v>1357260.8620071411</v>
      </c>
      <c r="N21" s="3">
        <f t="shared" si="4"/>
        <v>1682528.7281112671</v>
      </c>
      <c r="O21" s="3">
        <f t="shared" si="4"/>
        <v>1682528.7281112671</v>
      </c>
      <c r="P21" s="3">
        <f t="shared" si="4"/>
        <v>1682528.7281112671</v>
      </c>
      <c r="Q21" s="3">
        <f t="shared" si="4"/>
        <v>1682528.7281112671</v>
      </c>
      <c r="R21" s="3">
        <f t="shared" si="4"/>
        <v>1682528.7281112671</v>
      </c>
      <c r="S21" s="3">
        <f t="shared" si="4"/>
        <v>1682528.7281112671</v>
      </c>
      <c r="T21" s="3">
        <f t="shared" si="4"/>
        <v>1682528.7281112671</v>
      </c>
      <c r="U21" s="3">
        <f t="shared" si="4"/>
        <v>1682528.7281112671</v>
      </c>
      <c r="V21" s="3">
        <f t="shared" si="4"/>
        <v>1682528.7281112671</v>
      </c>
      <c r="W21" s="508">
        <f t="shared" si="4"/>
        <v>1682528.7281112671</v>
      </c>
      <c r="X21" s="3">
        <f t="shared" si="4"/>
        <v>1682528.7281112671</v>
      </c>
      <c r="Y21" s="3">
        <f t="shared" si="4"/>
        <v>1682528.7281112671</v>
      </c>
      <c r="Z21" s="3">
        <f t="shared" si="4"/>
        <v>1682528.7281112671</v>
      </c>
      <c r="AA21" s="3">
        <f t="shared" si="4"/>
        <v>1682528.7281112671</v>
      </c>
      <c r="AB21" s="3">
        <f t="shared" si="4"/>
        <v>1682528.7281112671</v>
      </c>
      <c r="AC21" s="3">
        <f t="shared" si="4"/>
        <v>1682528.7281112671</v>
      </c>
      <c r="AD21" s="3">
        <f t="shared" si="4"/>
        <v>1682528.7281112671</v>
      </c>
      <c r="AE21" s="3">
        <f t="shared" si="4"/>
        <v>1682528.7281112671</v>
      </c>
      <c r="AF21" s="3">
        <f t="shared" si="4"/>
        <v>1682528.7281112671</v>
      </c>
      <c r="AG21" s="3">
        <f t="shared" si="4"/>
        <v>1682528.7281112671</v>
      </c>
      <c r="AH21" s="3">
        <f t="shared" si="4"/>
        <v>1682528.7281112671</v>
      </c>
      <c r="AI21" s="3">
        <f t="shared" si="4"/>
        <v>1682528.7281112671</v>
      </c>
      <c r="AJ21" s="3">
        <f t="shared" si="4"/>
        <v>1682528.7281112671</v>
      </c>
      <c r="AK21" s="3">
        <f t="shared" si="4"/>
        <v>1682528.7281112671</v>
      </c>
      <c r="AL21" s="3">
        <f t="shared" si="4"/>
        <v>1682528.7281112671</v>
      </c>
      <c r="AM21" s="3">
        <f t="shared" si="4"/>
        <v>1682528.7281112671</v>
      </c>
    </row>
    <row r="22" spans="1:39" x14ac:dyDescent="0.3">
      <c r="A22" s="597"/>
      <c r="B22" s="11" t="str">
        <f t="shared" si="2"/>
        <v>Freezer</v>
      </c>
      <c r="C22" s="3">
        <f t="shared" si="2"/>
        <v>0</v>
      </c>
      <c r="D22" s="3">
        <f t="shared" ref="D22:AM22" si="5">IF(SUM($C$16:$N$16)=0,0,C22+D7)</f>
        <v>0</v>
      </c>
      <c r="E22" s="3">
        <f t="shared" si="5"/>
        <v>0</v>
      </c>
      <c r="F22" s="3">
        <f t="shared" si="5"/>
        <v>0</v>
      </c>
      <c r="G22" s="3">
        <f t="shared" si="5"/>
        <v>0</v>
      </c>
      <c r="H22" s="3">
        <f t="shared" si="5"/>
        <v>0</v>
      </c>
      <c r="I22" s="3">
        <f t="shared" si="5"/>
        <v>0</v>
      </c>
      <c r="J22" s="3">
        <f t="shared" si="5"/>
        <v>0</v>
      </c>
      <c r="K22" s="3">
        <f t="shared" si="5"/>
        <v>0</v>
      </c>
      <c r="L22" s="3">
        <f t="shared" si="5"/>
        <v>0</v>
      </c>
      <c r="M22" s="3">
        <f t="shared" si="5"/>
        <v>0</v>
      </c>
      <c r="N22" s="3">
        <f t="shared" si="5"/>
        <v>0</v>
      </c>
      <c r="O22" s="3">
        <f t="shared" si="5"/>
        <v>0</v>
      </c>
      <c r="P22" s="3">
        <f t="shared" si="5"/>
        <v>0</v>
      </c>
      <c r="Q22" s="3">
        <f t="shared" si="5"/>
        <v>0</v>
      </c>
      <c r="R22" s="3">
        <f t="shared" si="5"/>
        <v>0</v>
      </c>
      <c r="S22" s="3">
        <f t="shared" si="5"/>
        <v>0</v>
      </c>
      <c r="T22" s="3">
        <f t="shared" si="5"/>
        <v>0</v>
      </c>
      <c r="U22" s="3">
        <f t="shared" si="5"/>
        <v>0</v>
      </c>
      <c r="V22" s="3">
        <f t="shared" si="5"/>
        <v>0</v>
      </c>
      <c r="W22" s="508">
        <f t="shared" si="5"/>
        <v>0</v>
      </c>
      <c r="X22" s="3">
        <f t="shared" si="5"/>
        <v>0</v>
      </c>
      <c r="Y22" s="3">
        <f t="shared" si="5"/>
        <v>0</v>
      </c>
      <c r="Z22" s="3">
        <f t="shared" si="5"/>
        <v>0</v>
      </c>
      <c r="AA22" s="3">
        <f t="shared" si="5"/>
        <v>0</v>
      </c>
      <c r="AB22" s="3">
        <f t="shared" si="5"/>
        <v>0</v>
      </c>
      <c r="AC22" s="3">
        <f t="shared" si="5"/>
        <v>0</v>
      </c>
      <c r="AD22" s="3">
        <f t="shared" si="5"/>
        <v>0</v>
      </c>
      <c r="AE22" s="3">
        <f t="shared" si="5"/>
        <v>0</v>
      </c>
      <c r="AF22" s="3">
        <f t="shared" si="5"/>
        <v>0</v>
      </c>
      <c r="AG22" s="3">
        <f t="shared" si="5"/>
        <v>0</v>
      </c>
      <c r="AH22" s="3">
        <f t="shared" si="5"/>
        <v>0</v>
      </c>
      <c r="AI22" s="3">
        <f t="shared" si="5"/>
        <v>0</v>
      </c>
      <c r="AJ22" s="3">
        <f t="shared" si="5"/>
        <v>0</v>
      </c>
      <c r="AK22" s="3">
        <f t="shared" si="5"/>
        <v>0</v>
      </c>
      <c r="AL22" s="3">
        <f t="shared" si="5"/>
        <v>0</v>
      </c>
      <c r="AM22" s="3">
        <f t="shared" si="5"/>
        <v>0</v>
      </c>
    </row>
    <row r="23" spans="1:39" x14ac:dyDescent="0.3">
      <c r="A23" s="597"/>
      <c r="B23" s="11" t="str">
        <f t="shared" si="2"/>
        <v>Heating</v>
      </c>
      <c r="C23" s="3">
        <f t="shared" si="2"/>
        <v>30783.107357025146</v>
      </c>
      <c r="D23" s="3">
        <f t="shared" ref="D23:AM23" si="6">IF(SUM($C$16:$N$16)=0,0,C23+D8)</f>
        <v>30862.008365631104</v>
      </c>
      <c r="E23" s="3">
        <f t="shared" si="6"/>
        <v>30901.458869934082</v>
      </c>
      <c r="F23" s="3">
        <f t="shared" si="6"/>
        <v>30901.458869934082</v>
      </c>
      <c r="G23" s="3">
        <f t="shared" si="6"/>
        <v>30901.458869934082</v>
      </c>
      <c r="H23" s="3">
        <f t="shared" si="6"/>
        <v>31217.06290435791</v>
      </c>
      <c r="I23" s="3">
        <f t="shared" si="6"/>
        <v>31532.666938781738</v>
      </c>
      <c r="J23" s="3">
        <f t="shared" si="6"/>
        <v>148126.74604797363</v>
      </c>
      <c r="K23" s="3">
        <f t="shared" si="6"/>
        <v>162621.37456130981</v>
      </c>
      <c r="L23" s="3">
        <f t="shared" si="6"/>
        <v>513497.56029129028</v>
      </c>
      <c r="M23" s="3">
        <f t="shared" si="6"/>
        <v>772353.01886367798</v>
      </c>
      <c r="N23" s="3">
        <f t="shared" si="6"/>
        <v>1981814.9068450928</v>
      </c>
      <c r="O23" s="3">
        <f t="shared" si="6"/>
        <v>1981814.9068450928</v>
      </c>
      <c r="P23" s="3">
        <f t="shared" si="6"/>
        <v>1981814.9068450928</v>
      </c>
      <c r="Q23" s="3">
        <f t="shared" si="6"/>
        <v>1981814.9068450928</v>
      </c>
      <c r="R23" s="3">
        <f t="shared" si="6"/>
        <v>1981814.9068450928</v>
      </c>
      <c r="S23" s="3">
        <f t="shared" si="6"/>
        <v>1981814.9068450928</v>
      </c>
      <c r="T23" s="3">
        <f t="shared" si="6"/>
        <v>1981814.9068450928</v>
      </c>
      <c r="U23" s="3">
        <f t="shared" si="6"/>
        <v>1981814.9068450928</v>
      </c>
      <c r="V23" s="3">
        <f t="shared" si="6"/>
        <v>1981814.9068450928</v>
      </c>
      <c r="W23" s="508">
        <f t="shared" si="6"/>
        <v>1981814.9068450928</v>
      </c>
      <c r="X23" s="3">
        <f t="shared" si="6"/>
        <v>1981814.9068450928</v>
      </c>
      <c r="Y23" s="3">
        <f t="shared" si="6"/>
        <v>1981814.9068450928</v>
      </c>
      <c r="Z23" s="3">
        <f t="shared" si="6"/>
        <v>1981814.9068450928</v>
      </c>
      <c r="AA23" s="3">
        <f t="shared" si="6"/>
        <v>1981814.9068450928</v>
      </c>
      <c r="AB23" s="3">
        <f t="shared" si="6"/>
        <v>1981814.9068450928</v>
      </c>
      <c r="AC23" s="3">
        <f t="shared" si="6"/>
        <v>1981814.9068450928</v>
      </c>
      <c r="AD23" s="3">
        <f t="shared" si="6"/>
        <v>1981814.9068450928</v>
      </c>
      <c r="AE23" s="3">
        <f t="shared" si="6"/>
        <v>1981814.9068450928</v>
      </c>
      <c r="AF23" s="3">
        <f t="shared" si="6"/>
        <v>1981814.9068450928</v>
      </c>
      <c r="AG23" s="3">
        <f t="shared" si="6"/>
        <v>1981814.9068450928</v>
      </c>
      <c r="AH23" s="3">
        <f t="shared" si="6"/>
        <v>1981814.9068450928</v>
      </c>
      <c r="AI23" s="3">
        <f t="shared" si="6"/>
        <v>1981814.9068450928</v>
      </c>
      <c r="AJ23" s="3">
        <f t="shared" si="6"/>
        <v>1981814.9068450928</v>
      </c>
      <c r="AK23" s="3">
        <f t="shared" si="6"/>
        <v>1981814.9068450928</v>
      </c>
      <c r="AL23" s="3">
        <f t="shared" si="6"/>
        <v>1981814.9068450928</v>
      </c>
      <c r="AM23" s="3">
        <f t="shared" si="6"/>
        <v>1981814.9068450928</v>
      </c>
    </row>
    <row r="24" spans="1:39" x14ac:dyDescent="0.3">
      <c r="A24" s="597"/>
      <c r="B24" s="12" t="str">
        <f t="shared" si="2"/>
        <v>HVAC</v>
      </c>
      <c r="C24" s="3">
        <f t="shared" si="2"/>
        <v>19102.895401000977</v>
      </c>
      <c r="D24" s="3">
        <f t="shared" ref="D24:AM24" si="7">IF(SUM($C$16:$N$16)=0,0,C24+D9)</f>
        <v>19984.011215209961</v>
      </c>
      <c r="E24" s="3">
        <f t="shared" si="7"/>
        <v>27181.424331665039</v>
      </c>
      <c r="F24" s="3">
        <f t="shared" si="7"/>
        <v>27181.424331665039</v>
      </c>
      <c r="G24" s="3">
        <f t="shared" si="7"/>
        <v>27181.424331665039</v>
      </c>
      <c r="H24" s="3">
        <f t="shared" si="7"/>
        <v>59038.992630004883</v>
      </c>
      <c r="I24" s="3">
        <f t="shared" si="7"/>
        <v>112466.1849822998</v>
      </c>
      <c r="J24" s="3">
        <f t="shared" si="7"/>
        <v>204118.43048095703</v>
      </c>
      <c r="K24" s="3">
        <f t="shared" si="7"/>
        <v>218147.85034179688</v>
      </c>
      <c r="L24" s="3">
        <f t="shared" si="7"/>
        <v>243836.04493713379</v>
      </c>
      <c r="M24" s="3">
        <f t="shared" si="7"/>
        <v>280727.24151611328</v>
      </c>
      <c r="N24" s="3">
        <f t="shared" si="7"/>
        <v>332328.67137145996</v>
      </c>
      <c r="O24" s="3">
        <f t="shared" si="7"/>
        <v>332328.67137145996</v>
      </c>
      <c r="P24" s="3">
        <f t="shared" si="7"/>
        <v>332328.67137145996</v>
      </c>
      <c r="Q24" s="3">
        <f t="shared" si="7"/>
        <v>332328.67137145996</v>
      </c>
      <c r="R24" s="3">
        <f t="shared" si="7"/>
        <v>332328.67137145996</v>
      </c>
      <c r="S24" s="3">
        <f t="shared" si="7"/>
        <v>332328.67137145996</v>
      </c>
      <c r="T24" s="3">
        <f t="shared" si="7"/>
        <v>332328.67137145996</v>
      </c>
      <c r="U24" s="3">
        <f t="shared" si="7"/>
        <v>332328.67137145996</v>
      </c>
      <c r="V24" s="3">
        <f t="shared" si="7"/>
        <v>332328.67137145996</v>
      </c>
      <c r="W24" s="508">
        <f t="shared" si="7"/>
        <v>332328.67137145996</v>
      </c>
      <c r="X24" s="3">
        <f t="shared" si="7"/>
        <v>332328.67137145996</v>
      </c>
      <c r="Y24" s="3">
        <f t="shared" si="7"/>
        <v>332328.67137145996</v>
      </c>
      <c r="Z24" s="3">
        <f t="shared" si="7"/>
        <v>332328.67137145996</v>
      </c>
      <c r="AA24" s="3">
        <f t="shared" si="7"/>
        <v>332328.67137145996</v>
      </c>
      <c r="AB24" s="3">
        <f t="shared" si="7"/>
        <v>332328.67137145996</v>
      </c>
      <c r="AC24" s="3">
        <f t="shared" si="7"/>
        <v>332328.67137145996</v>
      </c>
      <c r="AD24" s="3">
        <f t="shared" si="7"/>
        <v>332328.67137145996</v>
      </c>
      <c r="AE24" s="3">
        <f t="shared" si="7"/>
        <v>332328.67137145996</v>
      </c>
      <c r="AF24" s="3">
        <f t="shared" si="7"/>
        <v>332328.67137145996</v>
      </c>
      <c r="AG24" s="3">
        <f t="shared" si="7"/>
        <v>332328.67137145996</v>
      </c>
      <c r="AH24" s="3">
        <f t="shared" si="7"/>
        <v>332328.67137145996</v>
      </c>
      <c r="AI24" s="3">
        <f t="shared" si="7"/>
        <v>332328.67137145996</v>
      </c>
      <c r="AJ24" s="3">
        <f t="shared" si="7"/>
        <v>332328.67137145996</v>
      </c>
      <c r="AK24" s="3">
        <f t="shared" si="7"/>
        <v>332328.67137145996</v>
      </c>
      <c r="AL24" s="3">
        <f t="shared" si="7"/>
        <v>332328.67137145996</v>
      </c>
      <c r="AM24" s="3">
        <f t="shared" si="7"/>
        <v>332328.67137145996</v>
      </c>
    </row>
    <row r="25" spans="1:39" x14ac:dyDescent="0.3">
      <c r="A25" s="597"/>
      <c r="B25" s="11" t="str">
        <f t="shared" si="2"/>
        <v>Lighting</v>
      </c>
      <c r="C25" s="3">
        <f t="shared" si="2"/>
        <v>9951.258731842041</v>
      </c>
      <c r="D25" s="3">
        <f t="shared" ref="D25:AM25" si="8">IF(SUM($C$16:$N$16)=0,0,C25+D10)</f>
        <v>9951.258731842041</v>
      </c>
      <c r="E25" s="3">
        <f t="shared" si="8"/>
        <v>48860.411733627319</v>
      </c>
      <c r="F25" s="3">
        <f t="shared" si="8"/>
        <v>48860.411733627319</v>
      </c>
      <c r="G25" s="3">
        <f t="shared" si="8"/>
        <v>48860.411733627319</v>
      </c>
      <c r="H25" s="3">
        <f t="shared" si="8"/>
        <v>1798372.6164932251</v>
      </c>
      <c r="I25" s="3">
        <f t="shared" si="8"/>
        <v>2106812.3192367554</v>
      </c>
      <c r="J25" s="3">
        <f t="shared" si="8"/>
        <v>4265404.792678833</v>
      </c>
      <c r="K25" s="3">
        <f t="shared" si="8"/>
        <v>4277803.9807682037</v>
      </c>
      <c r="L25" s="3">
        <f t="shared" si="8"/>
        <v>4467045.5190830231</v>
      </c>
      <c r="M25" s="3">
        <f t="shared" si="8"/>
        <v>5897843.1238174438</v>
      </c>
      <c r="N25" s="3">
        <f t="shared" si="8"/>
        <v>6516904.7296543121</v>
      </c>
      <c r="O25" s="3">
        <f t="shared" si="8"/>
        <v>6516904.7296543121</v>
      </c>
      <c r="P25" s="3">
        <f t="shared" si="8"/>
        <v>6516904.7296543121</v>
      </c>
      <c r="Q25" s="3">
        <f t="shared" si="8"/>
        <v>6516904.7296543121</v>
      </c>
      <c r="R25" s="3">
        <f t="shared" si="8"/>
        <v>6516904.7296543121</v>
      </c>
      <c r="S25" s="3">
        <f t="shared" si="8"/>
        <v>6516904.7296543121</v>
      </c>
      <c r="T25" s="3">
        <f t="shared" si="8"/>
        <v>6516904.7296543121</v>
      </c>
      <c r="U25" s="3">
        <f t="shared" si="8"/>
        <v>6516904.7296543121</v>
      </c>
      <c r="V25" s="3">
        <f t="shared" si="8"/>
        <v>6516904.7296543121</v>
      </c>
      <c r="W25" s="508">
        <f t="shared" si="8"/>
        <v>6516904.7296543121</v>
      </c>
      <c r="X25" s="3">
        <f t="shared" si="8"/>
        <v>6516904.7296543121</v>
      </c>
      <c r="Y25" s="3">
        <f t="shared" si="8"/>
        <v>6516904.7296543121</v>
      </c>
      <c r="Z25" s="3">
        <f t="shared" si="8"/>
        <v>6516904.7296543121</v>
      </c>
      <c r="AA25" s="3">
        <f t="shared" si="8"/>
        <v>6516904.7296543121</v>
      </c>
      <c r="AB25" s="3">
        <f t="shared" si="8"/>
        <v>6516904.7296543121</v>
      </c>
      <c r="AC25" s="3">
        <f t="shared" si="8"/>
        <v>6516904.7296543121</v>
      </c>
      <c r="AD25" s="3">
        <f t="shared" si="8"/>
        <v>6516904.7296543121</v>
      </c>
      <c r="AE25" s="3">
        <f t="shared" si="8"/>
        <v>6516904.7296543121</v>
      </c>
      <c r="AF25" s="3">
        <f t="shared" si="8"/>
        <v>6516904.7296543121</v>
      </c>
      <c r="AG25" s="3">
        <f t="shared" si="8"/>
        <v>6516904.7296543121</v>
      </c>
      <c r="AH25" s="3">
        <f t="shared" si="8"/>
        <v>6516904.7296543121</v>
      </c>
      <c r="AI25" s="3">
        <f t="shared" si="8"/>
        <v>6516904.7296543121</v>
      </c>
      <c r="AJ25" s="3">
        <f t="shared" si="8"/>
        <v>6516904.7296543121</v>
      </c>
      <c r="AK25" s="3">
        <f t="shared" si="8"/>
        <v>6516904.7296543121</v>
      </c>
      <c r="AL25" s="3">
        <f t="shared" si="8"/>
        <v>6516904.7296543121</v>
      </c>
      <c r="AM25" s="3">
        <f t="shared" si="8"/>
        <v>6516904.7296543121</v>
      </c>
    </row>
    <row r="26" spans="1:39" x14ac:dyDescent="0.3">
      <c r="A26" s="597"/>
      <c r="B26" s="11" t="str">
        <f t="shared" si="2"/>
        <v>Miscellaneous</v>
      </c>
      <c r="C26" s="3">
        <f t="shared" si="2"/>
        <v>1077.2999572753906</v>
      </c>
      <c r="D26" s="3">
        <f t="shared" ref="D26:AM26" si="9">IF(SUM($C$16:$N$16)=0,0,C26+D11)</f>
        <v>1077.2999572753906</v>
      </c>
      <c r="E26" s="3">
        <f t="shared" si="9"/>
        <v>1077.2999572753906</v>
      </c>
      <c r="F26" s="3">
        <f t="shared" si="9"/>
        <v>1077.2999572753906</v>
      </c>
      <c r="G26" s="3">
        <f t="shared" si="9"/>
        <v>1077.2999572753906</v>
      </c>
      <c r="H26" s="3">
        <f t="shared" si="9"/>
        <v>1077.2999572753906</v>
      </c>
      <c r="I26" s="3">
        <f t="shared" si="9"/>
        <v>73410.297088623047</v>
      </c>
      <c r="J26" s="3">
        <f t="shared" si="9"/>
        <v>175445.99304199219</v>
      </c>
      <c r="K26" s="3">
        <f t="shared" si="9"/>
        <v>190835.99243164063</v>
      </c>
      <c r="L26" s="3">
        <f t="shared" si="9"/>
        <v>190835.99243164063</v>
      </c>
      <c r="M26" s="3">
        <f t="shared" si="9"/>
        <v>190835.99243164063</v>
      </c>
      <c r="N26" s="3">
        <f t="shared" si="9"/>
        <v>190835.99243164063</v>
      </c>
      <c r="O26" s="3">
        <f t="shared" si="9"/>
        <v>190835.99243164063</v>
      </c>
      <c r="P26" s="3">
        <f t="shared" si="9"/>
        <v>190835.99243164063</v>
      </c>
      <c r="Q26" s="3">
        <f t="shared" si="9"/>
        <v>190835.99243164063</v>
      </c>
      <c r="R26" s="3">
        <f t="shared" si="9"/>
        <v>190835.99243164063</v>
      </c>
      <c r="S26" s="3">
        <f t="shared" si="9"/>
        <v>190835.99243164063</v>
      </c>
      <c r="T26" s="3">
        <f t="shared" si="9"/>
        <v>190835.99243164063</v>
      </c>
      <c r="U26" s="3">
        <f t="shared" si="9"/>
        <v>190835.99243164063</v>
      </c>
      <c r="V26" s="3">
        <f t="shared" si="9"/>
        <v>190835.99243164063</v>
      </c>
      <c r="W26" s="508">
        <f t="shared" si="9"/>
        <v>190835.99243164063</v>
      </c>
      <c r="X26" s="3">
        <f t="shared" si="9"/>
        <v>190835.99243164063</v>
      </c>
      <c r="Y26" s="3">
        <f t="shared" si="9"/>
        <v>190835.99243164063</v>
      </c>
      <c r="Z26" s="3">
        <f t="shared" si="9"/>
        <v>190835.99243164063</v>
      </c>
      <c r="AA26" s="3">
        <f t="shared" si="9"/>
        <v>190835.99243164063</v>
      </c>
      <c r="AB26" s="3">
        <f t="shared" si="9"/>
        <v>190835.99243164063</v>
      </c>
      <c r="AC26" s="3">
        <f t="shared" si="9"/>
        <v>190835.99243164063</v>
      </c>
      <c r="AD26" s="3">
        <f t="shared" si="9"/>
        <v>190835.99243164063</v>
      </c>
      <c r="AE26" s="3">
        <f t="shared" si="9"/>
        <v>190835.99243164063</v>
      </c>
      <c r="AF26" s="3">
        <f t="shared" si="9"/>
        <v>190835.99243164063</v>
      </c>
      <c r="AG26" s="3">
        <f t="shared" si="9"/>
        <v>190835.99243164063</v>
      </c>
      <c r="AH26" s="3">
        <f t="shared" si="9"/>
        <v>190835.99243164063</v>
      </c>
      <c r="AI26" s="3">
        <f t="shared" si="9"/>
        <v>190835.99243164063</v>
      </c>
      <c r="AJ26" s="3">
        <f t="shared" si="9"/>
        <v>190835.99243164063</v>
      </c>
      <c r="AK26" s="3">
        <f t="shared" si="9"/>
        <v>190835.99243164063</v>
      </c>
      <c r="AL26" s="3">
        <f t="shared" si="9"/>
        <v>190835.99243164063</v>
      </c>
      <c r="AM26" s="3">
        <f t="shared" si="9"/>
        <v>190835.99243164063</v>
      </c>
    </row>
    <row r="27" spans="1:39" x14ac:dyDescent="0.3">
      <c r="A27" s="597"/>
      <c r="B27" s="11" t="str">
        <f t="shared" si="2"/>
        <v>Pool Spa</v>
      </c>
      <c r="C27" s="3">
        <f t="shared" si="2"/>
        <v>0</v>
      </c>
      <c r="D27" s="3">
        <f t="shared" ref="D27:AM27" si="10">IF(SUM($C$16:$N$16)=0,0,C27+D12)</f>
        <v>0</v>
      </c>
      <c r="E27" s="3">
        <f t="shared" si="10"/>
        <v>0</v>
      </c>
      <c r="F27" s="3">
        <f t="shared" si="10"/>
        <v>0</v>
      </c>
      <c r="G27" s="3">
        <f t="shared" si="10"/>
        <v>0</v>
      </c>
      <c r="H27" s="3">
        <f t="shared" si="10"/>
        <v>0</v>
      </c>
      <c r="I27" s="3">
        <f t="shared" si="10"/>
        <v>0</v>
      </c>
      <c r="J27" s="3">
        <f t="shared" si="10"/>
        <v>0</v>
      </c>
      <c r="K27" s="3">
        <f t="shared" si="10"/>
        <v>0</v>
      </c>
      <c r="L27" s="3">
        <f t="shared" si="10"/>
        <v>0</v>
      </c>
      <c r="M27" s="3">
        <f t="shared" si="10"/>
        <v>0</v>
      </c>
      <c r="N27" s="3">
        <f t="shared" si="10"/>
        <v>0</v>
      </c>
      <c r="O27" s="3">
        <f t="shared" si="10"/>
        <v>0</v>
      </c>
      <c r="P27" s="3">
        <f t="shared" si="10"/>
        <v>0</v>
      </c>
      <c r="Q27" s="3">
        <f t="shared" si="10"/>
        <v>0</v>
      </c>
      <c r="R27" s="3">
        <f t="shared" si="10"/>
        <v>0</v>
      </c>
      <c r="S27" s="3">
        <f t="shared" si="10"/>
        <v>0</v>
      </c>
      <c r="T27" s="3">
        <f t="shared" si="10"/>
        <v>0</v>
      </c>
      <c r="U27" s="3">
        <f t="shared" si="10"/>
        <v>0</v>
      </c>
      <c r="V27" s="3">
        <f t="shared" si="10"/>
        <v>0</v>
      </c>
      <c r="W27" s="508">
        <f t="shared" si="10"/>
        <v>0</v>
      </c>
      <c r="X27" s="3">
        <f t="shared" si="10"/>
        <v>0</v>
      </c>
      <c r="Y27" s="3">
        <f t="shared" si="10"/>
        <v>0</v>
      </c>
      <c r="Z27" s="3">
        <f t="shared" si="10"/>
        <v>0</v>
      </c>
      <c r="AA27" s="3">
        <f t="shared" si="10"/>
        <v>0</v>
      </c>
      <c r="AB27" s="3">
        <f t="shared" si="10"/>
        <v>0</v>
      </c>
      <c r="AC27" s="3">
        <f t="shared" si="10"/>
        <v>0</v>
      </c>
      <c r="AD27" s="3">
        <f t="shared" si="10"/>
        <v>0</v>
      </c>
      <c r="AE27" s="3">
        <f t="shared" si="10"/>
        <v>0</v>
      </c>
      <c r="AF27" s="3">
        <f t="shared" si="10"/>
        <v>0</v>
      </c>
      <c r="AG27" s="3">
        <f t="shared" si="10"/>
        <v>0</v>
      </c>
      <c r="AH27" s="3">
        <f t="shared" si="10"/>
        <v>0</v>
      </c>
      <c r="AI27" s="3">
        <f t="shared" si="10"/>
        <v>0</v>
      </c>
      <c r="AJ27" s="3">
        <f t="shared" si="10"/>
        <v>0</v>
      </c>
      <c r="AK27" s="3">
        <f t="shared" si="10"/>
        <v>0</v>
      </c>
      <c r="AL27" s="3">
        <f t="shared" si="10"/>
        <v>0</v>
      </c>
      <c r="AM27" s="3">
        <f t="shared" si="10"/>
        <v>0</v>
      </c>
    </row>
    <row r="28" spans="1:39" x14ac:dyDescent="0.3">
      <c r="A28" s="597"/>
      <c r="B28" s="11" t="str">
        <f t="shared" si="2"/>
        <v>Refrigeration</v>
      </c>
      <c r="C28" s="3">
        <f t="shared" si="2"/>
        <v>16375.151611328125</v>
      </c>
      <c r="D28" s="3">
        <f t="shared" ref="D28:AM28" si="11">IF(SUM($C$16:$N$16)=0,0,C28+D13)</f>
        <v>17504.472412109375</v>
      </c>
      <c r="E28" s="3">
        <f t="shared" si="11"/>
        <v>18661.624450683594</v>
      </c>
      <c r="F28" s="3">
        <f t="shared" si="11"/>
        <v>19790.945251464844</v>
      </c>
      <c r="G28" s="3">
        <f t="shared" si="11"/>
        <v>19790.945251464844</v>
      </c>
      <c r="H28" s="3">
        <f t="shared" si="11"/>
        <v>19790.945251464844</v>
      </c>
      <c r="I28" s="3">
        <f t="shared" si="11"/>
        <v>20355.605651855469</v>
      </c>
      <c r="J28" s="3">
        <f t="shared" si="11"/>
        <v>20355.605651855469</v>
      </c>
      <c r="K28" s="3">
        <f t="shared" si="11"/>
        <v>20355.605651855469</v>
      </c>
      <c r="L28" s="3">
        <f t="shared" si="11"/>
        <v>22725.572204589844</v>
      </c>
      <c r="M28" s="3">
        <f t="shared" si="11"/>
        <v>34626.013549804688</v>
      </c>
      <c r="N28" s="3">
        <f t="shared" si="11"/>
        <v>80220.038452148438</v>
      </c>
      <c r="O28" s="3">
        <f t="shared" si="11"/>
        <v>80220.038452148438</v>
      </c>
      <c r="P28" s="3">
        <f t="shared" si="11"/>
        <v>80220.038452148438</v>
      </c>
      <c r="Q28" s="3">
        <f t="shared" si="11"/>
        <v>80220.038452148438</v>
      </c>
      <c r="R28" s="3">
        <f t="shared" si="11"/>
        <v>80220.038452148438</v>
      </c>
      <c r="S28" s="3">
        <f t="shared" si="11"/>
        <v>80220.038452148438</v>
      </c>
      <c r="T28" s="3">
        <f t="shared" si="11"/>
        <v>80220.038452148438</v>
      </c>
      <c r="U28" s="3">
        <f t="shared" si="11"/>
        <v>80220.038452148438</v>
      </c>
      <c r="V28" s="3">
        <f t="shared" si="11"/>
        <v>80220.038452148438</v>
      </c>
      <c r="W28" s="508">
        <f t="shared" si="11"/>
        <v>80220.038452148438</v>
      </c>
      <c r="X28" s="3">
        <f t="shared" si="11"/>
        <v>80220.038452148438</v>
      </c>
      <c r="Y28" s="3">
        <f t="shared" si="11"/>
        <v>80220.038452148438</v>
      </c>
      <c r="Z28" s="3">
        <f t="shared" si="11"/>
        <v>80220.038452148438</v>
      </c>
      <c r="AA28" s="3">
        <f t="shared" si="11"/>
        <v>80220.038452148438</v>
      </c>
      <c r="AB28" s="3">
        <f t="shared" si="11"/>
        <v>80220.038452148438</v>
      </c>
      <c r="AC28" s="3">
        <f t="shared" si="11"/>
        <v>80220.038452148438</v>
      </c>
      <c r="AD28" s="3">
        <f t="shared" si="11"/>
        <v>80220.038452148438</v>
      </c>
      <c r="AE28" s="3">
        <f t="shared" si="11"/>
        <v>80220.038452148438</v>
      </c>
      <c r="AF28" s="3">
        <f t="shared" si="11"/>
        <v>80220.038452148438</v>
      </c>
      <c r="AG28" s="3">
        <f t="shared" si="11"/>
        <v>80220.038452148438</v>
      </c>
      <c r="AH28" s="3">
        <f t="shared" si="11"/>
        <v>80220.038452148438</v>
      </c>
      <c r="AI28" s="3">
        <f t="shared" si="11"/>
        <v>80220.038452148438</v>
      </c>
      <c r="AJ28" s="3">
        <f t="shared" si="11"/>
        <v>80220.038452148438</v>
      </c>
      <c r="AK28" s="3">
        <f t="shared" si="11"/>
        <v>80220.038452148438</v>
      </c>
      <c r="AL28" s="3">
        <f t="shared" si="11"/>
        <v>80220.038452148438</v>
      </c>
      <c r="AM28" s="3">
        <f t="shared" si="11"/>
        <v>80220.038452148438</v>
      </c>
    </row>
    <row r="29" spans="1:39" ht="15" customHeight="1" x14ac:dyDescent="0.3">
      <c r="A29" s="597"/>
      <c r="B29" s="11" t="str">
        <f t="shared" si="2"/>
        <v>Water Heating</v>
      </c>
      <c r="C29" s="3">
        <f t="shared" si="2"/>
        <v>729.41679000854492</v>
      </c>
      <c r="D29" s="3">
        <f t="shared" ref="D29:AM29" si="12">IF(SUM($C$16:$N$16)=0,0,C29+D14)</f>
        <v>729.41679000854492</v>
      </c>
      <c r="E29" s="3">
        <f t="shared" si="12"/>
        <v>7084.5170331001282</v>
      </c>
      <c r="F29" s="3">
        <f t="shared" si="12"/>
        <v>7084.5170331001282</v>
      </c>
      <c r="G29" s="3">
        <f t="shared" si="12"/>
        <v>7084.5170331001282</v>
      </c>
      <c r="H29" s="3">
        <f t="shared" si="12"/>
        <v>35726.446738004684</v>
      </c>
      <c r="I29" s="3">
        <f t="shared" si="12"/>
        <v>88766.321977615356</v>
      </c>
      <c r="J29" s="3">
        <f t="shared" si="12"/>
        <v>180150.69550561905</v>
      </c>
      <c r="K29" s="3">
        <f t="shared" si="12"/>
        <v>188708.23840928078</v>
      </c>
      <c r="L29" s="3">
        <f t="shared" si="12"/>
        <v>216302.89615750313</v>
      </c>
      <c r="M29" s="3">
        <f t="shared" si="12"/>
        <v>261853.18205798074</v>
      </c>
      <c r="N29" s="3">
        <f t="shared" si="12"/>
        <v>583163.70562327304</v>
      </c>
      <c r="O29" s="3">
        <f t="shared" si="12"/>
        <v>583163.70562327304</v>
      </c>
      <c r="P29" s="3">
        <f t="shared" si="12"/>
        <v>583163.70562327304</v>
      </c>
      <c r="Q29" s="3">
        <f t="shared" si="12"/>
        <v>583163.70562327304</v>
      </c>
      <c r="R29" s="3">
        <f t="shared" si="12"/>
        <v>583163.70562327304</v>
      </c>
      <c r="S29" s="3">
        <f t="shared" si="12"/>
        <v>583163.70562327304</v>
      </c>
      <c r="T29" s="3">
        <f t="shared" si="12"/>
        <v>583163.70562327304</v>
      </c>
      <c r="U29" s="3">
        <f t="shared" si="12"/>
        <v>583163.70562327304</v>
      </c>
      <c r="V29" s="3">
        <f t="shared" si="12"/>
        <v>583163.70562327304</v>
      </c>
      <c r="W29" s="508">
        <f t="shared" si="12"/>
        <v>583163.70562327304</v>
      </c>
      <c r="X29" s="3">
        <f t="shared" si="12"/>
        <v>583163.70562327304</v>
      </c>
      <c r="Y29" s="3">
        <f t="shared" si="12"/>
        <v>583163.70562327304</v>
      </c>
      <c r="Z29" s="3">
        <f t="shared" si="12"/>
        <v>583163.70562327304</v>
      </c>
      <c r="AA29" s="3">
        <f t="shared" si="12"/>
        <v>583163.70562327304</v>
      </c>
      <c r="AB29" s="3">
        <f t="shared" si="12"/>
        <v>583163.70562327304</v>
      </c>
      <c r="AC29" s="3">
        <f t="shared" si="12"/>
        <v>583163.70562327304</v>
      </c>
      <c r="AD29" s="3">
        <f t="shared" si="12"/>
        <v>583163.70562327304</v>
      </c>
      <c r="AE29" s="3">
        <f t="shared" si="12"/>
        <v>583163.70562327304</v>
      </c>
      <c r="AF29" s="3">
        <f t="shared" si="12"/>
        <v>583163.70562327304</v>
      </c>
      <c r="AG29" s="3">
        <f t="shared" si="12"/>
        <v>583163.70562327304</v>
      </c>
      <c r="AH29" s="3">
        <f t="shared" si="12"/>
        <v>583163.70562327304</v>
      </c>
      <c r="AI29" s="3">
        <f t="shared" si="12"/>
        <v>583163.70562327304</v>
      </c>
      <c r="AJ29" s="3">
        <f t="shared" si="12"/>
        <v>583163.70562327304</v>
      </c>
      <c r="AK29" s="3">
        <f t="shared" si="12"/>
        <v>583163.70562327304</v>
      </c>
      <c r="AL29" s="3">
        <f t="shared" si="12"/>
        <v>583163.70562327304</v>
      </c>
      <c r="AM29" s="3">
        <f t="shared" si="12"/>
        <v>583163.70562327304</v>
      </c>
    </row>
    <row r="30" spans="1:39" ht="15" customHeight="1" x14ac:dyDescent="0.3">
      <c r="A30" s="597"/>
      <c r="B30" s="11" t="str">
        <f t="shared" si="2"/>
        <v xml:space="preserve"> 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5" customHeight="1" thickBot="1" x14ac:dyDescent="0.35">
      <c r="A31" s="598"/>
      <c r="B31" s="273" t="str">
        <f t="shared" si="2"/>
        <v>Monthly kWh</v>
      </c>
      <c r="C31" s="274">
        <f>SUM(C20:C30)</f>
        <v>124673.62018966675</v>
      </c>
      <c r="D31" s="274">
        <f t="shared" ref="D31:AM31" si="13">SUM(D20:D30)</f>
        <v>127196.35622024536</v>
      </c>
      <c r="E31" s="274">
        <f t="shared" si="13"/>
        <v>188522.2749505043</v>
      </c>
      <c r="F31" s="274">
        <f t="shared" si="13"/>
        <v>191294.3170800209</v>
      </c>
      <c r="G31" s="274">
        <f t="shared" si="13"/>
        <v>191294.3170800209</v>
      </c>
      <c r="H31" s="274">
        <f t="shared" si="13"/>
        <v>2069309.4975955486</v>
      </c>
      <c r="I31" s="274">
        <f t="shared" si="13"/>
        <v>2928352.7146472931</v>
      </c>
      <c r="J31" s="274">
        <f t="shared" si="13"/>
        <v>6018018.2290978432</v>
      </c>
      <c r="K31" s="274">
        <f t="shared" si="13"/>
        <v>6181826.2038080692</v>
      </c>
      <c r="L31" s="274">
        <f t="shared" si="13"/>
        <v>6928807.3508141041</v>
      </c>
      <c r="M31" s="274">
        <f t="shared" si="13"/>
        <v>8824019.2462707795</v>
      </c>
      <c r="N31" s="274">
        <f t="shared" si="13"/>
        <v>11602856.935773496</v>
      </c>
      <c r="O31" s="274">
        <f t="shared" si="13"/>
        <v>11602856.935773496</v>
      </c>
      <c r="P31" s="274">
        <f t="shared" si="13"/>
        <v>11602856.935773496</v>
      </c>
      <c r="Q31" s="274">
        <f t="shared" si="13"/>
        <v>11602856.935773496</v>
      </c>
      <c r="R31" s="274">
        <f t="shared" si="13"/>
        <v>11602856.935773496</v>
      </c>
      <c r="S31" s="274">
        <f t="shared" si="13"/>
        <v>11602856.935773496</v>
      </c>
      <c r="T31" s="274">
        <f t="shared" si="13"/>
        <v>11602856.935773496</v>
      </c>
      <c r="U31" s="274">
        <f t="shared" si="13"/>
        <v>11602856.935773496</v>
      </c>
      <c r="V31" s="274">
        <f t="shared" si="13"/>
        <v>11602856.935773496</v>
      </c>
      <c r="W31" s="274">
        <f t="shared" si="13"/>
        <v>11602856.935773496</v>
      </c>
      <c r="X31" s="274">
        <f t="shared" si="13"/>
        <v>11602856.935773496</v>
      </c>
      <c r="Y31" s="274">
        <f t="shared" si="13"/>
        <v>11602856.935773496</v>
      </c>
      <c r="Z31" s="274">
        <f t="shared" si="13"/>
        <v>11602856.935773496</v>
      </c>
      <c r="AA31" s="274">
        <f t="shared" si="13"/>
        <v>11602856.935773496</v>
      </c>
      <c r="AB31" s="274">
        <f t="shared" si="13"/>
        <v>11602856.935773496</v>
      </c>
      <c r="AC31" s="274">
        <f t="shared" si="13"/>
        <v>11602856.935773496</v>
      </c>
      <c r="AD31" s="274">
        <f t="shared" si="13"/>
        <v>11602856.935773496</v>
      </c>
      <c r="AE31" s="274">
        <f t="shared" si="13"/>
        <v>11602856.935773496</v>
      </c>
      <c r="AF31" s="274">
        <f t="shared" si="13"/>
        <v>11602856.935773496</v>
      </c>
      <c r="AG31" s="274">
        <f t="shared" si="13"/>
        <v>11602856.935773496</v>
      </c>
      <c r="AH31" s="274">
        <f t="shared" si="13"/>
        <v>11602856.935773496</v>
      </c>
      <c r="AI31" s="274">
        <f t="shared" si="13"/>
        <v>11602856.935773496</v>
      </c>
      <c r="AJ31" s="274">
        <f t="shared" si="13"/>
        <v>11602856.935773496</v>
      </c>
      <c r="AK31" s="274">
        <f t="shared" si="13"/>
        <v>11602856.935773496</v>
      </c>
      <c r="AL31" s="274">
        <f t="shared" si="13"/>
        <v>11602856.935773496</v>
      </c>
      <c r="AM31" s="274">
        <f t="shared" si="13"/>
        <v>11602856.935773496</v>
      </c>
    </row>
    <row r="32" spans="1:39" s="44" customFormat="1" x14ac:dyDescent="0.3">
      <c r="A32" s="8"/>
      <c r="B32" s="302"/>
      <c r="C32" s="9"/>
      <c r="D32" s="302"/>
      <c r="E32" s="9"/>
      <c r="F32" s="302"/>
      <c r="G32" s="302"/>
      <c r="H32" s="9"/>
      <c r="I32" s="302"/>
      <c r="J32" s="302"/>
      <c r="K32" s="9"/>
      <c r="L32" s="302"/>
      <c r="M32" s="302"/>
      <c r="N32" s="366" t="s">
        <v>147</v>
      </c>
      <c r="O32" s="365">
        <f>SUM(C5:N15)</f>
        <v>11602856.935773496</v>
      </c>
      <c r="P32" s="302"/>
      <c r="Q32" s="9"/>
      <c r="R32" s="302"/>
      <c r="S32" s="302"/>
      <c r="T32" s="9"/>
      <c r="U32" s="302"/>
      <c r="V32" s="302"/>
      <c r="W32" s="9"/>
      <c r="X32" s="302"/>
      <c r="Y32" s="302"/>
      <c r="Z32" s="9"/>
      <c r="AA32" s="302"/>
      <c r="AB32" s="302"/>
      <c r="AC32" s="9"/>
      <c r="AD32" s="302"/>
      <c r="AE32" s="302"/>
      <c r="AF32" s="9"/>
      <c r="AG32" s="302"/>
      <c r="AH32" s="302"/>
      <c r="AI32" s="9"/>
      <c r="AJ32" s="302"/>
      <c r="AK32" s="302"/>
      <c r="AL32" s="9"/>
      <c r="AM32" s="302"/>
    </row>
    <row r="33" spans="1:39" s="44" customFormat="1" ht="15" thickBot="1" x14ac:dyDescent="0.35"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</row>
    <row r="34" spans="1:39" ht="15.6" x14ac:dyDescent="0.3">
      <c r="A34" s="599" t="s">
        <v>129</v>
      </c>
      <c r="B34" s="17" t="s">
        <v>124</v>
      </c>
      <c r="C34" s="271">
        <v>43831</v>
      </c>
      <c r="D34" s="271">
        <v>43862</v>
      </c>
      <c r="E34" s="271">
        <v>43891</v>
      </c>
      <c r="F34" s="271">
        <v>43922</v>
      </c>
      <c r="G34" s="271">
        <v>43952</v>
      </c>
      <c r="H34" s="271">
        <v>43983</v>
      </c>
      <c r="I34" s="271">
        <v>44013</v>
      </c>
      <c r="J34" s="271">
        <v>44044</v>
      </c>
      <c r="K34" s="271">
        <v>44075</v>
      </c>
      <c r="L34" s="271">
        <v>44105</v>
      </c>
      <c r="M34" s="271">
        <v>44136</v>
      </c>
      <c r="N34" s="271">
        <v>44166</v>
      </c>
      <c r="O34" s="271">
        <v>44197</v>
      </c>
      <c r="P34" s="271">
        <v>44228</v>
      </c>
      <c r="Q34" s="271">
        <v>44256</v>
      </c>
      <c r="R34" s="271">
        <v>44287</v>
      </c>
      <c r="S34" s="271">
        <v>44317</v>
      </c>
      <c r="T34" s="271">
        <v>44348</v>
      </c>
      <c r="U34" s="271">
        <v>44378</v>
      </c>
      <c r="V34" s="271">
        <v>44409</v>
      </c>
      <c r="W34" s="271">
        <v>44440</v>
      </c>
      <c r="X34" s="271">
        <v>44470</v>
      </c>
      <c r="Y34" s="271">
        <v>44501</v>
      </c>
      <c r="Z34" s="271">
        <v>44531</v>
      </c>
      <c r="AA34" s="271">
        <v>44562</v>
      </c>
      <c r="AB34" s="271">
        <v>44593</v>
      </c>
      <c r="AC34" s="271">
        <v>44621</v>
      </c>
      <c r="AD34" s="271">
        <v>44652</v>
      </c>
      <c r="AE34" s="271">
        <v>44682</v>
      </c>
      <c r="AF34" s="271">
        <v>44713</v>
      </c>
      <c r="AG34" s="271">
        <v>44743</v>
      </c>
      <c r="AH34" s="271">
        <v>44774</v>
      </c>
      <c r="AI34" s="271">
        <v>44805</v>
      </c>
      <c r="AJ34" s="271">
        <v>44835</v>
      </c>
      <c r="AK34" s="271">
        <v>44866</v>
      </c>
      <c r="AL34" s="271">
        <v>44896</v>
      </c>
      <c r="AM34" s="271">
        <v>44927</v>
      </c>
    </row>
    <row r="35" spans="1:39" ht="15" customHeight="1" x14ac:dyDescent="0.3">
      <c r="A35" s="600"/>
      <c r="B35" s="11" t="str">
        <f t="shared" ref="B35:B46" si="14">B20</f>
        <v>Building Shell</v>
      </c>
      <c r="C35" s="3">
        <v>0</v>
      </c>
      <c r="D35" s="3">
        <v>0</v>
      </c>
      <c r="E35" s="3">
        <v>0</v>
      </c>
      <c r="F35" s="3">
        <v>0</v>
      </c>
      <c r="G35" s="3">
        <f>F35</f>
        <v>0</v>
      </c>
      <c r="H35" s="3">
        <f t="shared" ref="H35:AM35" si="15">G35</f>
        <v>0</v>
      </c>
      <c r="I35" s="3">
        <f t="shared" si="15"/>
        <v>0</v>
      </c>
      <c r="J35" s="3">
        <f t="shared" si="15"/>
        <v>0</v>
      </c>
      <c r="K35" s="3">
        <f t="shared" si="15"/>
        <v>0</v>
      </c>
      <c r="L35" s="3">
        <f t="shared" si="15"/>
        <v>0</v>
      </c>
      <c r="M35" s="3">
        <f t="shared" si="15"/>
        <v>0</v>
      </c>
      <c r="N35" s="3">
        <f t="shared" si="15"/>
        <v>0</v>
      </c>
      <c r="O35" s="3">
        <f t="shared" si="15"/>
        <v>0</v>
      </c>
      <c r="P35" s="3">
        <f t="shared" si="15"/>
        <v>0</v>
      </c>
      <c r="Q35" s="3">
        <f t="shared" si="15"/>
        <v>0</v>
      </c>
      <c r="R35" s="3">
        <f t="shared" si="15"/>
        <v>0</v>
      </c>
      <c r="S35" s="3">
        <f t="shared" si="15"/>
        <v>0</v>
      </c>
      <c r="T35" s="3">
        <f t="shared" si="15"/>
        <v>0</v>
      </c>
      <c r="U35" s="3">
        <f t="shared" si="15"/>
        <v>0</v>
      </c>
      <c r="V35" s="3">
        <f t="shared" si="15"/>
        <v>0</v>
      </c>
      <c r="W35" s="3">
        <f t="shared" si="15"/>
        <v>0</v>
      </c>
      <c r="X35" s="3">
        <f t="shared" si="15"/>
        <v>0</v>
      </c>
      <c r="Y35" s="3">
        <f t="shared" si="15"/>
        <v>0</v>
      </c>
      <c r="Z35" s="3">
        <f t="shared" si="15"/>
        <v>0</v>
      </c>
      <c r="AA35" s="3">
        <f t="shared" si="15"/>
        <v>0</v>
      </c>
      <c r="AB35" s="3">
        <f t="shared" si="15"/>
        <v>0</v>
      </c>
      <c r="AC35" s="508">
        <v>235060.16328430176</v>
      </c>
      <c r="AD35" s="3">
        <f t="shared" si="15"/>
        <v>235060.16328430176</v>
      </c>
      <c r="AE35" s="3">
        <f t="shared" si="15"/>
        <v>235060.16328430176</v>
      </c>
      <c r="AF35" s="3">
        <f t="shared" si="15"/>
        <v>235060.16328430176</v>
      </c>
      <c r="AG35" s="3">
        <f t="shared" si="15"/>
        <v>235060.16328430176</v>
      </c>
      <c r="AH35" s="3">
        <f t="shared" si="15"/>
        <v>235060.16328430176</v>
      </c>
      <c r="AI35" s="3">
        <f t="shared" si="15"/>
        <v>235060.16328430176</v>
      </c>
      <c r="AJ35" s="3">
        <f t="shared" si="15"/>
        <v>235060.16328430176</v>
      </c>
      <c r="AK35" s="3">
        <f t="shared" si="15"/>
        <v>235060.16328430176</v>
      </c>
      <c r="AL35" s="3">
        <f t="shared" si="15"/>
        <v>235060.16328430176</v>
      </c>
      <c r="AM35" s="3">
        <f t="shared" si="15"/>
        <v>235060.16328430176</v>
      </c>
    </row>
    <row r="36" spans="1:39" x14ac:dyDescent="0.3">
      <c r="A36" s="600"/>
      <c r="B36" s="12" t="str">
        <f t="shared" si="14"/>
        <v>Cooling</v>
      </c>
      <c r="C36" s="3">
        <v>0</v>
      </c>
      <c r="D36" s="3">
        <v>0</v>
      </c>
      <c r="E36" s="3">
        <v>0</v>
      </c>
      <c r="F36" s="3">
        <v>0</v>
      </c>
      <c r="G36" s="3">
        <f t="shared" ref="G36:AM36" si="16">F36</f>
        <v>0</v>
      </c>
      <c r="H36" s="3">
        <f t="shared" si="16"/>
        <v>0</v>
      </c>
      <c r="I36" s="3">
        <f t="shared" si="16"/>
        <v>0</v>
      </c>
      <c r="J36" s="3">
        <f t="shared" si="16"/>
        <v>0</v>
      </c>
      <c r="K36" s="3">
        <f t="shared" si="16"/>
        <v>0</v>
      </c>
      <c r="L36" s="3">
        <f t="shared" si="16"/>
        <v>0</v>
      </c>
      <c r="M36" s="3">
        <f t="shared" si="16"/>
        <v>0</v>
      </c>
      <c r="N36" s="3">
        <f t="shared" si="16"/>
        <v>0</v>
      </c>
      <c r="O36" s="3">
        <f t="shared" si="16"/>
        <v>0</v>
      </c>
      <c r="P36" s="3">
        <f t="shared" si="16"/>
        <v>0</v>
      </c>
      <c r="Q36" s="3">
        <f t="shared" si="16"/>
        <v>0</v>
      </c>
      <c r="R36" s="3">
        <f t="shared" si="16"/>
        <v>0</v>
      </c>
      <c r="S36" s="3">
        <f t="shared" si="16"/>
        <v>0</v>
      </c>
      <c r="T36" s="3">
        <f t="shared" si="16"/>
        <v>0</v>
      </c>
      <c r="U36" s="3">
        <f t="shared" si="16"/>
        <v>0</v>
      </c>
      <c r="V36" s="3">
        <f t="shared" si="16"/>
        <v>0</v>
      </c>
      <c r="W36" s="3">
        <f t="shared" si="16"/>
        <v>0</v>
      </c>
      <c r="X36" s="3">
        <f t="shared" si="16"/>
        <v>0</v>
      </c>
      <c r="Y36" s="3">
        <f t="shared" si="16"/>
        <v>0</v>
      </c>
      <c r="Z36" s="3">
        <f t="shared" si="16"/>
        <v>0</v>
      </c>
      <c r="AA36" s="3">
        <f t="shared" si="16"/>
        <v>0</v>
      </c>
      <c r="AB36" s="3">
        <f t="shared" si="16"/>
        <v>0</v>
      </c>
      <c r="AC36" s="508">
        <v>1682528.7281112671</v>
      </c>
      <c r="AD36" s="3">
        <f t="shared" si="16"/>
        <v>1682528.7281112671</v>
      </c>
      <c r="AE36" s="3">
        <f t="shared" si="16"/>
        <v>1682528.7281112671</v>
      </c>
      <c r="AF36" s="3">
        <f t="shared" si="16"/>
        <v>1682528.7281112671</v>
      </c>
      <c r="AG36" s="3">
        <f t="shared" si="16"/>
        <v>1682528.7281112671</v>
      </c>
      <c r="AH36" s="3">
        <f t="shared" si="16"/>
        <v>1682528.7281112671</v>
      </c>
      <c r="AI36" s="3">
        <f t="shared" si="16"/>
        <v>1682528.7281112671</v>
      </c>
      <c r="AJ36" s="3">
        <f t="shared" si="16"/>
        <v>1682528.7281112671</v>
      </c>
      <c r="AK36" s="3">
        <f t="shared" si="16"/>
        <v>1682528.7281112671</v>
      </c>
      <c r="AL36" s="3">
        <f t="shared" si="16"/>
        <v>1682528.7281112671</v>
      </c>
      <c r="AM36" s="3">
        <f t="shared" si="16"/>
        <v>1682528.7281112671</v>
      </c>
    </row>
    <row r="37" spans="1:39" x14ac:dyDescent="0.3">
      <c r="A37" s="600"/>
      <c r="B37" s="11" t="str">
        <f t="shared" si="14"/>
        <v>Freezer</v>
      </c>
      <c r="C37" s="3">
        <v>0</v>
      </c>
      <c r="D37" s="3">
        <v>0</v>
      </c>
      <c r="E37" s="3">
        <v>0</v>
      </c>
      <c r="F37" s="3">
        <v>0</v>
      </c>
      <c r="G37" s="3">
        <f t="shared" ref="G37:AM37" si="17">F37</f>
        <v>0</v>
      </c>
      <c r="H37" s="3">
        <f t="shared" si="17"/>
        <v>0</v>
      </c>
      <c r="I37" s="3">
        <f t="shared" si="17"/>
        <v>0</v>
      </c>
      <c r="J37" s="3">
        <f t="shared" si="17"/>
        <v>0</v>
      </c>
      <c r="K37" s="3">
        <f t="shared" si="17"/>
        <v>0</v>
      </c>
      <c r="L37" s="3">
        <f t="shared" si="17"/>
        <v>0</v>
      </c>
      <c r="M37" s="3">
        <f t="shared" si="17"/>
        <v>0</v>
      </c>
      <c r="N37" s="3">
        <f t="shared" si="17"/>
        <v>0</v>
      </c>
      <c r="O37" s="3">
        <f t="shared" si="17"/>
        <v>0</v>
      </c>
      <c r="P37" s="3">
        <f t="shared" si="17"/>
        <v>0</v>
      </c>
      <c r="Q37" s="3">
        <f t="shared" si="17"/>
        <v>0</v>
      </c>
      <c r="R37" s="3">
        <f t="shared" si="17"/>
        <v>0</v>
      </c>
      <c r="S37" s="3">
        <f t="shared" si="17"/>
        <v>0</v>
      </c>
      <c r="T37" s="3">
        <f t="shared" si="17"/>
        <v>0</v>
      </c>
      <c r="U37" s="3">
        <f t="shared" si="17"/>
        <v>0</v>
      </c>
      <c r="V37" s="3">
        <f t="shared" si="17"/>
        <v>0</v>
      </c>
      <c r="W37" s="3">
        <f t="shared" si="17"/>
        <v>0</v>
      </c>
      <c r="X37" s="3">
        <f t="shared" si="17"/>
        <v>0</v>
      </c>
      <c r="Y37" s="3">
        <f t="shared" si="17"/>
        <v>0</v>
      </c>
      <c r="Z37" s="3">
        <f t="shared" si="17"/>
        <v>0</v>
      </c>
      <c r="AA37" s="3">
        <f t="shared" si="17"/>
        <v>0</v>
      </c>
      <c r="AB37" s="3">
        <f t="shared" si="17"/>
        <v>0</v>
      </c>
      <c r="AC37" s="508">
        <v>0</v>
      </c>
      <c r="AD37" s="3">
        <f t="shared" si="17"/>
        <v>0</v>
      </c>
      <c r="AE37" s="3">
        <f t="shared" si="17"/>
        <v>0</v>
      </c>
      <c r="AF37" s="3">
        <f t="shared" si="17"/>
        <v>0</v>
      </c>
      <c r="AG37" s="3">
        <f t="shared" si="17"/>
        <v>0</v>
      </c>
      <c r="AH37" s="3">
        <f t="shared" si="17"/>
        <v>0</v>
      </c>
      <c r="AI37" s="3">
        <f t="shared" si="17"/>
        <v>0</v>
      </c>
      <c r="AJ37" s="3">
        <f t="shared" si="17"/>
        <v>0</v>
      </c>
      <c r="AK37" s="3">
        <f t="shared" si="17"/>
        <v>0</v>
      </c>
      <c r="AL37" s="3">
        <f t="shared" si="17"/>
        <v>0</v>
      </c>
      <c r="AM37" s="3">
        <f t="shared" si="17"/>
        <v>0</v>
      </c>
    </row>
    <row r="38" spans="1:39" x14ac:dyDescent="0.3">
      <c r="A38" s="600"/>
      <c r="B38" s="11" t="str">
        <f t="shared" si="14"/>
        <v>Heating</v>
      </c>
      <c r="C38" s="3">
        <v>0</v>
      </c>
      <c r="D38" s="3">
        <v>0</v>
      </c>
      <c r="E38" s="3">
        <v>0</v>
      </c>
      <c r="F38" s="3">
        <v>0</v>
      </c>
      <c r="G38" s="3">
        <f t="shared" ref="G38:AM38" si="18">F38</f>
        <v>0</v>
      </c>
      <c r="H38" s="3">
        <f t="shared" si="18"/>
        <v>0</v>
      </c>
      <c r="I38" s="3">
        <f t="shared" si="18"/>
        <v>0</v>
      </c>
      <c r="J38" s="3">
        <f t="shared" si="18"/>
        <v>0</v>
      </c>
      <c r="K38" s="3">
        <f t="shared" si="18"/>
        <v>0</v>
      </c>
      <c r="L38" s="3">
        <f t="shared" si="18"/>
        <v>0</v>
      </c>
      <c r="M38" s="3">
        <f t="shared" si="18"/>
        <v>0</v>
      </c>
      <c r="N38" s="3">
        <f t="shared" si="18"/>
        <v>0</v>
      </c>
      <c r="O38" s="3">
        <f t="shared" si="18"/>
        <v>0</v>
      </c>
      <c r="P38" s="3">
        <f t="shared" si="18"/>
        <v>0</v>
      </c>
      <c r="Q38" s="3">
        <f t="shared" si="18"/>
        <v>0</v>
      </c>
      <c r="R38" s="3">
        <f t="shared" si="18"/>
        <v>0</v>
      </c>
      <c r="S38" s="3">
        <f t="shared" si="18"/>
        <v>0</v>
      </c>
      <c r="T38" s="3">
        <f t="shared" si="18"/>
        <v>0</v>
      </c>
      <c r="U38" s="3">
        <f t="shared" si="18"/>
        <v>0</v>
      </c>
      <c r="V38" s="3">
        <f t="shared" si="18"/>
        <v>0</v>
      </c>
      <c r="W38" s="3">
        <f t="shared" si="18"/>
        <v>0</v>
      </c>
      <c r="X38" s="3">
        <f t="shared" si="18"/>
        <v>0</v>
      </c>
      <c r="Y38" s="3">
        <f t="shared" si="18"/>
        <v>0</v>
      </c>
      <c r="Z38" s="3">
        <f t="shared" si="18"/>
        <v>0</v>
      </c>
      <c r="AA38" s="3">
        <f t="shared" si="18"/>
        <v>0</v>
      </c>
      <c r="AB38" s="3">
        <f t="shared" si="18"/>
        <v>0</v>
      </c>
      <c r="AC38" s="508">
        <v>1981814.9068450928</v>
      </c>
      <c r="AD38" s="3">
        <f t="shared" si="18"/>
        <v>1981814.9068450928</v>
      </c>
      <c r="AE38" s="3">
        <f t="shared" si="18"/>
        <v>1981814.9068450928</v>
      </c>
      <c r="AF38" s="3">
        <f t="shared" si="18"/>
        <v>1981814.9068450928</v>
      </c>
      <c r="AG38" s="3">
        <f t="shared" si="18"/>
        <v>1981814.9068450928</v>
      </c>
      <c r="AH38" s="3">
        <f t="shared" si="18"/>
        <v>1981814.9068450928</v>
      </c>
      <c r="AI38" s="3">
        <f t="shared" si="18"/>
        <v>1981814.9068450928</v>
      </c>
      <c r="AJ38" s="3">
        <f t="shared" si="18"/>
        <v>1981814.9068450928</v>
      </c>
      <c r="AK38" s="3">
        <f t="shared" si="18"/>
        <v>1981814.9068450928</v>
      </c>
      <c r="AL38" s="3">
        <f t="shared" si="18"/>
        <v>1981814.9068450928</v>
      </c>
      <c r="AM38" s="3">
        <f t="shared" si="18"/>
        <v>1981814.9068450928</v>
      </c>
    </row>
    <row r="39" spans="1:39" x14ac:dyDescent="0.3">
      <c r="A39" s="600"/>
      <c r="B39" s="12" t="str">
        <f t="shared" si="14"/>
        <v>HVAC</v>
      </c>
      <c r="C39" s="3">
        <v>0</v>
      </c>
      <c r="D39" s="3">
        <v>0</v>
      </c>
      <c r="E39" s="3">
        <v>0</v>
      </c>
      <c r="F39" s="3">
        <v>0</v>
      </c>
      <c r="G39" s="3">
        <f t="shared" ref="G39:AM39" si="19">F39</f>
        <v>0</v>
      </c>
      <c r="H39" s="3">
        <f t="shared" si="19"/>
        <v>0</v>
      </c>
      <c r="I39" s="3">
        <f t="shared" si="19"/>
        <v>0</v>
      </c>
      <c r="J39" s="3">
        <f t="shared" si="19"/>
        <v>0</v>
      </c>
      <c r="K39" s="3">
        <f t="shared" si="19"/>
        <v>0</v>
      </c>
      <c r="L39" s="3">
        <f t="shared" si="19"/>
        <v>0</v>
      </c>
      <c r="M39" s="3">
        <f t="shared" si="19"/>
        <v>0</v>
      </c>
      <c r="N39" s="3">
        <f t="shared" si="19"/>
        <v>0</v>
      </c>
      <c r="O39" s="3">
        <f t="shared" si="19"/>
        <v>0</v>
      </c>
      <c r="P39" s="3">
        <f t="shared" si="19"/>
        <v>0</v>
      </c>
      <c r="Q39" s="3">
        <f t="shared" si="19"/>
        <v>0</v>
      </c>
      <c r="R39" s="3">
        <f t="shared" si="19"/>
        <v>0</v>
      </c>
      <c r="S39" s="3">
        <f t="shared" si="19"/>
        <v>0</v>
      </c>
      <c r="T39" s="3">
        <f t="shared" si="19"/>
        <v>0</v>
      </c>
      <c r="U39" s="3">
        <f t="shared" si="19"/>
        <v>0</v>
      </c>
      <c r="V39" s="3">
        <f t="shared" si="19"/>
        <v>0</v>
      </c>
      <c r="W39" s="3">
        <f t="shared" si="19"/>
        <v>0</v>
      </c>
      <c r="X39" s="3">
        <f t="shared" si="19"/>
        <v>0</v>
      </c>
      <c r="Y39" s="3">
        <f t="shared" si="19"/>
        <v>0</v>
      </c>
      <c r="Z39" s="3">
        <f t="shared" si="19"/>
        <v>0</v>
      </c>
      <c r="AA39" s="3">
        <f t="shared" si="19"/>
        <v>0</v>
      </c>
      <c r="AB39" s="3">
        <f t="shared" si="19"/>
        <v>0</v>
      </c>
      <c r="AC39" s="508">
        <v>332328.67137145996</v>
      </c>
      <c r="AD39" s="3">
        <f t="shared" si="19"/>
        <v>332328.67137145996</v>
      </c>
      <c r="AE39" s="3">
        <f t="shared" si="19"/>
        <v>332328.67137145996</v>
      </c>
      <c r="AF39" s="3">
        <f t="shared" si="19"/>
        <v>332328.67137145996</v>
      </c>
      <c r="AG39" s="3">
        <f t="shared" si="19"/>
        <v>332328.67137145996</v>
      </c>
      <c r="AH39" s="3">
        <f t="shared" si="19"/>
        <v>332328.67137145996</v>
      </c>
      <c r="AI39" s="3">
        <f t="shared" si="19"/>
        <v>332328.67137145996</v>
      </c>
      <c r="AJ39" s="3">
        <f t="shared" si="19"/>
        <v>332328.67137145996</v>
      </c>
      <c r="AK39" s="3">
        <f t="shared" si="19"/>
        <v>332328.67137145996</v>
      </c>
      <c r="AL39" s="3">
        <f t="shared" si="19"/>
        <v>332328.67137145996</v>
      </c>
      <c r="AM39" s="3">
        <f t="shared" si="19"/>
        <v>332328.67137145996</v>
      </c>
    </row>
    <row r="40" spans="1:39" x14ac:dyDescent="0.3">
      <c r="A40" s="600"/>
      <c r="B40" s="11" t="str">
        <f t="shared" si="14"/>
        <v>Lighting</v>
      </c>
      <c r="C40" s="3">
        <v>0</v>
      </c>
      <c r="D40" s="3">
        <v>0</v>
      </c>
      <c r="E40" s="3">
        <v>0</v>
      </c>
      <c r="F40" s="3">
        <v>0</v>
      </c>
      <c r="G40" s="3">
        <f t="shared" ref="G40:AM40" si="20">F40</f>
        <v>0</v>
      </c>
      <c r="H40" s="3">
        <f t="shared" si="20"/>
        <v>0</v>
      </c>
      <c r="I40" s="3">
        <f t="shared" si="20"/>
        <v>0</v>
      </c>
      <c r="J40" s="3">
        <f t="shared" si="20"/>
        <v>0</v>
      </c>
      <c r="K40" s="3">
        <f t="shared" si="20"/>
        <v>0</v>
      </c>
      <c r="L40" s="3">
        <f t="shared" si="20"/>
        <v>0</v>
      </c>
      <c r="M40" s="3">
        <f t="shared" si="20"/>
        <v>0</v>
      </c>
      <c r="N40" s="3">
        <f t="shared" si="20"/>
        <v>0</v>
      </c>
      <c r="O40" s="3">
        <f t="shared" si="20"/>
        <v>0</v>
      </c>
      <c r="P40" s="3">
        <f t="shared" si="20"/>
        <v>0</v>
      </c>
      <c r="Q40" s="3">
        <f t="shared" si="20"/>
        <v>0</v>
      </c>
      <c r="R40" s="3">
        <f t="shared" si="20"/>
        <v>0</v>
      </c>
      <c r="S40" s="3">
        <f t="shared" si="20"/>
        <v>0</v>
      </c>
      <c r="T40" s="3">
        <f t="shared" si="20"/>
        <v>0</v>
      </c>
      <c r="U40" s="3">
        <f t="shared" si="20"/>
        <v>0</v>
      </c>
      <c r="V40" s="3">
        <f t="shared" si="20"/>
        <v>0</v>
      </c>
      <c r="W40" s="3">
        <f t="shared" si="20"/>
        <v>0</v>
      </c>
      <c r="X40" s="3">
        <f t="shared" si="20"/>
        <v>0</v>
      </c>
      <c r="Y40" s="3">
        <f t="shared" si="20"/>
        <v>0</v>
      </c>
      <c r="Z40" s="3">
        <f t="shared" si="20"/>
        <v>0</v>
      </c>
      <c r="AA40" s="3">
        <f t="shared" si="20"/>
        <v>0</v>
      </c>
      <c r="AB40" s="3">
        <f t="shared" si="20"/>
        <v>0</v>
      </c>
      <c r="AC40" s="508">
        <v>6516904.7296543121</v>
      </c>
      <c r="AD40" s="3">
        <f t="shared" si="20"/>
        <v>6516904.7296543121</v>
      </c>
      <c r="AE40" s="3">
        <f t="shared" si="20"/>
        <v>6516904.7296543121</v>
      </c>
      <c r="AF40" s="3">
        <f t="shared" si="20"/>
        <v>6516904.7296543121</v>
      </c>
      <c r="AG40" s="3">
        <f t="shared" si="20"/>
        <v>6516904.7296543121</v>
      </c>
      <c r="AH40" s="3">
        <f t="shared" si="20"/>
        <v>6516904.7296543121</v>
      </c>
      <c r="AI40" s="3">
        <f t="shared" si="20"/>
        <v>6516904.7296543121</v>
      </c>
      <c r="AJ40" s="3">
        <f t="shared" si="20"/>
        <v>6516904.7296543121</v>
      </c>
      <c r="AK40" s="3">
        <f t="shared" si="20"/>
        <v>6516904.7296543121</v>
      </c>
      <c r="AL40" s="3">
        <f t="shared" si="20"/>
        <v>6516904.7296543121</v>
      </c>
      <c r="AM40" s="3">
        <f t="shared" si="20"/>
        <v>6516904.7296543121</v>
      </c>
    </row>
    <row r="41" spans="1:39" x14ac:dyDescent="0.3">
      <c r="A41" s="600"/>
      <c r="B41" s="11" t="str">
        <f t="shared" si="14"/>
        <v>Miscellaneous</v>
      </c>
      <c r="C41" s="3">
        <v>0</v>
      </c>
      <c r="D41" s="3">
        <v>0</v>
      </c>
      <c r="E41" s="3">
        <v>0</v>
      </c>
      <c r="F41" s="3">
        <v>0</v>
      </c>
      <c r="G41" s="3">
        <f t="shared" ref="G41:AM41" si="21">F41</f>
        <v>0</v>
      </c>
      <c r="H41" s="3">
        <f t="shared" si="21"/>
        <v>0</v>
      </c>
      <c r="I41" s="3">
        <f t="shared" si="21"/>
        <v>0</v>
      </c>
      <c r="J41" s="3">
        <f t="shared" si="21"/>
        <v>0</v>
      </c>
      <c r="K41" s="3">
        <f t="shared" si="21"/>
        <v>0</v>
      </c>
      <c r="L41" s="3">
        <f t="shared" si="21"/>
        <v>0</v>
      </c>
      <c r="M41" s="3">
        <f t="shared" si="21"/>
        <v>0</v>
      </c>
      <c r="N41" s="3">
        <f t="shared" si="21"/>
        <v>0</v>
      </c>
      <c r="O41" s="3">
        <f t="shared" si="21"/>
        <v>0</v>
      </c>
      <c r="P41" s="3">
        <f t="shared" si="21"/>
        <v>0</v>
      </c>
      <c r="Q41" s="3">
        <f t="shared" si="21"/>
        <v>0</v>
      </c>
      <c r="R41" s="3">
        <f t="shared" si="21"/>
        <v>0</v>
      </c>
      <c r="S41" s="3">
        <f t="shared" si="21"/>
        <v>0</v>
      </c>
      <c r="T41" s="3">
        <f t="shared" si="21"/>
        <v>0</v>
      </c>
      <c r="U41" s="3">
        <f t="shared" si="21"/>
        <v>0</v>
      </c>
      <c r="V41" s="3">
        <f t="shared" si="21"/>
        <v>0</v>
      </c>
      <c r="W41" s="3">
        <f t="shared" si="21"/>
        <v>0</v>
      </c>
      <c r="X41" s="3">
        <f t="shared" si="21"/>
        <v>0</v>
      </c>
      <c r="Y41" s="3">
        <f t="shared" si="21"/>
        <v>0</v>
      </c>
      <c r="Z41" s="3">
        <f t="shared" si="21"/>
        <v>0</v>
      </c>
      <c r="AA41" s="3">
        <f t="shared" si="21"/>
        <v>0</v>
      </c>
      <c r="AB41" s="3">
        <f t="shared" si="21"/>
        <v>0</v>
      </c>
      <c r="AC41" s="508">
        <v>190835.99243164063</v>
      </c>
      <c r="AD41" s="3">
        <f t="shared" si="21"/>
        <v>190835.99243164063</v>
      </c>
      <c r="AE41" s="3">
        <f t="shared" si="21"/>
        <v>190835.99243164063</v>
      </c>
      <c r="AF41" s="3">
        <f t="shared" si="21"/>
        <v>190835.99243164063</v>
      </c>
      <c r="AG41" s="3">
        <f t="shared" si="21"/>
        <v>190835.99243164063</v>
      </c>
      <c r="AH41" s="3">
        <f t="shared" si="21"/>
        <v>190835.99243164063</v>
      </c>
      <c r="AI41" s="3">
        <f t="shared" si="21"/>
        <v>190835.99243164063</v>
      </c>
      <c r="AJ41" s="3">
        <f t="shared" si="21"/>
        <v>190835.99243164063</v>
      </c>
      <c r="AK41" s="3">
        <f t="shared" si="21"/>
        <v>190835.99243164063</v>
      </c>
      <c r="AL41" s="3">
        <f t="shared" si="21"/>
        <v>190835.99243164063</v>
      </c>
      <c r="AM41" s="3">
        <f t="shared" si="21"/>
        <v>190835.99243164063</v>
      </c>
    </row>
    <row r="42" spans="1:39" x14ac:dyDescent="0.3">
      <c r="A42" s="600"/>
      <c r="B42" s="11" t="str">
        <f t="shared" si="14"/>
        <v>Pool Spa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2">F42</f>
        <v>0</v>
      </c>
      <c r="H42" s="3">
        <f t="shared" si="22"/>
        <v>0</v>
      </c>
      <c r="I42" s="3">
        <f t="shared" si="22"/>
        <v>0</v>
      </c>
      <c r="J42" s="3">
        <f t="shared" si="22"/>
        <v>0</v>
      </c>
      <c r="K42" s="3">
        <f t="shared" si="22"/>
        <v>0</v>
      </c>
      <c r="L42" s="3">
        <f t="shared" si="22"/>
        <v>0</v>
      </c>
      <c r="M42" s="3">
        <f t="shared" si="22"/>
        <v>0</v>
      </c>
      <c r="N42" s="3">
        <f t="shared" si="22"/>
        <v>0</v>
      </c>
      <c r="O42" s="3">
        <f t="shared" si="22"/>
        <v>0</v>
      </c>
      <c r="P42" s="3">
        <f t="shared" si="22"/>
        <v>0</v>
      </c>
      <c r="Q42" s="3">
        <f t="shared" si="22"/>
        <v>0</v>
      </c>
      <c r="R42" s="3">
        <f t="shared" si="22"/>
        <v>0</v>
      </c>
      <c r="S42" s="3">
        <f t="shared" si="22"/>
        <v>0</v>
      </c>
      <c r="T42" s="3">
        <f t="shared" si="22"/>
        <v>0</v>
      </c>
      <c r="U42" s="3">
        <f t="shared" si="22"/>
        <v>0</v>
      </c>
      <c r="V42" s="3">
        <f t="shared" si="22"/>
        <v>0</v>
      </c>
      <c r="W42" s="3">
        <f t="shared" si="22"/>
        <v>0</v>
      </c>
      <c r="X42" s="3">
        <f t="shared" si="22"/>
        <v>0</v>
      </c>
      <c r="Y42" s="3">
        <f t="shared" si="22"/>
        <v>0</v>
      </c>
      <c r="Z42" s="3">
        <f t="shared" si="22"/>
        <v>0</v>
      </c>
      <c r="AA42" s="3">
        <f t="shared" si="22"/>
        <v>0</v>
      </c>
      <c r="AB42" s="3">
        <f t="shared" si="22"/>
        <v>0</v>
      </c>
      <c r="AC42" s="508">
        <v>0</v>
      </c>
      <c r="AD42" s="3">
        <f t="shared" si="22"/>
        <v>0</v>
      </c>
      <c r="AE42" s="3">
        <f t="shared" si="22"/>
        <v>0</v>
      </c>
      <c r="AF42" s="3">
        <f t="shared" si="22"/>
        <v>0</v>
      </c>
      <c r="AG42" s="3">
        <f t="shared" si="22"/>
        <v>0</v>
      </c>
      <c r="AH42" s="3">
        <f t="shared" si="22"/>
        <v>0</v>
      </c>
      <c r="AI42" s="3">
        <f t="shared" si="22"/>
        <v>0</v>
      </c>
      <c r="AJ42" s="3">
        <f t="shared" si="22"/>
        <v>0</v>
      </c>
      <c r="AK42" s="3">
        <f t="shared" si="22"/>
        <v>0</v>
      </c>
      <c r="AL42" s="3">
        <f t="shared" si="22"/>
        <v>0</v>
      </c>
      <c r="AM42" s="3">
        <f t="shared" si="22"/>
        <v>0</v>
      </c>
    </row>
    <row r="43" spans="1:39" x14ac:dyDescent="0.3">
      <c r="A43" s="600"/>
      <c r="B43" s="11" t="str">
        <f t="shared" si="14"/>
        <v>Refrigeration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3">F43</f>
        <v>0</v>
      </c>
      <c r="H43" s="3">
        <f t="shared" si="23"/>
        <v>0</v>
      </c>
      <c r="I43" s="3">
        <f t="shared" si="23"/>
        <v>0</v>
      </c>
      <c r="J43" s="3">
        <f t="shared" si="23"/>
        <v>0</v>
      </c>
      <c r="K43" s="3">
        <f t="shared" si="23"/>
        <v>0</v>
      </c>
      <c r="L43" s="3">
        <f t="shared" si="23"/>
        <v>0</v>
      </c>
      <c r="M43" s="3">
        <f t="shared" si="23"/>
        <v>0</v>
      </c>
      <c r="N43" s="3">
        <f t="shared" si="23"/>
        <v>0</v>
      </c>
      <c r="O43" s="3">
        <f t="shared" si="23"/>
        <v>0</v>
      </c>
      <c r="P43" s="3">
        <f t="shared" si="23"/>
        <v>0</v>
      </c>
      <c r="Q43" s="3">
        <f t="shared" si="23"/>
        <v>0</v>
      </c>
      <c r="R43" s="3">
        <f t="shared" si="23"/>
        <v>0</v>
      </c>
      <c r="S43" s="3">
        <f t="shared" si="23"/>
        <v>0</v>
      </c>
      <c r="T43" s="3">
        <f t="shared" si="23"/>
        <v>0</v>
      </c>
      <c r="U43" s="3">
        <f t="shared" si="23"/>
        <v>0</v>
      </c>
      <c r="V43" s="3">
        <f t="shared" si="23"/>
        <v>0</v>
      </c>
      <c r="W43" s="3">
        <f t="shared" si="23"/>
        <v>0</v>
      </c>
      <c r="X43" s="3">
        <f t="shared" si="23"/>
        <v>0</v>
      </c>
      <c r="Y43" s="3">
        <f t="shared" si="23"/>
        <v>0</v>
      </c>
      <c r="Z43" s="3">
        <f t="shared" si="23"/>
        <v>0</v>
      </c>
      <c r="AA43" s="3">
        <f t="shared" si="23"/>
        <v>0</v>
      </c>
      <c r="AB43" s="3">
        <f t="shared" si="23"/>
        <v>0</v>
      </c>
      <c r="AC43" s="508">
        <v>80220.038452148438</v>
      </c>
      <c r="AD43" s="3">
        <f t="shared" si="23"/>
        <v>80220.038452148438</v>
      </c>
      <c r="AE43" s="3">
        <f t="shared" si="23"/>
        <v>80220.038452148438</v>
      </c>
      <c r="AF43" s="3">
        <f t="shared" si="23"/>
        <v>80220.038452148438</v>
      </c>
      <c r="AG43" s="3">
        <f t="shared" si="23"/>
        <v>80220.038452148438</v>
      </c>
      <c r="AH43" s="3">
        <f t="shared" si="23"/>
        <v>80220.038452148438</v>
      </c>
      <c r="AI43" s="3">
        <f t="shared" si="23"/>
        <v>80220.038452148438</v>
      </c>
      <c r="AJ43" s="3">
        <f t="shared" si="23"/>
        <v>80220.038452148438</v>
      </c>
      <c r="AK43" s="3">
        <f t="shared" si="23"/>
        <v>80220.038452148438</v>
      </c>
      <c r="AL43" s="3">
        <f t="shared" si="23"/>
        <v>80220.038452148438</v>
      </c>
      <c r="AM43" s="3">
        <f t="shared" si="23"/>
        <v>80220.038452148438</v>
      </c>
    </row>
    <row r="44" spans="1:39" ht="15" customHeight="1" x14ac:dyDescent="0.3">
      <c r="A44" s="600"/>
      <c r="B44" s="11" t="str">
        <f t="shared" si="14"/>
        <v>Water Heating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4">F44</f>
        <v>0</v>
      </c>
      <c r="H44" s="3">
        <f t="shared" si="24"/>
        <v>0</v>
      </c>
      <c r="I44" s="3">
        <f t="shared" si="24"/>
        <v>0</v>
      </c>
      <c r="J44" s="3">
        <f t="shared" si="24"/>
        <v>0</v>
      </c>
      <c r="K44" s="3">
        <f t="shared" si="24"/>
        <v>0</v>
      </c>
      <c r="L44" s="3">
        <f t="shared" si="24"/>
        <v>0</v>
      </c>
      <c r="M44" s="3">
        <f t="shared" si="24"/>
        <v>0</v>
      </c>
      <c r="N44" s="3">
        <f t="shared" si="24"/>
        <v>0</v>
      </c>
      <c r="O44" s="3">
        <f t="shared" si="24"/>
        <v>0</v>
      </c>
      <c r="P44" s="3">
        <f t="shared" si="24"/>
        <v>0</v>
      </c>
      <c r="Q44" s="3">
        <f t="shared" si="24"/>
        <v>0</v>
      </c>
      <c r="R44" s="3">
        <f t="shared" si="24"/>
        <v>0</v>
      </c>
      <c r="S44" s="3">
        <f t="shared" si="24"/>
        <v>0</v>
      </c>
      <c r="T44" s="3">
        <f t="shared" si="24"/>
        <v>0</v>
      </c>
      <c r="U44" s="3">
        <f t="shared" si="24"/>
        <v>0</v>
      </c>
      <c r="V44" s="3">
        <f t="shared" si="24"/>
        <v>0</v>
      </c>
      <c r="W44" s="3">
        <f t="shared" si="24"/>
        <v>0</v>
      </c>
      <c r="X44" s="3">
        <f t="shared" si="24"/>
        <v>0</v>
      </c>
      <c r="Y44" s="3">
        <f t="shared" si="24"/>
        <v>0</v>
      </c>
      <c r="Z44" s="3">
        <f t="shared" si="24"/>
        <v>0</v>
      </c>
      <c r="AA44" s="3">
        <f t="shared" si="24"/>
        <v>0</v>
      </c>
      <c r="AB44" s="3">
        <f t="shared" si="24"/>
        <v>0</v>
      </c>
      <c r="AC44" s="508">
        <v>583163.70562327304</v>
      </c>
      <c r="AD44" s="3">
        <f t="shared" si="24"/>
        <v>583163.70562327304</v>
      </c>
      <c r="AE44" s="3">
        <f t="shared" si="24"/>
        <v>583163.70562327304</v>
      </c>
      <c r="AF44" s="3">
        <f t="shared" si="24"/>
        <v>583163.70562327304</v>
      </c>
      <c r="AG44" s="3">
        <f t="shared" si="24"/>
        <v>583163.70562327304</v>
      </c>
      <c r="AH44" s="3">
        <f t="shared" si="24"/>
        <v>583163.70562327304</v>
      </c>
      <c r="AI44" s="3">
        <f t="shared" si="24"/>
        <v>583163.70562327304</v>
      </c>
      <c r="AJ44" s="3">
        <f t="shared" si="24"/>
        <v>583163.70562327304</v>
      </c>
      <c r="AK44" s="3">
        <f t="shared" si="24"/>
        <v>583163.70562327304</v>
      </c>
      <c r="AL44" s="3">
        <f t="shared" si="24"/>
        <v>583163.70562327304</v>
      </c>
      <c r="AM44" s="3">
        <f t="shared" si="24"/>
        <v>583163.70562327304</v>
      </c>
    </row>
    <row r="45" spans="1:39" ht="15" customHeight="1" x14ac:dyDescent="0.3">
      <c r="A45" s="600"/>
      <c r="B45" s="11" t="str">
        <f t="shared" si="14"/>
        <v xml:space="preserve"> </v>
      </c>
      <c r="C45" s="3"/>
      <c r="D45" s="3"/>
      <c r="E45" s="3"/>
      <c r="F45" s="3">
        <v>0</v>
      </c>
      <c r="G45" s="3">
        <f t="shared" ref="G45:AM45" si="25">F45</f>
        <v>0</v>
      </c>
      <c r="H45" s="3">
        <f t="shared" si="25"/>
        <v>0</v>
      </c>
      <c r="I45" s="3">
        <f t="shared" si="25"/>
        <v>0</v>
      </c>
      <c r="J45" s="3">
        <f t="shared" si="25"/>
        <v>0</v>
      </c>
      <c r="K45" s="3">
        <f t="shared" si="25"/>
        <v>0</v>
      </c>
      <c r="L45" s="3">
        <f t="shared" si="25"/>
        <v>0</v>
      </c>
      <c r="M45" s="3">
        <f t="shared" si="25"/>
        <v>0</v>
      </c>
      <c r="N45" s="3">
        <f t="shared" si="25"/>
        <v>0</v>
      </c>
      <c r="O45" s="3">
        <f t="shared" si="25"/>
        <v>0</v>
      </c>
      <c r="P45" s="3">
        <f t="shared" si="25"/>
        <v>0</v>
      </c>
      <c r="Q45" s="3">
        <f t="shared" si="25"/>
        <v>0</v>
      </c>
      <c r="R45" s="3">
        <f t="shared" si="25"/>
        <v>0</v>
      </c>
      <c r="S45" s="3">
        <f t="shared" si="25"/>
        <v>0</v>
      </c>
      <c r="T45" s="3">
        <f t="shared" si="25"/>
        <v>0</v>
      </c>
      <c r="U45" s="3">
        <f t="shared" si="25"/>
        <v>0</v>
      </c>
      <c r="V45" s="3">
        <f t="shared" si="25"/>
        <v>0</v>
      </c>
      <c r="W45" s="3">
        <f t="shared" si="25"/>
        <v>0</v>
      </c>
      <c r="X45" s="3">
        <f t="shared" si="25"/>
        <v>0</v>
      </c>
      <c r="Y45" s="3">
        <f t="shared" si="25"/>
        <v>0</v>
      </c>
      <c r="Z45" s="3">
        <f t="shared" si="25"/>
        <v>0</v>
      </c>
      <c r="AA45" s="3">
        <f t="shared" si="25"/>
        <v>0</v>
      </c>
      <c r="AB45" s="3">
        <f t="shared" si="25"/>
        <v>0</v>
      </c>
      <c r="AC45" s="3">
        <f t="shared" si="25"/>
        <v>0</v>
      </c>
      <c r="AD45" s="3">
        <f t="shared" si="25"/>
        <v>0</v>
      </c>
      <c r="AE45" s="3">
        <f t="shared" si="25"/>
        <v>0</v>
      </c>
      <c r="AF45" s="3">
        <f t="shared" si="25"/>
        <v>0</v>
      </c>
      <c r="AG45" s="3">
        <f t="shared" si="25"/>
        <v>0</v>
      </c>
      <c r="AH45" s="3">
        <f t="shared" si="25"/>
        <v>0</v>
      </c>
      <c r="AI45" s="3">
        <f t="shared" si="25"/>
        <v>0</v>
      </c>
      <c r="AJ45" s="3">
        <f t="shared" si="25"/>
        <v>0</v>
      </c>
      <c r="AK45" s="3">
        <f t="shared" si="25"/>
        <v>0</v>
      </c>
      <c r="AL45" s="3">
        <f t="shared" si="25"/>
        <v>0</v>
      </c>
      <c r="AM45" s="3">
        <f t="shared" si="25"/>
        <v>0</v>
      </c>
    </row>
    <row r="46" spans="1:39" ht="15" customHeight="1" thickBot="1" x14ac:dyDescent="0.35">
      <c r="A46" s="601"/>
      <c r="B46" s="273" t="str">
        <f t="shared" si="14"/>
        <v>Monthly kWh</v>
      </c>
      <c r="C46" s="274">
        <f>SUM(C35:C45)</f>
        <v>0</v>
      </c>
      <c r="D46" s="274">
        <f t="shared" ref="D46:AM46" si="26">SUM(D35:D45)</f>
        <v>0</v>
      </c>
      <c r="E46" s="274">
        <f t="shared" si="26"/>
        <v>0</v>
      </c>
      <c r="F46" s="274">
        <f t="shared" si="26"/>
        <v>0</v>
      </c>
      <c r="G46" s="274">
        <f t="shared" si="26"/>
        <v>0</v>
      </c>
      <c r="H46" s="274">
        <f t="shared" si="26"/>
        <v>0</v>
      </c>
      <c r="I46" s="274">
        <f t="shared" si="26"/>
        <v>0</v>
      </c>
      <c r="J46" s="274">
        <f t="shared" si="26"/>
        <v>0</v>
      </c>
      <c r="K46" s="274">
        <f t="shared" si="26"/>
        <v>0</v>
      </c>
      <c r="L46" s="274">
        <f t="shared" si="26"/>
        <v>0</v>
      </c>
      <c r="M46" s="274">
        <f t="shared" si="26"/>
        <v>0</v>
      </c>
      <c r="N46" s="274">
        <f t="shared" si="26"/>
        <v>0</v>
      </c>
      <c r="O46" s="274">
        <f t="shared" si="26"/>
        <v>0</v>
      </c>
      <c r="P46" s="274">
        <f t="shared" si="26"/>
        <v>0</v>
      </c>
      <c r="Q46" s="274">
        <f t="shared" si="26"/>
        <v>0</v>
      </c>
      <c r="R46" s="274">
        <f t="shared" si="26"/>
        <v>0</v>
      </c>
      <c r="S46" s="274">
        <f t="shared" si="26"/>
        <v>0</v>
      </c>
      <c r="T46" s="274">
        <f t="shared" si="26"/>
        <v>0</v>
      </c>
      <c r="U46" s="274">
        <f t="shared" si="26"/>
        <v>0</v>
      </c>
      <c r="V46" s="274">
        <f t="shared" si="26"/>
        <v>0</v>
      </c>
      <c r="W46" s="274">
        <f t="shared" si="26"/>
        <v>0</v>
      </c>
      <c r="X46" s="274">
        <f t="shared" si="26"/>
        <v>0</v>
      </c>
      <c r="Y46" s="274">
        <f t="shared" si="26"/>
        <v>0</v>
      </c>
      <c r="Z46" s="274">
        <f t="shared" si="26"/>
        <v>0</v>
      </c>
      <c r="AA46" s="274">
        <f t="shared" si="26"/>
        <v>0</v>
      </c>
      <c r="AB46" s="274">
        <f t="shared" si="26"/>
        <v>0</v>
      </c>
      <c r="AC46" s="274">
        <f t="shared" si="26"/>
        <v>11602856.935773496</v>
      </c>
      <c r="AD46" s="274">
        <f t="shared" si="26"/>
        <v>11602856.935773496</v>
      </c>
      <c r="AE46" s="274">
        <f t="shared" si="26"/>
        <v>11602856.935773496</v>
      </c>
      <c r="AF46" s="274">
        <f t="shared" si="26"/>
        <v>11602856.935773496</v>
      </c>
      <c r="AG46" s="274">
        <f t="shared" si="26"/>
        <v>11602856.935773496</v>
      </c>
      <c r="AH46" s="274">
        <f t="shared" si="26"/>
        <v>11602856.935773496</v>
      </c>
      <c r="AI46" s="274">
        <f t="shared" si="26"/>
        <v>11602856.935773496</v>
      </c>
      <c r="AJ46" s="274">
        <f t="shared" si="26"/>
        <v>11602856.935773496</v>
      </c>
      <c r="AK46" s="274">
        <f t="shared" si="26"/>
        <v>11602856.935773496</v>
      </c>
      <c r="AL46" s="274">
        <f t="shared" si="26"/>
        <v>11602856.935773496</v>
      </c>
      <c r="AM46" s="274">
        <f t="shared" si="26"/>
        <v>11602856.935773496</v>
      </c>
    </row>
    <row r="47" spans="1:39" s="44" customFormat="1" x14ac:dyDescent="0.3">
      <c r="A47" s="8"/>
      <c r="B47" s="302"/>
      <c r="C47" s="9"/>
      <c r="D47" s="302"/>
      <c r="E47" s="9"/>
      <c r="F47" s="302"/>
      <c r="G47" s="302"/>
      <c r="H47" s="9"/>
      <c r="I47" s="302"/>
      <c r="J47" s="302"/>
      <c r="K47" s="9"/>
      <c r="L47" s="302"/>
      <c r="M47" s="302"/>
      <c r="N47" s="9"/>
      <c r="O47" s="302"/>
      <c r="P47" s="302"/>
      <c r="Q47" s="9"/>
      <c r="R47" s="302"/>
      <c r="S47" s="302"/>
      <c r="T47" s="9"/>
      <c r="U47" s="302"/>
      <c r="V47" s="302"/>
      <c r="W47" s="9"/>
      <c r="X47" s="302"/>
      <c r="Y47" s="302"/>
      <c r="Z47" s="9"/>
      <c r="AA47" s="302"/>
      <c r="AB47" s="302"/>
      <c r="AC47" s="9"/>
      <c r="AD47" s="302"/>
      <c r="AE47" s="302"/>
      <c r="AF47" s="9"/>
      <c r="AG47" s="302"/>
      <c r="AH47" s="302"/>
      <c r="AI47" s="9"/>
      <c r="AJ47" s="302"/>
      <c r="AK47" s="302"/>
      <c r="AL47" s="9"/>
      <c r="AM47" s="302"/>
    </row>
    <row r="48" spans="1:39" s="44" customFormat="1" ht="15" thickBot="1" x14ac:dyDescent="0.35">
      <c r="A48" s="239" t="s">
        <v>130</v>
      </c>
      <c r="B48" s="239"/>
      <c r="C48" s="239"/>
      <c r="D48" s="239"/>
      <c r="E48" s="239"/>
      <c r="F48" s="239"/>
      <c r="G48" s="239"/>
      <c r="H48" s="239"/>
      <c r="I48" s="239"/>
      <c r="J48" s="239"/>
    </row>
    <row r="49" spans="1:40" ht="15.6" x14ac:dyDescent="0.3">
      <c r="A49" s="602" t="s">
        <v>30</v>
      </c>
      <c r="B49" s="17" t="s">
        <v>124</v>
      </c>
      <c r="C49" s="271">
        <v>43831</v>
      </c>
      <c r="D49" s="271">
        <v>43862</v>
      </c>
      <c r="E49" s="271">
        <v>43891</v>
      </c>
      <c r="F49" s="271">
        <v>43922</v>
      </c>
      <c r="G49" s="271">
        <v>43952</v>
      </c>
      <c r="H49" s="271">
        <v>43983</v>
      </c>
      <c r="I49" s="271">
        <v>44013</v>
      </c>
      <c r="J49" s="271">
        <v>44044</v>
      </c>
      <c r="K49" s="271">
        <v>44075</v>
      </c>
      <c r="L49" s="271">
        <v>44105</v>
      </c>
      <c r="M49" s="271">
        <v>44136</v>
      </c>
      <c r="N49" s="271">
        <v>44166</v>
      </c>
      <c r="O49" s="271">
        <v>44197</v>
      </c>
      <c r="P49" s="271">
        <v>44228</v>
      </c>
      <c r="Q49" s="271">
        <v>44256</v>
      </c>
      <c r="R49" s="271">
        <v>44287</v>
      </c>
      <c r="S49" s="271">
        <v>44317</v>
      </c>
      <c r="T49" s="271">
        <v>44348</v>
      </c>
      <c r="U49" s="271">
        <v>44378</v>
      </c>
      <c r="V49" s="271">
        <v>44409</v>
      </c>
      <c r="W49" s="271">
        <v>44440</v>
      </c>
      <c r="X49" s="271">
        <v>44470</v>
      </c>
      <c r="Y49" s="271">
        <v>44501</v>
      </c>
      <c r="Z49" s="271">
        <v>44531</v>
      </c>
      <c r="AA49" s="271">
        <v>44562</v>
      </c>
      <c r="AB49" s="271">
        <v>44593</v>
      </c>
      <c r="AC49" s="271">
        <v>44621</v>
      </c>
      <c r="AD49" s="271">
        <v>44652</v>
      </c>
      <c r="AE49" s="271">
        <v>44682</v>
      </c>
      <c r="AF49" s="271">
        <v>44713</v>
      </c>
      <c r="AG49" s="271">
        <v>44743</v>
      </c>
      <c r="AH49" s="271">
        <v>44774</v>
      </c>
      <c r="AI49" s="271">
        <v>44805</v>
      </c>
      <c r="AJ49" s="271">
        <v>44835</v>
      </c>
      <c r="AK49" s="271">
        <v>44866</v>
      </c>
      <c r="AL49" s="271">
        <v>44896</v>
      </c>
      <c r="AM49" s="271">
        <v>44927</v>
      </c>
    </row>
    <row r="50" spans="1:40" ht="15" customHeight="1" x14ac:dyDescent="0.3">
      <c r="A50" s="603"/>
      <c r="B50" s="13" t="str">
        <f t="shared" ref="B50:B60" si="27">B35</f>
        <v>Building Shell</v>
      </c>
      <c r="C50" s="27">
        <f>IF(C20=0,0,(C5*0.5)-C35)*C66*C$78*C$2</f>
        <v>7.1762768205327543</v>
      </c>
      <c r="D50" s="27">
        <f>IF(D20=0,0,(D5*0.5)+C20-D35)*D66*D$78*D$2</f>
        <v>12.396968361425648</v>
      </c>
      <c r="E50" s="27">
        <f t="shared" ref="E50:AM51" si="28">IF(E20=0,0,(E5*0.5)+D20-E35)*E66*E$78*E$2</f>
        <v>18.793054781182047</v>
      </c>
      <c r="F50" s="27">
        <f t="shared" si="28"/>
        <v>17.123301230859528</v>
      </c>
      <c r="G50" s="27">
        <f t="shared" si="28"/>
        <v>21.007968687736316</v>
      </c>
      <c r="H50" s="27">
        <f t="shared" si="28"/>
        <v>116.9960407005189</v>
      </c>
      <c r="I50" s="27">
        <f t="shared" si="28"/>
        <v>240.11429308662886</v>
      </c>
      <c r="J50" s="27">
        <f t="shared" si="28"/>
        <v>301.1186841655333</v>
      </c>
      <c r="K50" s="27">
        <f t="shared" si="28"/>
        <v>154.28092967286057</v>
      </c>
      <c r="L50" s="27">
        <f t="shared" si="28"/>
        <v>39.009964138071616</v>
      </c>
      <c r="M50" s="27">
        <f t="shared" si="28"/>
        <v>66.244152302245595</v>
      </c>
      <c r="N50" s="27">
        <f t="shared" si="28"/>
        <v>512.66015029550533</v>
      </c>
      <c r="O50" s="27">
        <f t="shared" si="28"/>
        <v>917.30337103876366</v>
      </c>
      <c r="P50" s="27">
        <f t="shared" si="28"/>
        <v>788.69277508215487</v>
      </c>
      <c r="Q50" s="27">
        <f t="shared" si="28"/>
        <v>614.42326170213039</v>
      </c>
      <c r="R50" s="27">
        <f t="shared" si="28"/>
        <v>328.26416995744017</v>
      </c>
      <c r="S50" s="27">
        <f t="shared" si="28"/>
        <v>377.45127636921416</v>
      </c>
      <c r="T50" s="27">
        <f t="shared" si="28"/>
        <v>2023.6708204786562</v>
      </c>
      <c r="U50" s="27">
        <f t="shared" si="28"/>
        <v>2726.8260216504259</v>
      </c>
      <c r="V50" s="27">
        <f t="shared" si="28"/>
        <v>2592.6646243111227</v>
      </c>
      <c r="W50" s="27">
        <f t="shared" si="28"/>
        <v>1299.3588749419043</v>
      </c>
      <c r="X50" s="27">
        <f t="shared" si="28"/>
        <v>321.51995010822833</v>
      </c>
      <c r="Y50" s="27">
        <f t="shared" si="28"/>
        <v>545.98400726017053</v>
      </c>
      <c r="Z50" s="27">
        <f t="shared" si="28"/>
        <v>914.37885974078688</v>
      </c>
      <c r="AA50" s="27">
        <f t="shared" si="28"/>
        <v>917.30337103876366</v>
      </c>
      <c r="AB50" s="27">
        <f t="shared" si="28"/>
        <v>788.69277508215487</v>
      </c>
      <c r="AC50" s="27">
        <f t="shared" si="28"/>
        <v>0</v>
      </c>
      <c r="AD50" s="27">
        <f t="shared" si="28"/>
        <v>0</v>
      </c>
      <c r="AE50" s="27">
        <f t="shared" si="28"/>
        <v>0</v>
      </c>
      <c r="AF50" s="27">
        <f t="shared" si="28"/>
        <v>0</v>
      </c>
      <c r="AG50" s="27">
        <f t="shared" si="28"/>
        <v>0</v>
      </c>
      <c r="AH50" s="27">
        <f t="shared" si="28"/>
        <v>0</v>
      </c>
      <c r="AI50" s="27">
        <f t="shared" si="28"/>
        <v>0</v>
      </c>
      <c r="AJ50" s="27">
        <f t="shared" si="28"/>
        <v>0</v>
      </c>
      <c r="AK50" s="27">
        <f t="shared" si="28"/>
        <v>0</v>
      </c>
      <c r="AL50" s="27">
        <f t="shared" si="28"/>
        <v>0</v>
      </c>
      <c r="AM50" s="27">
        <f t="shared" si="28"/>
        <v>0</v>
      </c>
    </row>
    <row r="51" spans="1:40" ht="15.6" x14ac:dyDescent="0.3">
      <c r="A51" s="603"/>
      <c r="B51" s="13" t="str">
        <f t="shared" si="27"/>
        <v>Cooling</v>
      </c>
      <c r="C51" s="27">
        <f t="shared" ref="C51:C59" si="29">IF(C21=0,0,(C6*0.5)-C36)*C67*C$78*C$2</f>
        <v>0.82754014754864869</v>
      </c>
      <c r="D51" s="27">
        <f t="shared" ref="D51:S59" si="30">IF(D21=0,0,(D6*0.5)+C21-D36)*D67*D$78*D$2</f>
        <v>1.5749186373880193</v>
      </c>
      <c r="E51" s="27">
        <f t="shared" si="30"/>
        <v>4.7035071823267725</v>
      </c>
      <c r="F51" s="27">
        <f t="shared" si="30"/>
        <v>24.523117669860682</v>
      </c>
      <c r="G51" s="27">
        <f t="shared" si="30"/>
        <v>111.26860020703418</v>
      </c>
      <c r="H51" s="27">
        <f t="shared" si="30"/>
        <v>1338.0873778793073</v>
      </c>
      <c r="I51" s="27">
        <f t="shared" si="30"/>
        <v>6811.1571693080004</v>
      </c>
      <c r="J51" s="27">
        <f t="shared" si="30"/>
        <v>16420.634463058079</v>
      </c>
      <c r="K51" s="27">
        <f t="shared" si="30"/>
        <v>10965.089473170348</v>
      </c>
      <c r="L51" s="27">
        <f t="shared" si="30"/>
        <v>799.02551536089834</v>
      </c>
      <c r="M51" s="27">
        <f t="shared" si="30"/>
        <v>73.260159275139912</v>
      </c>
      <c r="N51" s="27">
        <f t="shared" si="30"/>
        <v>67.562215197347044</v>
      </c>
      <c r="O51" s="27">
        <f t="shared" si="30"/>
        <v>70.793638233044248</v>
      </c>
      <c r="P51" s="27">
        <f t="shared" si="30"/>
        <v>66.717785912013895</v>
      </c>
      <c r="Q51" s="27">
        <f t="shared" si="30"/>
        <v>196.53364245309123</v>
      </c>
      <c r="R51" s="27">
        <f t="shared" si="30"/>
        <v>952.56735022703151</v>
      </c>
      <c r="S51" s="27">
        <f t="shared" si="30"/>
        <v>4322.0783380634339</v>
      </c>
      <c r="T51" s="27">
        <f t="shared" si="28"/>
        <v>29371.135594936099</v>
      </c>
      <c r="U51" s="27">
        <f t="shared" si="28"/>
        <v>39674.570586349226</v>
      </c>
      <c r="V51" s="27">
        <f t="shared" si="28"/>
        <v>37722.188283529162</v>
      </c>
      <c r="W51" s="27">
        <f t="shared" si="28"/>
        <v>17638.173358679487</v>
      </c>
      <c r="X51" s="27">
        <f t="shared" si="28"/>
        <v>1148.6149933565594</v>
      </c>
      <c r="Y51" s="27">
        <f t="shared" si="28"/>
        <v>94.696803742363784</v>
      </c>
      <c r="Z51" s="27">
        <f t="shared" si="28"/>
        <v>74.791602927980321</v>
      </c>
      <c r="AA51" s="27">
        <f t="shared" si="28"/>
        <v>70.793638233044248</v>
      </c>
      <c r="AB51" s="27">
        <f t="shared" si="28"/>
        <v>66.717785912013895</v>
      </c>
      <c r="AC51" s="27">
        <f t="shared" si="28"/>
        <v>0</v>
      </c>
      <c r="AD51" s="27">
        <f t="shared" si="28"/>
        <v>0</v>
      </c>
      <c r="AE51" s="27">
        <f t="shared" si="28"/>
        <v>0</v>
      </c>
      <c r="AF51" s="27">
        <f t="shared" si="28"/>
        <v>0</v>
      </c>
      <c r="AG51" s="27">
        <f t="shared" si="28"/>
        <v>0</v>
      </c>
      <c r="AH51" s="27">
        <f t="shared" si="28"/>
        <v>0</v>
      </c>
      <c r="AI51" s="27">
        <f t="shared" si="28"/>
        <v>0</v>
      </c>
      <c r="AJ51" s="27">
        <f t="shared" si="28"/>
        <v>0</v>
      </c>
      <c r="AK51" s="27">
        <f t="shared" si="28"/>
        <v>0</v>
      </c>
      <c r="AL51" s="27">
        <f t="shared" si="28"/>
        <v>0</v>
      </c>
      <c r="AM51" s="27">
        <f t="shared" si="28"/>
        <v>0</v>
      </c>
    </row>
    <row r="52" spans="1:40" ht="15.6" x14ac:dyDescent="0.3">
      <c r="A52" s="603"/>
      <c r="B52" s="13" t="str">
        <f t="shared" si="27"/>
        <v>Freezer</v>
      </c>
      <c r="C52" s="27">
        <f t="shared" si="29"/>
        <v>0</v>
      </c>
      <c r="D52" s="27">
        <f t="shared" si="30"/>
        <v>0</v>
      </c>
      <c r="E52" s="27">
        <f t="shared" ref="E52:AM55" si="31">IF(E22=0,0,(E7*0.5)+D22-E37)*E68*E$78*E$2</f>
        <v>0</v>
      </c>
      <c r="F52" s="27">
        <f t="shared" si="31"/>
        <v>0</v>
      </c>
      <c r="G52" s="27">
        <f t="shared" si="31"/>
        <v>0</v>
      </c>
      <c r="H52" s="27">
        <f t="shared" si="31"/>
        <v>0</v>
      </c>
      <c r="I52" s="27">
        <f t="shared" si="31"/>
        <v>0</v>
      </c>
      <c r="J52" s="27">
        <f t="shared" si="31"/>
        <v>0</v>
      </c>
      <c r="K52" s="27">
        <f t="shared" si="31"/>
        <v>0</v>
      </c>
      <c r="L52" s="27">
        <f t="shared" si="31"/>
        <v>0</v>
      </c>
      <c r="M52" s="27">
        <f t="shared" si="31"/>
        <v>0</v>
      </c>
      <c r="N52" s="27">
        <f t="shared" si="31"/>
        <v>0</v>
      </c>
      <c r="O52" s="27">
        <f t="shared" si="31"/>
        <v>0</v>
      </c>
      <c r="P52" s="27">
        <f t="shared" si="31"/>
        <v>0</v>
      </c>
      <c r="Q52" s="27">
        <f t="shared" si="31"/>
        <v>0</v>
      </c>
      <c r="R52" s="27">
        <f t="shared" si="31"/>
        <v>0</v>
      </c>
      <c r="S52" s="27">
        <f t="shared" si="31"/>
        <v>0</v>
      </c>
      <c r="T52" s="27">
        <f t="shared" si="31"/>
        <v>0</v>
      </c>
      <c r="U52" s="27">
        <f t="shared" si="31"/>
        <v>0</v>
      </c>
      <c r="V52" s="27">
        <f t="shared" si="31"/>
        <v>0</v>
      </c>
      <c r="W52" s="27">
        <f t="shared" si="31"/>
        <v>0</v>
      </c>
      <c r="X52" s="27">
        <f t="shared" si="31"/>
        <v>0</v>
      </c>
      <c r="Y52" s="27">
        <f t="shared" si="31"/>
        <v>0</v>
      </c>
      <c r="Z52" s="27">
        <f t="shared" si="31"/>
        <v>0</v>
      </c>
      <c r="AA52" s="27">
        <f t="shared" si="31"/>
        <v>0</v>
      </c>
      <c r="AB52" s="27">
        <f t="shared" si="31"/>
        <v>0</v>
      </c>
      <c r="AC52" s="27">
        <f t="shared" si="31"/>
        <v>0</v>
      </c>
      <c r="AD52" s="27">
        <f t="shared" si="31"/>
        <v>0</v>
      </c>
      <c r="AE52" s="27">
        <f t="shared" si="31"/>
        <v>0</v>
      </c>
      <c r="AF52" s="27">
        <f t="shared" si="31"/>
        <v>0</v>
      </c>
      <c r="AG52" s="27">
        <f t="shared" si="31"/>
        <v>0</v>
      </c>
      <c r="AH52" s="27">
        <f t="shared" si="31"/>
        <v>0</v>
      </c>
      <c r="AI52" s="27">
        <f t="shared" si="31"/>
        <v>0</v>
      </c>
      <c r="AJ52" s="27">
        <f t="shared" si="31"/>
        <v>0</v>
      </c>
      <c r="AK52" s="27">
        <f t="shared" si="31"/>
        <v>0</v>
      </c>
      <c r="AL52" s="27">
        <f t="shared" si="31"/>
        <v>0</v>
      </c>
      <c r="AM52" s="27">
        <f t="shared" si="31"/>
        <v>0</v>
      </c>
    </row>
    <row r="53" spans="1:40" ht="15.6" x14ac:dyDescent="0.3">
      <c r="A53" s="603"/>
      <c r="B53" s="13" t="str">
        <f t="shared" si="27"/>
        <v>Heating</v>
      </c>
      <c r="C53" s="27">
        <f t="shared" si="29"/>
        <v>108.42077301688433</v>
      </c>
      <c r="D53" s="27">
        <f t="shared" si="30"/>
        <v>187.43570518541935</v>
      </c>
      <c r="E53" s="27">
        <f t="shared" si="31"/>
        <v>144.81734293809632</v>
      </c>
      <c r="F53" s="27">
        <f t="shared" si="31"/>
        <v>68.000825605499088</v>
      </c>
      <c r="G53" s="27">
        <f t="shared" si="31"/>
        <v>20.805451170954168</v>
      </c>
      <c r="H53" s="27">
        <f t="shared" si="31"/>
        <v>1.3116004401266488</v>
      </c>
      <c r="I53" s="27">
        <f t="shared" si="31"/>
        <v>1.5587389080494549E-2</v>
      </c>
      <c r="J53" s="27">
        <f t="shared" si="31"/>
        <v>6.6942626984966488E-2</v>
      </c>
      <c r="K53" s="27">
        <f t="shared" si="31"/>
        <v>113.33012975713207</v>
      </c>
      <c r="L53" s="27">
        <f t="shared" si="31"/>
        <v>686.67890127485646</v>
      </c>
      <c r="M53" s="27">
        <f t="shared" si="31"/>
        <v>2904.3291726826974</v>
      </c>
      <c r="N53" s="27">
        <f t="shared" si="31"/>
        <v>10484.575969859927</v>
      </c>
      <c r="O53" s="27">
        <f t="shared" si="31"/>
        <v>15141.914314241067</v>
      </c>
      <c r="P53" s="27">
        <f t="shared" si="31"/>
        <v>13011.966990154857</v>
      </c>
      <c r="Q53" s="27">
        <f t="shared" si="31"/>
        <v>9972.1629333300225</v>
      </c>
      <c r="R53" s="27">
        <f t="shared" si="31"/>
        <v>4361.122574503197</v>
      </c>
      <c r="S53" s="27">
        <f t="shared" si="31"/>
        <v>1334.3238404304702</v>
      </c>
      <c r="T53" s="27">
        <f t="shared" si="31"/>
        <v>83.689992286433608</v>
      </c>
      <c r="U53" s="27">
        <f t="shared" si="31"/>
        <v>0.98458814454627763</v>
      </c>
      <c r="V53" s="27">
        <f t="shared" si="31"/>
        <v>1.4768822168194164</v>
      </c>
      <c r="W53" s="27">
        <f t="shared" si="31"/>
        <v>1445.5394942180267</v>
      </c>
      <c r="X53" s="27">
        <f t="shared" si="31"/>
        <v>4025.535782574118</v>
      </c>
      <c r="Y53" s="27">
        <f t="shared" si="31"/>
        <v>8952.5842926325895</v>
      </c>
      <c r="Z53" s="27">
        <f t="shared" si="31"/>
        <v>15088.759661356535</v>
      </c>
      <c r="AA53" s="27">
        <f t="shared" si="31"/>
        <v>15141.914314241067</v>
      </c>
      <c r="AB53" s="27">
        <f t="shared" si="31"/>
        <v>13011.966990154857</v>
      </c>
      <c r="AC53" s="27">
        <f t="shared" si="31"/>
        <v>0</v>
      </c>
      <c r="AD53" s="27">
        <f t="shared" si="31"/>
        <v>0</v>
      </c>
      <c r="AE53" s="27">
        <f t="shared" si="31"/>
        <v>0</v>
      </c>
      <c r="AF53" s="27">
        <f t="shared" si="31"/>
        <v>0</v>
      </c>
      <c r="AG53" s="27">
        <f t="shared" si="31"/>
        <v>0</v>
      </c>
      <c r="AH53" s="27">
        <f t="shared" si="31"/>
        <v>0</v>
      </c>
      <c r="AI53" s="27">
        <f t="shared" si="31"/>
        <v>0</v>
      </c>
      <c r="AJ53" s="27">
        <f t="shared" si="31"/>
        <v>0</v>
      </c>
      <c r="AK53" s="27">
        <f t="shared" si="31"/>
        <v>0</v>
      </c>
      <c r="AL53" s="27">
        <f t="shared" si="31"/>
        <v>0</v>
      </c>
      <c r="AM53" s="27">
        <f t="shared" si="31"/>
        <v>0</v>
      </c>
    </row>
    <row r="54" spans="1:40" ht="15.6" x14ac:dyDescent="0.3">
      <c r="A54" s="603"/>
      <c r="B54" s="13" t="str">
        <f t="shared" si="27"/>
        <v>HVAC</v>
      </c>
      <c r="C54" s="27">
        <f t="shared" si="29"/>
        <v>34.364933090434562</v>
      </c>
      <c r="D54" s="27">
        <f t="shared" si="30"/>
        <v>60.734284618537565</v>
      </c>
      <c r="E54" s="27">
        <f t="shared" si="31"/>
        <v>57.448024249221092</v>
      </c>
      <c r="F54" s="27">
        <f t="shared" si="31"/>
        <v>37.9591657379355</v>
      </c>
      <c r="G54" s="27">
        <f t="shared" si="31"/>
        <v>43.646967500449129</v>
      </c>
      <c r="H54" s="27">
        <f t="shared" si="31"/>
        <v>371.14273107136694</v>
      </c>
      <c r="I54" s="27">
        <f t="shared" si="31"/>
        <v>994.77677252222634</v>
      </c>
      <c r="J54" s="27">
        <f t="shared" si="31"/>
        <v>1745.9311727780589</v>
      </c>
      <c r="K54" s="27">
        <f t="shared" si="31"/>
        <v>1167.0957594633783</v>
      </c>
      <c r="L54" s="27">
        <f t="shared" si="31"/>
        <v>315.95536411934131</v>
      </c>
      <c r="M54" s="27">
        <f t="shared" si="31"/>
        <v>609.212469687831</v>
      </c>
      <c r="N54" s="27">
        <f t="shared" si="31"/>
        <v>1192.3870015896548</v>
      </c>
      <c r="O54" s="27">
        <f t="shared" si="31"/>
        <v>1296.8858962850577</v>
      </c>
      <c r="P54" s="27">
        <f t="shared" si="31"/>
        <v>1115.0559005879268</v>
      </c>
      <c r="Q54" s="27">
        <f t="shared" si="31"/>
        <v>868.6732084594978</v>
      </c>
      <c r="R54" s="27">
        <f t="shared" si="31"/>
        <v>464.10073887707875</v>
      </c>
      <c r="S54" s="27">
        <f t="shared" si="31"/>
        <v>533.64159809387797</v>
      </c>
      <c r="T54" s="27">
        <f t="shared" si="31"/>
        <v>2861.0710792770806</v>
      </c>
      <c r="U54" s="27">
        <f t="shared" si="31"/>
        <v>3855.1937349765708</v>
      </c>
      <c r="V54" s="27">
        <f t="shared" si="31"/>
        <v>3665.5160018203005</v>
      </c>
      <c r="W54" s="27">
        <f t="shared" si="31"/>
        <v>1837.0369632641036</v>
      </c>
      <c r="X54" s="27">
        <f t="shared" si="31"/>
        <v>454.56574328016518</v>
      </c>
      <c r="Y54" s="27">
        <f t="shared" si="31"/>
        <v>771.91361219034638</v>
      </c>
      <c r="Z54" s="27">
        <f t="shared" si="31"/>
        <v>1292.7512145912824</v>
      </c>
      <c r="AA54" s="27">
        <f t="shared" si="31"/>
        <v>1296.8858962850577</v>
      </c>
      <c r="AB54" s="27">
        <f t="shared" si="31"/>
        <v>1115.0559005879268</v>
      </c>
      <c r="AC54" s="27">
        <f t="shared" si="31"/>
        <v>0</v>
      </c>
      <c r="AD54" s="27">
        <f t="shared" si="31"/>
        <v>0</v>
      </c>
      <c r="AE54" s="27">
        <f t="shared" si="31"/>
        <v>0</v>
      </c>
      <c r="AF54" s="27">
        <f t="shared" si="31"/>
        <v>0</v>
      </c>
      <c r="AG54" s="27">
        <f t="shared" si="31"/>
        <v>0</v>
      </c>
      <c r="AH54" s="27">
        <f t="shared" si="31"/>
        <v>0</v>
      </c>
      <c r="AI54" s="27">
        <f t="shared" si="31"/>
        <v>0</v>
      </c>
      <c r="AJ54" s="27">
        <f t="shared" si="31"/>
        <v>0</v>
      </c>
      <c r="AK54" s="27">
        <f t="shared" si="31"/>
        <v>0</v>
      </c>
      <c r="AL54" s="27">
        <f t="shared" si="31"/>
        <v>0</v>
      </c>
      <c r="AM54" s="27">
        <f t="shared" si="31"/>
        <v>0</v>
      </c>
    </row>
    <row r="55" spans="1:40" ht="15.6" x14ac:dyDescent="0.3">
      <c r="A55" s="603"/>
      <c r="B55" s="13" t="str">
        <f t="shared" si="27"/>
        <v>Lighting</v>
      </c>
      <c r="C55" s="27">
        <f t="shared" si="29"/>
        <v>16.274742446483053</v>
      </c>
      <c r="D55" s="27">
        <f t="shared" si="30"/>
        <v>29.38474324724233</v>
      </c>
      <c r="E55" s="27">
        <f t="shared" si="31"/>
        <v>94.989096132900229</v>
      </c>
      <c r="F55" s="27">
        <f t="shared" si="31"/>
        <v>155.61150899624224</v>
      </c>
      <c r="G55" s="27">
        <f t="shared" si="31"/>
        <v>152.34399214167624</v>
      </c>
      <c r="H55" s="27">
        <f t="shared" si="31"/>
        <v>5239.2996715746222</v>
      </c>
      <c r="I55" s="27">
        <f t="shared" si="31"/>
        <v>10972.139602188625</v>
      </c>
      <c r="J55" s="27">
        <f t="shared" si="31"/>
        <v>18616.163118776385</v>
      </c>
      <c r="K55" s="27">
        <f t="shared" si="31"/>
        <v>26100.003530174647</v>
      </c>
      <c r="L55" s="27">
        <f t="shared" si="31"/>
        <v>13660.843721914391</v>
      </c>
      <c r="M55" s="27">
        <f t="shared" si="31"/>
        <v>18155.296580175702</v>
      </c>
      <c r="N55" s="27">
        <f t="shared" si="31"/>
        <v>22199.008926355709</v>
      </c>
      <c r="O55" s="27">
        <f t="shared" si="31"/>
        <v>23120.388615548145</v>
      </c>
      <c r="P55" s="27">
        <f t="shared" si="31"/>
        <v>20776.934402070598</v>
      </c>
      <c r="Q55" s="27">
        <f t="shared" si="31"/>
        <v>22588.582595540596</v>
      </c>
      <c r="R55" s="27">
        <f t="shared" si="31"/>
        <v>20755.154182794475</v>
      </c>
      <c r="S55" s="27">
        <f t="shared" si="31"/>
        <v>20319.339270717282</v>
      </c>
      <c r="T55" s="27">
        <f t="shared" si="31"/>
        <v>36967.741793286972</v>
      </c>
      <c r="U55" s="27">
        <f t="shared" si="31"/>
        <v>36620.231638051424</v>
      </c>
      <c r="V55" s="27">
        <f t="shared" si="31"/>
        <v>38077.723764280017</v>
      </c>
      <c r="W55" s="27">
        <f t="shared" si="31"/>
        <v>39819.051824753784</v>
      </c>
      <c r="X55" s="27">
        <f t="shared" si="31"/>
        <v>20360.880324796188</v>
      </c>
      <c r="Y55" s="27">
        <f t="shared" si="31"/>
        <v>22830.21887218552</v>
      </c>
      <c r="Z55" s="27">
        <f t="shared" si="31"/>
        <v>23305.962871464926</v>
      </c>
      <c r="AA55" s="27">
        <f t="shared" si="31"/>
        <v>23120.388615548145</v>
      </c>
      <c r="AB55" s="27">
        <f t="shared" si="31"/>
        <v>20776.934402070598</v>
      </c>
      <c r="AC55" s="27">
        <f t="shared" si="31"/>
        <v>0</v>
      </c>
      <c r="AD55" s="27">
        <f t="shared" si="31"/>
        <v>0</v>
      </c>
      <c r="AE55" s="27">
        <f t="shared" si="31"/>
        <v>0</v>
      </c>
      <c r="AF55" s="27">
        <f t="shared" si="31"/>
        <v>0</v>
      </c>
      <c r="AG55" s="27">
        <f t="shared" si="31"/>
        <v>0</v>
      </c>
      <c r="AH55" s="27">
        <f t="shared" si="31"/>
        <v>0</v>
      </c>
      <c r="AI55" s="27">
        <f t="shared" si="31"/>
        <v>0</v>
      </c>
      <c r="AJ55" s="27">
        <f t="shared" si="31"/>
        <v>0</v>
      </c>
      <c r="AK55" s="27">
        <f t="shared" si="31"/>
        <v>0</v>
      </c>
      <c r="AL55" s="27">
        <f t="shared" si="31"/>
        <v>0</v>
      </c>
      <c r="AM55" s="27">
        <f t="shared" si="31"/>
        <v>0</v>
      </c>
    </row>
    <row r="56" spans="1:40" ht="15.6" x14ac:dyDescent="0.3">
      <c r="A56" s="603"/>
      <c r="B56" s="13" t="str">
        <f t="shared" si="27"/>
        <v>Miscellaneous</v>
      </c>
      <c r="C56" s="27">
        <f t="shared" si="29"/>
        <v>1.4782278176695169</v>
      </c>
      <c r="D56" s="27">
        <f t="shared" si="30"/>
        <v>2.7827681492681977</v>
      </c>
      <c r="E56" s="27">
        <f t="shared" ref="E56:AM59" si="32">IF(E26=0,0,(E11*0.5)+D26-E41)*E72*E$78*E$2</f>
        <v>3.1796383614553947</v>
      </c>
      <c r="F56" s="27">
        <f t="shared" si="32"/>
        <v>3.329628437848934</v>
      </c>
      <c r="G56" s="27">
        <f t="shared" si="32"/>
        <v>3.5897080645297827</v>
      </c>
      <c r="H56" s="27">
        <f t="shared" si="32"/>
        <v>7.3254856378521831</v>
      </c>
      <c r="I56" s="27">
        <f t="shared" si="32"/>
        <v>261.76703262092508</v>
      </c>
      <c r="J56" s="27">
        <f t="shared" si="32"/>
        <v>874.0968348923102</v>
      </c>
      <c r="K56" s="27">
        <f t="shared" si="32"/>
        <v>1245.5448603249624</v>
      </c>
      <c r="L56" s="27">
        <f t="shared" si="32"/>
        <v>598.5596619594337</v>
      </c>
      <c r="M56" s="27">
        <f t="shared" si="32"/>
        <v>610.83715342845949</v>
      </c>
      <c r="N56" s="27">
        <f t="shared" si="32"/>
        <v>589.47290635360071</v>
      </c>
      <c r="O56" s="27">
        <f t="shared" si="32"/>
        <v>568.04490241958467</v>
      </c>
      <c r="P56" s="27">
        <f t="shared" si="32"/>
        <v>532.22697617300753</v>
      </c>
      <c r="Q56" s="27">
        <f t="shared" si="32"/>
        <v>604.37813706154736</v>
      </c>
      <c r="R56" s="27">
        <f t="shared" si="32"/>
        <v>589.81989470466829</v>
      </c>
      <c r="S56" s="27">
        <f t="shared" si="32"/>
        <v>635.89114285956146</v>
      </c>
      <c r="T56" s="27">
        <f t="shared" si="32"/>
        <v>1297.6574558481011</v>
      </c>
      <c r="U56" s="27">
        <f t="shared" si="32"/>
        <v>1341.2856216939963</v>
      </c>
      <c r="V56" s="27">
        <f t="shared" si="32"/>
        <v>1340.606153700018</v>
      </c>
      <c r="W56" s="27">
        <f t="shared" si="32"/>
        <v>1297.8786779856753</v>
      </c>
      <c r="X56" s="27">
        <f t="shared" si="32"/>
        <v>598.5596619594337</v>
      </c>
      <c r="Y56" s="27">
        <f t="shared" si="32"/>
        <v>610.83715342845949</v>
      </c>
      <c r="Z56" s="27">
        <f t="shared" si="32"/>
        <v>589.47290635360071</v>
      </c>
      <c r="AA56" s="27">
        <f t="shared" si="32"/>
        <v>568.04490241958467</v>
      </c>
      <c r="AB56" s="27">
        <f t="shared" si="32"/>
        <v>532.22697617300753</v>
      </c>
      <c r="AC56" s="27">
        <f t="shared" si="32"/>
        <v>0</v>
      </c>
      <c r="AD56" s="27">
        <f t="shared" si="32"/>
        <v>0</v>
      </c>
      <c r="AE56" s="27">
        <f t="shared" si="32"/>
        <v>0</v>
      </c>
      <c r="AF56" s="27">
        <f t="shared" si="32"/>
        <v>0</v>
      </c>
      <c r="AG56" s="27">
        <f t="shared" si="32"/>
        <v>0</v>
      </c>
      <c r="AH56" s="27">
        <f t="shared" si="32"/>
        <v>0</v>
      </c>
      <c r="AI56" s="27">
        <f t="shared" si="32"/>
        <v>0</v>
      </c>
      <c r="AJ56" s="27">
        <f t="shared" si="32"/>
        <v>0</v>
      </c>
      <c r="AK56" s="27">
        <f t="shared" si="32"/>
        <v>0</v>
      </c>
      <c r="AL56" s="27">
        <f t="shared" si="32"/>
        <v>0</v>
      </c>
      <c r="AM56" s="27">
        <f t="shared" si="32"/>
        <v>0</v>
      </c>
    </row>
    <row r="57" spans="1:40" ht="15.6" x14ac:dyDescent="0.3">
      <c r="A57" s="603"/>
      <c r="B57" s="13" t="str">
        <f t="shared" si="27"/>
        <v>Pool Spa</v>
      </c>
      <c r="C57" s="27">
        <f t="shared" si="29"/>
        <v>0</v>
      </c>
      <c r="D57" s="27">
        <f t="shared" si="30"/>
        <v>0</v>
      </c>
      <c r="E57" s="27">
        <f t="shared" si="32"/>
        <v>0</v>
      </c>
      <c r="F57" s="27">
        <f t="shared" si="32"/>
        <v>0</v>
      </c>
      <c r="G57" s="27">
        <f t="shared" si="32"/>
        <v>0</v>
      </c>
      <c r="H57" s="27">
        <f t="shared" si="32"/>
        <v>0</v>
      </c>
      <c r="I57" s="27">
        <f t="shared" si="32"/>
        <v>0</v>
      </c>
      <c r="J57" s="27">
        <f t="shared" si="32"/>
        <v>0</v>
      </c>
      <c r="K57" s="27">
        <f t="shared" si="32"/>
        <v>0</v>
      </c>
      <c r="L57" s="27">
        <f t="shared" si="32"/>
        <v>0</v>
      </c>
      <c r="M57" s="27">
        <f t="shared" si="32"/>
        <v>0</v>
      </c>
      <c r="N57" s="27">
        <f t="shared" si="32"/>
        <v>0</v>
      </c>
      <c r="O57" s="27">
        <f t="shared" si="32"/>
        <v>0</v>
      </c>
      <c r="P57" s="27">
        <f t="shared" si="32"/>
        <v>0</v>
      </c>
      <c r="Q57" s="27">
        <f t="shared" si="32"/>
        <v>0</v>
      </c>
      <c r="R57" s="27">
        <f t="shared" si="32"/>
        <v>0</v>
      </c>
      <c r="S57" s="27">
        <f t="shared" si="32"/>
        <v>0</v>
      </c>
      <c r="T57" s="27">
        <f t="shared" si="32"/>
        <v>0</v>
      </c>
      <c r="U57" s="27">
        <f t="shared" si="32"/>
        <v>0</v>
      </c>
      <c r="V57" s="27">
        <f t="shared" si="32"/>
        <v>0</v>
      </c>
      <c r="W57" s="27">
        <f t="shared" si="32"/>
        <v>0</v>
      </c>
      <c r="X57" s="27">
        <f t="shared" si="32"/>
        <v>0</v>
      </c>
      <c r="Y57" s="27">
        <f t="shared" si="32"/>
        <v>0</v>
      </c>
      <c r="Z57" s="27">
        <f t="shared" si="32"/>
        <v>0</v>
      </c>
      <c r="AA57" s="27">
        <f t="shared" si="32"/>
        <v>0</v>
      </c>
      <c r="AB57" s="27">
        <f t="shared" si="32"/>
        <v>0</v>
      </c>
      <c r="AC57" s="27">
        <f t="shared" si="32"/>
        <v>0</v>
      </c>
      <c r="AD57" s="27">
        <f t="shared" si="32"/>
        <v>0</v>
      </c>
      <c r="AE57" s="27">
        <f t="shared" si="32"/>
        <v>0</v>
      </c>
      <c r="AF57" s="27">
        <f t="shared" si="32"/>
        <v>0</v>
      </c>
      <c r="AG57" s="27">
        <f t="shared" si="32"/>
        <v>0</v>
      </c>
      <c r="AH57" s="27">
        <f t="shared" si="32"/>
        <v>0</v>
      </c>
      <c r="AI57" s="27">
        <f t="shared" si="32"/>
        <v>0</v>
      </c>
      <c r="AJ57" s="27">
        <f t="shared" si="32"/>
        <v>0</v>
      </c>
      <c r="AK57" s="27">
        <f t="shared" si="32"/>
        <v>0</v>
      </c>
      <c r="AL57" s="27">
        <f t="shared" si="32"/>
        <v>0</v>
      </c>
      <c r="AM57" s="27">
        <f t="shared" si="32"/>
        <v>0</v>
      </c>
    </row>
    <row r="58" spans="1:40" ht="15.6" x14ac:dyDescent="0.3">
      <c r="A58" s="603"/>
      <c r="B58" s="13" t="str">
        <f t="shared" si="27"/>
        <v>Refrigeration</v>
      </c>
      <c r="C58" s="27">
        <f t="shared" si="29"/>
        <v>20.394249533808662</v>
      </c>
      <c r="D58" s="27">
        <f t="shared" si="30"/>
        <v>40.817792345431627</v>
      </c>
      <c r="E58" s="27">
        <f t="shared" si="32"/>
        <v>50.484543553403896</v>
      </c>
      <c r="F58" s="27">
        <f t="shared" si="32"/>
        <v>56.969216541067603</v>
      </c>
      <c r="G58" s="27">
        <f t="shared" si="32"/>
        <v>66.567097162775624</v>
      </c>
      <c r="H58" s="27">
        <f t="shared" si="32"/>
        <v>146.03030399574371</v>
      </c>
      <c r="I58" s="27">
        <f t="shared" si="32"/>
        <v>156.63513082761321</v>
      </c>
      <c r="J58" s="27">
        <f t="shared" si="32"/>
        <v>158.79269264102504</v>
      </c>
      <c r="K58" s="27">
        <f t="shared" si="32"/>
        <v>143.21714735278456</v>
      </c>
      <c r="L58" s="27">
        <f t="shared" si="32"/>
        <v>68.186472639332223</v>
      </c>
      <c r="M58" s="27">
        <f t="shared" si="32"/>
        <v>87.981144729641727</v>
      </c>
      <c r="N58" s="27">
        <f t="shared" si="32"/>
        <v>165.44450095276699</v>
      </c>
      <c r="O58" s="27">
        <f t="shared" si="32"/>
        <v>216.73193879109374</v>
      </c>
      <c r="P58" s="27">
        <f t="shared" si="32"/>
        <v>208.69882571112285</v>
      </c>
      <c r="Q58" s="27">
        <f t="shared" si="32"/>
        <v>240.31286820763091</v>
      </c>
      <c r="R58" s="27">
        <f t="shared" si="32"/>
        <v>237.69921110150787</v>
      </c>
      <c r="S58" s="27">
        <f t="shared" si="32"/>
        <v>269.82112406432509</v>
      </c>
      <c r="T58" s="27">
        <f t="shared" si="32"/>
        <v>591.9149617601222</v>
      </c>
      <c r="U58" s="27">
        <f t="shared" si="32"/>
        <v>625.97039771649349</v>
      </c>
      <c r="V58" s="27">
        <f t="shared" si="32"/>
        <v>625.79105370033938</v>
      </c>
      <c r="W58" s="27">
        <f t="shared" si="32"/>
        <v>564.40890357885974</v>
      </c>
      <c r="X58" s="27">
        <f t="shared" si="32"/>
        <v>253.93555743858343</v>
      </c>
      <c r="Y58" s="27">
        <f t="shared" si="32"/>
        <v>246.12574248603383</v>
      </c>
      <c r="Z58" s="27">
        <f t="shared" si="32"/>
        <v>231.1261727638973</v>
      </c>
      <c r="AA58" s="27">
        <f t="shared" si="32"/>
        <v>216.73193879109374</v>
      </c>
      <c r="AB58" s="27">
        <f t="shared" si="32"/>
        <v>208.69882571112285</v>
      </c>
      <c r="AC58" s="27">
        <f t="shared" si="32"/>
        <v>0</v>
      </c>
      <c r="AD58" s="27">
        <f t="shared" si="32"/>
        <v>0</v>
      </c>
      <c r="AE58" s="27">
        <f t="shared" si="32"/>
        <v>0</v>
      </c>
      <c r="AF58" s="27">
        <f t="shared" si="32"/>
        <v>0</v>
      </c>
      <c r="AG58" s="27">
        <f t="shared" si="32"/>
        <v>0</v>
      </c>
      <c r="AH58" s="27">
        <f t="shared" si="32"/>
        <v>0</v>
      </c>
      <c r="AI58" s="27">
        <f t="shared" si="32"/>
        <v>0</v>
      </c>
      <c r="AJ58" s="27">
        <f t="shared" si="32"/>
        <v>0</v>
      </c>
      <c r="AK58" s="27">
        <f t="shared" si="32"/>
        <v>0</v>
      </c>
      <c r="AL58" s="27">
        <f t="shared" si="32"/>
        <v>0</v>
      </c>
      <c r="AM58" s="27">
        <f t="shared" si="32"/>
        <v>0</v>
      </c>
    </row>
    <row r="59" spans="1:40" ht="15.75" customHeight="1" x14ac:dyDescent="0.3">
      <c r="A59" s="603"/>
      <c r="B59" s="13" t="str">
        <f t="shared" si="27"/>
        <v>Water Heating</v>
      </c>
      <c r="C59" s="27">
        <f t="shared" si="29"/>
        <v>1.2205687087899508</v>
      </c>
      <c r="D59" s="27">
        <f t="shared" si="30"/>
        <v>2.2093729640812416</v>
      </c>
      <c r="E59" s="27">
        <f t="shared" si="32"/>
        <v>12.98258909885373</v>
      </c>
      <c r="F59" s="27">
        <f t="shared" si="32"/>
        <v>22.603946053304099</v>
      </c>
      <c r="G59" s="27">
        <f t="shared" si="32"/>
        <v>23.259615064484422</v>
      </c>
      <c r="H59" s="27">
        <f t="shared" si="32"/>
        <v>136.59111585689416</v>
      </c>
      <c r="I59" s="27">
        <f t="shared" si="32"/>
        <v>348.99566520889834</v>
      </c>
      <c r="J59" s="27">
        <f t="shared" si="32"/>
        <v>709.06518504209407</v>
      </c>
      <c r="K59" s="27">
        <f t="shared" si="32"/>
        <v>1059.4026324622503</v>
      </c>
      <c r="L59" s="27">
        <f t="shared" si="32"/>
        <v>596.05742716831128</v>
      </c>
      <c r="M59" s="27">
        <f t="shared" si="32"/>
        <v>789.76026597820191</v>
      </c>
      <c r="N59" s="27">
        <f t="shared" si="32"/>
        <v>1530.4303782816055</v>
      </c>
      <c r="O59" s="27">
        <f t="shared" si="32"/>
        <v>2116.8720758610998</v>
      </c>
      <c r="P59" s="27">
        <f t="shared" si="32"/>
        <v>1907.1286064543033</v>
      </c>
      <c r="Q59" s="27">
        <f t="shared" si="32"/>
        <v>2079.3109380279202</v>
      </c>
      <c r="R59" s="27">
        <f t="shared" si="32"/>
        <v>1860.6491988890207</v>
      </c>
      <c r="S59" s="27">
        <f t="shared" si="32"/>
        <v>1914.6207495869439</v>
      </c>
      <c r="T59" s="27">
        <f t="shared" si="32"/>
        <v>3721.2421427469567</v>
      </c>
      <c r="U59" s="27">
        <f t="shared" si="32"/>
        <v>3269.613287091182</v>
      </c>
      <c r="V59" s="27">
        <f t="shared" si="32"/>
        <v>3075.3061647605032</v>
      </c>
      <c r="W59" s="27">
        <f t="shared" si="32"/>
        <v>3349.8180908166437</v>
      </c>
      <c r="X59" s="27">
        <f t="shared" si="32"/>
        <v>1716.4913669030479</v>
      </c>
      <c r="Y59" s="27">
        <f t="shared" si="32"/>
        <v>1926.3982797446154</v>
      </c>
      <c r="Z59" s="27">
        <f t="shared" si="32"/>
        <v>2112.3635837530919</v>
      </c>
      <c r="AA59" s="27">
        <f t="shared" si="32"/>
        <v>2116.8720758610998</v>
      </c>
      <c r="AB59" s="27">
        <f t="shared" si="32"/>
        <v>1907.1286064543033</v>
      </c>
      <c r="AC59" s="27">
        <f t="shared" si="32"/>
        <v>0</v>
      </c>
      <c r="AD59" s="27">
        <f t="shared" si="32"/>
        <v>0</v>
      </c>
      <c r="AE59" s="27">
        <f t="shared" si="32"/>
        <v>0</v>
      </c>
      <c r="AF59" s="27">
        <f t="shared" si="32"/>
        <v>0</v>
      </c>
      <c r="AG59" s="27">
        <f t="shared" si="32"/>
        <v>0</v>
      </c>
      <c r="AH59" s="27">
        <f t="shared" si="32"/>
        <v>0</v>
      </c>
      <c r="AI59" s="27">
        <f t="shared" si="32"/>
        <v>0</v>
      </c>
      <c r="AJ59" s="27">
        <f t="shared" si="32"/>
        <v>0</v>
      </c>
      <c r="AK59" s="27">
        <f t="shared" si="32"/>
        <v>0</v>
      </c>
      <c r="AL59" s="27">
        <f t="shared" si="32"/>
        <v>0</v>
      </c>
      <c r="AM59" s="27">
        <f t="shared" si="32"/>
        <v>0</v>
      </c>
    </row>
    <row r="60" spans="1:40" ht="15.75" customHeight="1" x14ac:dyDescent="0.3">
      <c r="A60" s="603"/>
      <c r="B60" s="311" t="str">
        <f t="shared" si="27"/>
        <v xml:space="preserve"> 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40" ht="15.75" customHeight="1" x14ac:dyDescent="0.3">
      <c r="A61" s="603"/>
      <c r="B61" s="277" t="s">
        <v>132</v>
      </c>
      <c r="C61" s="27">
        <f>SUM(C50:C60)</f>
        <v>190.15731158215149</v>
      </c>
      <c r="D61" s="27">
        <f>SUM(D50:D60)</f>
        <v>337.33655350879394</v>
      </c>
      <c r="E61" s="27">
        <f t="shared" ref="E61:AM61" si="33">SUM(E50:E60)</f>
        <v>387.39779629743947</v>
      </c>
      <c r="F61" s="27">
        <f t="shared" si="33"/>
        <v>386.12071027261766</v>
      </c>
      <c r="G61" s="27">
        <f t="shared" si="33"/>
        <v>442.48939999963983</v>
      </c>
      <c r="H61" s="27">
        <f t="shared" si="33"/>
        <v>7356.7843271564316</v>
      </c>
      <c r="I61" s="27">
        <f t="shared" si="33"/>
        <v>19785.601253151999</v>
      </c>
      <c r="J61" s="27">
        <f t="shared" si="33"/>
        <v>38825.869093980466</v>
      </c>
      <c r="K61" s="27">
        <f t="shared" si="33"/>
        <v>40947.964462378368</v>
      </c>
      <c r="L61" s="27">
        <f t="shared" si="33"/>
        <v>16764.317028574638</v>
      </c>
      <c r="M61" s="27">
        <f t="shared" si="33"/>
        <v>23296.921098259918</v>
      </c>
      <c r="N61" s="27">
        <f t="shared" si="33"/>
        <v>36741.54204888612</v>
      </c>
      <c r="O61" s="27">
        <f t="shared" si="33"/>
        <v>43448.934752417852</v>
      </c>
      <c r="P61" s="27">
        <f t="shared" si="33"/>
        <v>38407.422262145978</v>
      </c>
      <c r="Q61" s="27">
        <f t="shared" si="33"/>
        <v>37164.377584782436</v>
      </c>
      <c r="R61" s="27">
        <f t="shared" si="33"/>
        <v>29549.377321054417</v>
      </c>
      <c r="S61" s="27">
        <f t="shared" si="33"/>
        <v>29707.167340185108</v>
      </c>
      <c r="T61" s="27">
        <f t="shared" si="33"/>
        <v>76918.123840620421</v>
      </c>
      <c r="U61" s="27">
        <f t="shared" si="33"/>
        <v>88114.675875673856</v>
      </c>
      <c r="V61" s="27">
        <f t="shared" si="33"/>
        <v>87101.272928318285</v>
      </c>
      <c r="W61" s="27">
        <f t="shared" si="33"/>
        <v>67251.266188238485</v>
      </c>
      <c r="X61" s="27">
        <f t="shared" si="33"/>
        <v>28880.103380416323</v>
      </c>
      <c r="Y61" s="27">
        <f t="shared" si="33"/>
        <v>35978.758763670099</v>
      </c>
      <c r="Z61" s="27">
        <f t="shared" si="33"/>
        <v>43609.606872952099</v>
      </c>
      <c r="AA61" s="27">
        <f t="shared" si="33"/>
        <v>43448.934752417852</v>
      </c>
      <c r="AB61" s="27">
        <f t="shared" si="33"/>
        <v>38407.422262145978</v>
      </c>
      <c r="AC61" s="27">
        <f t="shared" si="33"/>
        <v>0</v>
      </c>
      <c r="AD61" s="27">
        <f t="shared" si="33"/>
        <v>0</v>
      </c>
      <c r="AE61" s="27">
        <f t="shared" si="33"/>
        <v>0</v>
      </c>
      <c r="AF61" s="27">
        <f t="shared" si="33"/>
        <v>0</v>
      </c>
      <c r="AG61" s="27">
        <f t="shared" si="33"/>
        <v>0</v>
      </c>
      <c r="AH61" s="27">
        <f t="shared" si="33"/>
        <v>0</v>
      </c>
      <c r="AI61" s="27">
        <f t="shared" si="33"/>
        <v>0</v>
      </c>
      <c r="AJ61" s="27">
        <f t="shared" si="33"/>
        <v>0</v>
      </c>
      <c r="AK61" s="27">
        <f t="shared" si="33"/>
        <v>0</v>
      </c>
      <c r="AL61" s="27">
        <f t="shared" si="33"/>
        <v>0</v>
      </c>
      <c r="AM61" s="27">
        <f t="shared" si="33"/>
        <v>0</v>
      </c>
    </row>
    <row r="62" spans="1:40" ht="16.5" customHeight="1" thickBot="1" x14ac:dyDescent="0.35">
      <c r="A62" s="604"/>
      <c r="B62" s="154" t="s">
        <v>133</v>
      </c>
      <c r="C62" s="28">
        <f>C61</f>
        <v>190.15731158215149</v>
      </c>
      <c r="D62" s="28">
        <f>C62+D61</f>
        <v>527.49386509094541</v>
      </c>
      <c r="E62" s="28">
        <f t="shared" ref="E62:AM62" si="34">D62+E61</f>
        <v>914.89166138838482</v>
      </c>
      <c r="F62" s="28">
        <f t="shared" si="34"/>
        <v>1301.0123716610024</v>
      </c>
      <c r="G62" s="28">
        <f t="shared" si="34"/>
        <v>1743.5017716606421</v>
      </c>
      <c r="H62" s="28">
        <f t="shared" si="34"/>
        <v>9100.2860988170742</v>
      </c>
      <c r="I62" s="28">
        <f t="shared" si="34"/>
        <v>28885.887351969075</v>
      </c>
      <c r="J62" s="28">
        <f t="shared" si="34"/>
        <v>67711.756445949548</v>
      </c>
      <c r="K62" s="28">
        <f t="shared" si="34"/>
        <v>108659.72090832792</v>
      </c>
      <c r="L62" s="28">
        <f t="shared" si="34"/>
        <v>125424.03793690255</v>
      </c>
      <c r="M62" s="28">
        <f t="shared" si="34"/>
        <v>148720.95903516246</v>
      </c>
      <c r="N62" s="28">
        <f t="shared" si="34"/>
        <v>185462.50108404859</v>
      </c>
      <c r="O62" s="28">
        <f t="shared" si="34"/>
        <v>228911.43583646644</v>
      </c>
      <c r="P62" s="28">
        <f t="shared" si="34"/>
        <v>267318.8580986124</v>
      </c>
      <c r="Q62" s="28">
        <f t="shared" si="34"/>
        <v>304483.23568339483</v>
      </c>
      <c r="R62" s="28">
        <f t="shared" si="34"/>
        <v>334032.61300444923</v>
      </c>
      <c r="S62" s="28">
        <f t="shared" si="34"/>
        <v>363739.78034463432</v>
      </c>
      <c r="T62" s="28">
        <f t="shared" si="34"/>
        <v>440657.90418525471</v>
      </c>
      <c r="U62" s="28">
        <f t="shared" si="34"/>
        <v>528772.58006092859</v>
      </c>
      <c r="V62" s="28">
        <f t="shared" si="34"/>
        <v>615873.85298924684</v>
      </c>
      <c r="W62" s="28">
        <f t="shared" si="34"/>
        <v>683125.11917748535</v>
      </c>
      <c r="X62" s="28">
        <f t="shared" si="34"/>
        <v>712005.22255790164</v>
      </c>
      <c r="Y62" s="28">
        <f t="shared" si="34"/>
        <v>747983.98132157174</v>
      </c>
      <c r="Z62" s="28">
        <f t="shared" si="34"/>
        <v>791593.58819452382</v>
      </c>
      <c r="AA62" s="28">
        <f t="shared" si="34"/>
        <v>835042.52294694167</v>
      </c>
      <c r="AB62" s="28">
        <f t="shared" si="34"/>
        <v>873449.94520908769</v>
      </c>
      <c r="AC62" s="28">
        <f t="shared" si="34"/>
        <v>873449.94520908769</v>
      </c>
      <c r="AD62" s="28">
        <f t="shared" si="34"/>
        <v>873449.94520908769</v>
      </c>
      <c r="AE62" s="28">
        <f t="shared" si="34"/>
        <v>873449.94520908769</v>
      </c>
      <c r="AF62" s="28">
        <f t="shared" si="34"/>
        <v>873449.94520908769</v>
      </c>
      <c r="AG62" s="28">
        <f t="shared" si="34"/>
        <v>873449.94520908769</v>
      </c>
      <c r="AH62" s="28">
        <f t="shared" si="34"/>
        <v>873449.94520908769</v>
      </c>
      <c r="AI62" s="28">
        <f t="shared" si="34"/>
        <v>873449.94520908769</v>
      </c>
      <c r="AJ62" s="28">
        <f t="shared" si="34"/>
        <v>873449.94520908769</v>
      </c>
      <c r="AK62" s="28">
        <f t="shared" si="34"/>
        <v>873449.94520908769</v>
      </c>
      <c r="AL62" s="28">
        <f t="shared" si="34"/>
        <v>873449.94520908769</v>
      </c>
      <c r="AM62" s="28">
        <f t="shared" si="34"/>
        <v>873449.94520908769</v>
      </c>
    </row>
    <row r="63" spans="1:40" x14ac:dyDescent="0.3">
      <c r="A63" s="8"/>
      <c r="B63" s="36"/>
      <c r="C63" s="37"/>
      <c r="D63" s="33"/>
      <c r="E63" s="38"/>
      <c r="F63" s="33"/>
      <c r="G63" s="38"/>
      <c r="H63" s="33"/>
      <c r="I63" s="38"/>
      <c r="J63" s="33"/>
      <c r="K63" s="38"/>
      <c r="L63" s="33"/>
      <c r="M63" s="38"/>
      <c r="N63" s="33"/>
      <c r="O63" s="38"/>
      <c r="P63" s="33"/>
      <c r="Q63" s="38"/>
      <c r="R63" s="33"/>
      <c r="S63" s="38"/>
      <c r="T63" s="33"/>
      <c r="U63" s="38"/>
      <c r="V63" s="33"/>
      <c r="W63" s="38"/>
      <c r="X63" s="33"/>
      <c r="Y63" s="38"/>
      <c r="Z63" s="33"/>
      <c r="AA63" s="38"/>
      <c r="AB63" s="33"/>
      <c r="AC63" s="38"/>
      <c r="AD63" s="33"/>
      <c r="AE63" s="38"/>
      <c r="AF63" s="33"/>
      <c r="AG63" s="38"/>
      <c r="AH63" s="33"/>
      <c r="AI63" s="38"/>
      <c r="AJ63" s="33"/>
      <c r="AK63" s="38"/>
      <c r="AL63" s="33"/>
      <c r="AM63" s="38"/>
    </row>
    <row r="64" spans="1:40" ht="15" thickBot="1" x14ac:dyDescent="0.35">
      <c r="A64" s="44"/>
      <c r="B64" s="44"/>
      <c r="C64" s="44"/>
      <c r="D64" s="44"/>
      <c r="E64" s="44"/>
      <c r="F64" s="44"/>
      <c r="G64" s="44"/>
      <c r="H64" s="4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229"/>
    </row>
    <row r="65" spans="1:41" ht="15.6" x14ac:dyDescent="0.3">
      <c r="A65" s="588" t="s">
        <v>134</v>
      </c>
      <c r="B65" s="17" t="s">
        <v>134</v>
      </c>
      <c r="C65" s="271">
        <f t="shared" ref="C65:AH65" si="35">C49</f>
        <v>43831</v>
      </c>
      <c r="D65" s="271">
        <f t="shared" si="35"/>
        <v>43862</v>
      </c>
      <c r="E65" s="271">
        <f t="shared" si="35"/>
        <v>43891</v>
      </c>
      <c r="F65" s="271">
        <f t="shared" si="35"/>
        <v>43922</v>
      </c>
      <c r="G65" s="271">
        <f t="shared" si="35"/>
        <v>43952</v>
      </c>
      <c r="H65" s="271">
        <f t="shared" si="35"/>
        <v>43983</v>
      </c>
      <c r="I65" s="271">
        <f t="shared" si="35"/>
        <v>44013</v>
      </c>
      <c r="J65" s="271">
        <f t="shared" si="35"/>
        <v>44044</v>
      </c>
      <c r="K65" s="271">
        <f t="shared" si="35"/>
        <v>44075</v>
      </c>
      <c r="L65" s="271">
        <f t="shared" si="35"/>
        <v>44105</v>
      </c>
      <c r="M65" s="271">
        <f t="shared" si="35"/>
        <v>44136</v>
      </c>
      <c r="N65" s="271">
        <f t="shared" si="35"/>
        <v>44166</v>
      </c>
      <c r="O65" s="271">
        <f t="shared" si="35"/>
        <v>44197</v>
      </c>
      <c r="P65" s="271">
        <f t="shared" si="35"/>
        <v>44228</v>
      </c>
      <c r="Q65" s="271">
        <f t="shared" si="35"/>
        <v>44256</v>
      </c>
      <c r="R65" s="271">
        <f t="shared" si="35"/>
        <v>44287</v>
      </c>
      <c r="S65" s="271">
        <f t="shared" si="35"/>
        <v>44317</v>
      </c>
      <c r="T65" s="271">
        <f t="shared" si="35"/>
        <v>44348</v>
      </c>
      <c r="U65" s="271">
        <f t="shared" si="35"/>
        <v>44378</v>
      </c>
      <c r="V65" s="271">
        <f t="shared" si="35"/>
        <v>44409</v>
      </c>
      <c r="W65" s="271">
        <f t="shared" si="35"/>
        <v>44440</v>
      </c>
      <c r="X65" s="271">
        <f t="shared" si="35"/>
        <v>44470</v>
      </c>
      <c r="Y65" s="271">
        <f t="shared" si="35"/>
        <v>44501</v>
      </c>
      <c r="Z65" s="271">
        <f t="shared" si="35"/>
        <v>44531</v>
      </c>
      <c r="AA65" s="271">
        <f t="shared" si="35"/>
        <v>44562</v>
      </c>
      <c r="AB65" s="271">
        <f t="shared" si="35"/>
        <v>44593</v>
      </c>
      <c r="AC65" s="271">
        <f t="shared" si="35"/>
        <v>44621</v>
      </c>
      <c r="AD65" s="271">
        <f t="shared" si="35"/>
        <v>44652</v>
      </c>
      <c r="AE65" s="271">
        <f t="shared" si="35"/>
        <v>44682</v>
      </c>
      <c r="AF65" s="271">
        <f t="shared" si="35"/>
        <v>44713</v>
      </c>
      <c r="AG65" s="271">
        <f t="shared" si="35"/>
        <v>44743</v>
      </c>
      <c r="AH65" s="271">
        <f t="shared" si="35"/>
        <v>44774</v>
      </c>
      <c r="AI65" s="271">
        <f t="shared" ref="AI65:AM65" si="36">AI49</f>
        <v>44805</v>
      </c>
      <c r="AJ65" s="271">
        <f t="shared" si="36"/>
        <v>44835</v>
      </c>
      <c r="AK65" s="271">
        <f t="shared" si="36"/>
        <v>44866</v>
      </c>
      <c r="AL65" s="271">
        <f t="shared" si="36"/>
        <v>44896</v>
      </c>
      <c r="AM65" s="271">
        <f t="shared" si="36"/>
        <v>44927</v>
      </c>
      <c r="AO65" s="231" t="s">
        <v>36</v>
      </c>
    </row>
    <row r="66" spans="1:41" ht="15" customHeight="1" x14ac:dyDescent="0.3">
      <c r="A66" s="589"/>
      <c r="B66" s="93" t="s">
        <v>59</v>
      </c>
      <c r="C66" s="20">
        <f>' 1M - RES'!C66</f>
        <v>0.11129699999999999</v>
      </c>
      <c r="D66" s="20">
        <f>' 1M - RES'!D66</f>
        <v>9.3076999999999993E-2</v>
      </c>
      <c r="E66" s="20">
        <f>' 1M - RES'!E66</f>
        <v>7.0041999999999993E-2</v>
      </c>
      <c r="F66" s="20">
        <f>' 1M - RES'!F66</f>
        <v>3.7116000000000003E-2</v>
      </c>
      <c r="G66" s="20">
        <f>' 1M - RES'!G66</f>
        <v>4.0888000000000001E-2</v>
      </c>
      <c r="H66" s="20">
        <f>' 1M - RES'!H66</f>
        <v>0.103973</v>
      </c>
      <c r="I66" s="20">
        <f>' 1M - RES'!I66</f>
        <v>0.1401</v>
      </c>
      <c r="J66" s="20">
        <f>' 1M - RES'!J66</f>
        <v>0.13320699999999999</v>
      </c>
      <c r="K66" s="20">
        <f>' 1M - RES'!K66</f>
        <v>6.6758999999999999E-2</v>
      </c>
      <c r="L66" s="20">
        <f>' 1M - RES'!L66</f>
        <v>3.7011000000000002E-2</v>
      </c>
      <c r="M66" s="20">
        <f>' 1M - RES'!M66</f>
        <v>5.9593E-2</v>
      </c>
      <c r="N66" s="20">
        <f>' 1M - RES'!N66</f>
        <v>0.106937</v>
      </c>
      <c r="O66" s="20">
        <f>' 1M - RES'!O66</f>
        <v>0.11129699999999999</v>
      </c>
      <c r="P66" s="20">
        <f>' 1M - RES'!P66</f>
        <v>9.3076999999999993E-2</v>
      </c>
      <c r="Q66" s="20">
        <f>' 1M - RES'!Q66</f>
        <v>7.0041999999999993E-2</v>
      </c>
      <c r="R66" s="20">
        <f>' 1M - RES'!R66</f>
        <v>3.7116000000000003E-2</v>
      </c>
      <c r="S66" s="20">
        <f>' 1M - RES'!S66</f>
        <v>4.0888000000000001E-2</v>
      </c>
      <c r="T66" s="20">
        <f>' 1M - RES'!T66</f>
        <v>0.103973</v>
      </c>
      <c r="U66" s="20">
        <f>' 1M - RES'!U66</f>
        <v>0.1401</v>
      </c>
      <c r="V66" s="20">
        <f>' 1M - RES'!V66</f>
        <v>0.13320699999999999</v>
      </c>
      <c r="W66" s="20">
        <f>' 1M - RES'!W66</f>
        <v>6.6758999999999999E-2</v>
      </c>
      <c r="X66" s="20">
        <f>' 1M - RES'!X66</f>
        <v>3.7011000000000002E-2</v>
      </c>
      <c r="Y66" s="20">
        <f>' 1M - RES'!Y66</f>
        <v>5.9593E-2</v>
      </c>
      <c r="Z66" s="20">
        <f>' 1M - RES'!Z66</f>
        <v>0.106937</v>
      </c>
      <c r="AA66" s="20">
        <f>' 1M - RES'!AA66</f>
        <v>0.11129699999999999</v>
      </c>
      <c r="AB66" s="20">
        <f>' 1M - RES'!AB66</f>
        <v>9.3076999999999993E-2</v>
      </c>
      <c r="AC66" s="20">
        <f>' 1M - RES'!AC66</f>
        <v>7.0041999999999993E-2</v>
      </c>
      <c r="AD66" s="20">
        <f>' 1M - RES'!AD66</f>
        <v>3.7116000000000003E-2</v>
      </c>
      <c r="AE66" s="20">
        <f>' 1M - RES'!AE66</f>
        <v>4.0888000000000001E-2</v>
      </c>
      <c r="AF66" s="20">
        <f>' 1M - RES'!AF66</f>
        <v>0.103973</v>
      </c>
      <c r="AG66" s="20">
        <f>' 1M - RES'!AG66</f>
        <v>0.1401</v>
      </c>
      <c r="AH66" s="20">
        <f>' 1M - RES'!AH66</f>
        <v>0.13320699999999999</v>
      </c>
      <c r="AI66" s="20">
        <f>' 1M - RES'!AI66</f>
        <v>6.6758999999999999E-2</v>
      </c>
      <c r="AJ66" s="20">
        <f>' 1M - RES'!AJ66</f>
        <v>3.7011000000000002E-2</v>
      </c>
      <c r="AK66" s="20">
        <f>' 1M - RES'!AK66</f>
        <v>5.9593E-2</v>
      </c>
      <c r="AL66" s="20">
        <f>' 1M - RES'!AL66</f>
        <v>0.106937</v>
      </c>
      <c r="AM66" s="20">
        <f>' 1M - RES'!AM66</f>
        <v>0.11129699999999999</v>
      </c>
      <c r="AO66" s="246">
        <f t="shared" ref="AO66:AO75" si="37">SUM(C66:N66)</f>
        <v>1</v>
      </c>
    </row>
    <row r="67" spans="1:41" x14ac:dyDescent="0.3">
      <c r="A67" s="589"/>
      <c r="B67" s="94" t="s">
        <v>60</v>
      </c>
      <c r="C67" s="20">
        <f>' 1M - RES'!C67</f>
        <v>1.1999999999999999E-3</v>
      </c>
      <c r="D67" s="20">
        <f>' 1M - RES'!D67</f>
        <v>1.1000000000000001E-3</v>
      </c>
      <c r="E67" s="20">
        <f>' 1M - RES'!E67</f>
        <v>3.13E-3</v>
      </c>
      <c r="F67" s="20">
        <f>' 1M - RES'!F67</f>
        <v>1.5047E-2</v>
      </c>
      <c r="G67" s="20">
        <f>' 1M - RES'!G67</f>
        <v>6.5409999999999996E-2</v>
      </c>
      <c r="H67" s="20">
        <f>' 1M - RES'!H67</f>
        <v>0.21082300000000001</v>
      </c>
      <c r="I67" s="20">
        <f>' 1M - RES'!I67</f>
        <v>0.28477999999999998</v>
      </c>
      <c r="J67" s="20">
        <f>' 1M - RES'!J67</f>
        <v>0.27076600000000001</v>
      </c>
      <c r="K67" s="20">
        <f>' 1M - RES'!K67</f>
        <v>0.126605</v>
      </c>
      <c r="L67" s="20">
        <f>' 1M - RES'!L67</f>
        <v>1.8471999999999999E-2</v>
      </c>
      <c r="M67" s="20">
        <f>' 1M - RES'!M67</f>
        <v>1.444E-3</v>
      </c>
      <c r="N67" s="20">
        <f>' 1M - RES'!N67</f>
        <v>1.222E-3</v>
      </c>
      <c r="O67" s="20">
        <f>' 1M - RES'!O67</f>
        <v>1.1999999999999999E-3</v>
      </c>
      <c r="P67" s="20">
        <f>' 1M - RES'!P67</f>
        <v>1.1000000000000001E-3</v>
      </c>
      <c r="Q67" s="20">
        <f>' 1M - RES'!Q67</f>
        <v>3.13E-3</v>
      </c>
      <c r="R67" s="20">
        <f>' 1M - RES'!R67</f>
        <v>1.5047E-2</v>
      </c>
      <c r="S67" s="20">
        <f>' 1M - RES'!S67</f>
        <v>6.5409999999999996E-2</v>
      </c>
      <c r="T67" s="20">
        <f>' 1M - RES'!T67</f>
        <v>0.21082300000000001</v>
      </c>
      <c r="U67" s="20">
        <f>' 1M - RES'!U67</f>
        <v>0.28477999999999998</v>
      </c>
      <c r="V67" s="20">
        <f>' 1M - RES'!V67</f>
        <v>0.27076600000000001</v>
      </c>
      <c r="W67" s="20">
        <f>' 1M - RES'!W67</f>
        <v>0.126605</v>
      </c>
      <c r="X67" s="20">
        <f>' 1M - RES'!X67</f>
        <v>1.8471999999999999E-2</v>
      </c>
      <c r="Y67" s="20">
        <f>' 1M - RES'!Y67</f>
        <v>1.444E-3</v>
      </c>
      <c r="Z67" s="20">
        <f>' 1M - RES'!Z67</f>
        <v>1.222E-3</v>
      </c>
      <c r="AA67" s="20">
        <f>' 1M - RES'!AA67</f>
        <v>1.1999999999999999E-3</v>
      </c>
      <c r="AB67" s="20">
        <f>' 1M - RES'!AB67</f>
        <v>1.1000000000000001E-3</v>
      </c>
      <c r="AC67" s="20">
        <f>' 1M - RES'!AC67</f>
        <v>3.13E-3</v>
      </c>
      <c r="AD67" s="20">
        <f>' 1M - RES'!AD67</f>
        <v>1.5047E-2</v>
      </c>
      <c r="AE67" s="20">
        <f>' 1M - RES'!AE67</f>
        <v>6.5409999999999996E-2</v>
      </c>
      <c r="AF67" s="20">
        <f>' 1M - RES'!AF67</f>
        <v>0.21082300000000001</v>
      </c>
      <c r="AG67" s="20">
        <f>' 1M - RES'!AG67</f>
        <v>0.28477999999999998</v>
      </c>
      <c r="AH67" s="20">
        <f>' 1M - RES'!AH67</f>
        <v>0.27076600000000001</v>
      </c>
      <c r="AI67" s="20">
        <f>' 1M - RES'!AI67</f>
        <v>0.126605</v>
      </c>
      <c r="AJ67" s="20">
        <f>' 1M - RES'!AJ67</f>
        <v>1.8471999999999999E-2</v>
      </c>
      <c r="AK67" s="20">
        <f>' 1M - RES'!AK67</f>
        <v>1.444E-3</v>
      </c>
      <c r="AL67" s="20">
        <f>' 1M - RES'!AL67</f>
        <v>1.222E-3</v>
      </c>
      <c r="AM67" s="20">
        <f>' 1M - RES'!AM67</f>
        <v>1.1999999999999999E-3</v>
      </c>
      <c r="AO67" s="246">
        <f t="shared" si="37"/>
        <v>0.99999900000000008</v>
      </c>
    </row>
    <row r="68" spans="1:41" x14ac:dyDescent="0.3">
      <c r="A68" s="589"/>
      <c r="B68" s="93" t="s">
        <v>61</v>
      </c>
      <c r="C68" s="20">
        <f>' 1M - RES'!C68</f>
        <v>7.9578999999999997E-2</v>
      </c>
      <c r="D68" s="20">
        <f>' 1M - RES'!D68</f>
        <v>7.2517999999999999E-2</v>
      </c>
      <c r="E68" s="20">
        <f>' 1M - RES'!E68</f>
        <v>8.1079999999999999E-2</v>
      </c>
      <c r="F68" s="20">
        <f>' 1M - RES'!F68</f>
        <v>7.9918000000000003E-2</v>
      </c>
      <c r="G68" s="20">
        <f>' 1M - RES'!G68</f>
        <v>8.4083000000000005E-2</v>
      </c>
      <c r="H68" s="20">
        <f>' 1M - RES'!H68</f>
        <v>8.5730000000000001E-2</v>
      </c>
      <c r="I68" s="20">
        <f>' 1M - RES'!I68</f>
        <v>9.6095E-2</v>
      </c>
      <c r="J68" s="20">
        <f>' 1M - RES'!J68</f>
        <v>9.6095E-2</v>
      </c>
      <c r="K68" s="20">
        <f>' 1M - RES'!K68</f>
        <v>8.4277000000000005E-2</v>
      </c>
      <c r="L68" s="20">
        <f>' 1M - RES'!L68</f>
        <v>8.2582000000000003E-2</v>
      </c>
      <c r="M68" s="20">
        <f>' 1M - RES'!M68</f>
        <v>7.8464999999999993E-2</v>
      </c>
      <c r="N68" s="20">
        <f>' 1M - RES'!N68</f>
        <v>7.9578999999999997E-2</v>
      </c>
      <c r="O68" s="20">
        <f>' 1M - RES'!O68</f>
        <v>7.9578999999999997E-2</v>
      </c>
      <c r="P68" s="20">
        <f>' 1M - RES'!P68</f>
        <v>7.2517999999999999E-2</v>
      </c>
      <c r="Q68" s="20">
        <f>' 1M - RES'!Q68</f>
        <v>8.1079999999999999E-2</v>
      </c>
      <c r="R68" s="20">
        <f>' 1M - RES'!R68</f>
        <v>7.9918000000000003E-2</v>
      </c>
      <c r="S68" s="20">
        <f>' 1M - RES'!S68</f>
        <v>8.4083000000000005E-2</v>
      </c>
      <c r="T68" s="20">
        <f>' 1M - RES'!T68</f>
        <v>8.5730000000000001E-2</v>
      </c>
      <c r="U68" s="20">
        <f>' 1M - RES'!U68</f>
        <v>9.6095E-2</v>
      </c>
      <c r="V68" s="20">
        <f>' 1M - RES'!V68</f>
        <v>9.6095E-2</v>
      </c>
      <c r="W68" s="20">
        <f>' 1M - RES'!W68</f>
        <v>8.4277000000000005E-2</v>
      </c>
      <c r="X68" s="20">
        <f>' 1M - RES'!X68</f>
        <v>8.2582000000000003E-2</v>
      </c>
      <c r="Y68" s="20">
        <f>' 1M - RES'!Y68</f>
        <v>7.8464999999999993E-2</v>
      </c>
      <c r="Z68" s="20">
        <f>' 1M - RES'!Z68</f>
        <v>7.9578999999999997E-2</v>
      </c>
      <c r="AA68" s="20">
        <f>' 1M - RES'!AA68</f>
        <v>7.9578999999999997E-2</v>
      </c>
      <c r="AB68" s="20">
        <f>' 1M - RES'!AB68</f>
        <v>7.2517999999999999E-2</v>
      </c>
      <c r="AC68" s="20">
        <f>' 1M - RES'!AC68</f>
        <v>8.1079999999999999E-2</v>
      </c>
      <c r="AD68" s="20">
        <f>' 1M - RES'!AD68</f>
        <v>7.9918000000000003E-2</v>
      </c>
      <c r="AE68" s="20">
        <f>' 1M - RES'!AE68</f>
        <v>8.4083000000000005E-2</v>
      </c>
      <c r="AF68" s="20">
        <f>' 1M - RES'!AF68</f>
        <v>8.5730000000000001E-2</v>
      </c>
      <c r="AG68" s="20">
        <f>' 1M - RES'!AG68</f>
        <v>9.6095E-2</v>
      </c>
      <c r="AH68" s="20">
        <f>' 1M - RES'!AH68</f>
        <v>9.6095E-2</v>
      </c>
      <c r="AI68" s="20">
        <f>' 1M - RES'!AI68</f>
        <v>8.4277000000000005E-2</v>
      </c>
      <c r="AJ68" s="20">
        <f>' 1M - RES'!AJ68</f>
        <v>8.2582000000000003E-2</v>
      </c>
      <c r="AK68" s="20">
        <f>' 1M - RES'!AK68</f>
        <v>7.8464999999999993E-2</v>
      </c>
      <c r="AL68" s="20">
        <f>' 1M - RES'!AL68</f>
        <v>7.9578999999999997E-2</v>
      </c>
      <c r="AM68" s="20">
        <f>' 1M - RES'!AM68</f>
        <v>7.9578999999999997E-2</v>
      </c>
      <c r="AO68" s="246">
        <f t="shared" si="37"/>
        <v>1.0000010000000001</v>
      </c>
    </row>
    <row r="69" spans="1:41" x14ac:dyDescent="0.3">
      <c r="A69" s="589"/>
      <c r="B69" s="93" t="s">
        <v>62</v>
      </c>
      <c r="C69" s="356">
        <f>' 1M - RES'!C69</f>
        <v>0.21790499999999999</v>
      </c>
      <c r="D69" s="356">
        <f>' 1M - RES'!D69</f>
        <v>0.18213499999999999</v>
      </c>
      <c r="E69" s="356">
        <f>' 1M - RES'!E69</f>
        <v>0.13483300000000001</v>
      </c>
      <c r="F69" s="356">
        <f>' 1M - RES'!F69</f>
        <v>5.8486000000000003E-2</v>
      </c>
      <c r="G69" s="356">
        <f>' 1M - RES'!G69</f>
        <v>1.7144E-2</v>
      </c>
      <c r="H69" s="356">
        <f>' 1M - RES'!H69</f>
        <v>5.1000000000000004E-4</v>
      </c>
      <c r="I69" s="356">
        <f>' 1M - RES'!I69</f>
        <v>6.0000000000000002E-6</v>
      </c>
      <c r="J69" s="356">
        <f>' 1M - RES'!J69</f>
        <v>9.0000000000000002E-6</v>
      </c>
      <c r="K69" s="356">
        <f>' 1M - RES'!K69</f>
        <v>8.8090000000000009E-3</v>
      </c>
      <c r="L69" s="356">
        <f>' 1M - RES'!L69</f>
        <v>5.4961999999999997E-2</v>
      </c>
      <c r="M69" s="356">
        <f>' 1M - RES'!M69</f>
        <v>0.115899</v>
      </c>
      <c r="N69" s="356">
        <f>' 1M - RES'!N69</f>
        <v>0.20930099999999999</v>
      </c>
      <c r="O69" s="20">
        <f>' 1M - RES'!O69</f>
        <v>0.21790499999999999</v>
      </c>
      <c r="P69" s="20">
        <f>' 1M - RES'!P69</f>
        <v>0.18213499999999999</v>
      </c>
      <c r="Q69" s="20">
        <f>' 1M - RES'!Q69</f>
        <v>0.13483300000000001</v>
      </c>
      <c r="R69" s="20">
        <f>' 1M - RES'!R69</f>
        <v>5.8486000000000003E-2</v>
      </c>
      <c r="S69" s="20">
        <f>' 1M - RES'!S69</f>
        <v>1.7144E-2</v>
      </c>
      <c r="T69" s="20">
        <f>' 1M - RES'!T69</f>
        <v>5.1000000000000004E-4</v>
      </c>
      <c r="U69" s="20">
        <f>' 1M - RES'!U69</f>
        <v>6.0000000000000002E-6</v>
      </c>
      <c r="V69" s="20">
        <f>' 1M - RES'!V69</f>
        <v>9.0000000000000002E-6</v>
      </c>
      <c r="W69" s="20">
        <f>' 1M - RES'!W69</f>
        <v>8.8090000000000009E-3</v>
      </c>
      <c r="X69" s="20">
        <f>' 1M - RES'!X69</f>
        <v>5.4961999999999997E-2</v>
      </c>
      <c r="Y69" s="20">
        <f>' 1M - RES'!Y69</f>
        <v>0.115899</v>
      </c>
      <c r="Z69" s="20">
        <f>' 1M - RES'!Z69</f>
        <v>0.20930099999999999</v>
      </c>
      <c r="AA69" s="20">
        <f>' 1M - RES'!AA69</f>
        <v>0.21790499999999999</v>
      </c>
      <c r="AB69" s="20">
        <f>' 1M - RES'!AB69</f>
        <v>0.18213499999999999</v>
      </c>
      <c r="AC69" s="20">
        <f>' 1M - RES'!AC69</f>
        <v>0.13483300000000001</v>
      </c>
      <c r="AD69" s="20">
        <f>' 1M - RES'!AD69</f>
        <v>5.8486000000000003E-2</v>
      </c>
      <c r="AE69" s="20">
        <f>' 1M - RES'!AE69</f>
        <v>1.7144E-2</v>
      </c>
      <c r="AF69" s="20">
        <f>' 1M - RES'!AF69</f>
        <v>5.1000000000000004E-4</v>
      </c>
      <c r="AG69" s="20">
        <f>' 1M - RES'!AG69</f>
        <v>6.0000000000000002E-6</v>
      </c>
      <c r="AH69" s="20">
        <f>' 1M - RES'!AH69</f>
        <v>9.0000000000000002E-6</v>
      </c>
      <c r="AI69" s="20">
        <f>' 1M - RES'!AI69</f>
        <v>8.8090000000000009E-3</v>
      </c>
      <c r="AJ69" s="20">
        <f>' 1M - RES'!AJ69</f>
        <v>5.4961999999999997E-2</v>
      </c>
      <c r="AK69" s="20">
        <f>' 1M - RES'!AK69</f>
        <v>0.115899</v>
      </c>
      <c r="AL69" s="20">
        <f>' 1M - RES'!AL69</f>
        <v>0.20930099999999999</v>
      </c>
      <c r="AM69" s="20">
        <f>' 1M - RES'!AM69</f>
        <v>0.21790499999999999</v>
      </c>
      <c r="AO69" s="246">
        <f t="shared" si="37"/>
        <v>0.99999899999999986</v>
      </c>
    </row>
    <row r="70" spans="1:41" x14ac:dyDescent="0.3">
      <c r="A70" s="589"/>
      <c r="B70" s="94" t="s">
        <v>63</v>
      </c>
      <c r="C70" s="20">
        <f>' 1M - RES'!C70</f>
        <v>0.11129699999999999</v>
      </c>
      <c r="D70" s="20">
        <f>' 1M - RES'!D70</f>
        <v>9.3076999999999993E-2</v>
      </c>
      <c r="E70" s="20">
        <f>' 1M - RES'!E70</f>
        <v>7.0041999999999993E-2</v>
      </c>
      <c r="F70" s="20">
        <f>' 1M - RES'!F70</f>
        <v>3.7116000000000003E-2</v>
      </c>
      <c r="G70" s="20">
        <f>' 1M - RES'!G70</f>
        <v>4.0888000000000001E-2</v>
      </c>
      <c r="H70" s="20">
        <f>' 1M - RES'!H70</f>
        <v>0.103973</v>
      </c>
      <c r="I70" s="20">
        <f>' 1M - RES'!I70</f>
        <v>0.1401</v>
      </c>
      <c r="J70" s="20">
        <f>' 1M - RES'!J70</f>
        <v>0.13320699999999999</v>
      </c>
      <c r="K70" s="20">
        <f>' 1M - RES'!K70</f>
        <v>6.6758999999999999E-2</v>
      </c>
      <c r="L70" s="20">
        <f>' 1M - RES'!L70</f>
        <v>3.7011000000000002E-2</v>
      </c>
      <c r="M70" s="20">
        <f>' 1M - RES'!M70</f>
        <v>5.9593E-2</v>
      </c>
      <c r="N70" s="20">
        <f>' 1M - RES'!N70</f>
        <v>0.106937</v>
      </c>
      <c r="O70" s="20">
        <f>' 1M - RES'!O70</f>
        <v>0.11129699999999999</v>
      </c>
      <c r="P70" s="20">
        <f>' 1M - RES'!P70</f>
        <v>9.3076999999999993E-2</v>
      </c>
      <c r="Q70" s="20">
        <f>' 1M - RES'!Q70</f>
        <v>7.0041999999999993E-2</v>
      </c>
      <c r="R70" s="20">
        <f>' 1M - RES'!R70</f>
        <v>3.7116000000000003E-2</v>
      </c>
      <c r="S70" s="20">
        <f>' 1M - RES'!S70</f>
        <v>4.0888000000000001E-2</v>
      </c>
      <c r="T70" s="20">
        <f>' 1M - RES'!T70</f>
        <v>0.103973</v>
      </c>
      <c r="U70" s="20">
        <f>' 1M - RES'!U70</f>
        <v>0.1401</v>
      </c>
      <c r="V70" s="20">
        <f>' 1M - RES'!V70</f>
        <v>0.13320699999999999</v>
      </c>
      <c r="W70" s="20">
        <f>' 1M - RES'!W70</f>
        <v>6.6758999999999999E-2</v>
      </c>
      <c r="X70" s="20">
        <f>' 1M - RES'!X70</f>
        <v>3.7011000000000002E-2</v>
      </c>
      <c r="Y70" s="20">
        <f>' 1M - RES'!Y70</f>
        <v>5.9593E-2</v>
      </c>
      <c r="Z70" s="20">
        <f>' 1M - RES'!Z70</f>
        <v>0.106937</v>
      </c>
      <c r="AA70" s="20">
        <f>' 1M - RES'!AA70</f>
        <v>0.11129699999999999</v>
      </c>
      <c r="AB70" s="20">
        <f>' 1M - RES'!AB70</f>
        <v>9.3076999999999993E-2</v>
      </c>
      <c r="AC70" s="20">
        <f>' 1M - RES'!AC70</f>
        <v>7.0041999999999993E-2</v>
      </c>
      <c r="AD70" s="20">
        <f>' 1M - RES'!AD70</f>
        <v>3.7116000000000003E-2</v>
      </c>
      <c r="AE70" s="20">
        <f>' 1M - RES'!AE70</f>
        <v>4.0888000000000001E-2</v>
      </c>
      <c r="AF70" s="20">
        <f>' 1M - RES'!AF70</f>
        <v>0.103973</v>
      </c>
      <c r="AG70" s="20">
        <f>' 1M - RES'!AG70</f>
        <v>0.1401</v>
      </c>
      <c r="AH70" s="20">
        <f>' 1M - RES'!AH70</f>
        <v>0.13320699999999999</v>
      </c>
      <c r="AI70" s="20">
        <f>' 1M - RES'!AI70</f>
        <v>6.6758999999999999E-2</v>
      </c>
      <c r="AJ70" s="20">
        <f>' 1M - RES'!AJ70</f>
        <v>3.7011000000000002E-2</v>
      </c>
      <c r="AK70" s="20">
        <f>' 1M - RES'!AK70</f>
        <v>5.9593E-2</v>
      </c>
      <c r="AL70" s="20">
        <f>' 1M - RES'!AL70</f>
        <v>0.106937</v>
      </c>
      <c r="AM70" s="20">
        <f>' 1M - RES'!AM70</f>
        <v>0.11129699999999999</v>
      </c>
      <c r="AO70" s="246">
        <f t="shared" si="37"/>
        <v>1</v>
      </c>
    </row>
    <row r="71" spans="1:41" x14ac:dyDescent="0.3">
      <c r="A71" s="589"/>
      <c r="B71" s="93" t="s">
        <v>64</v>
      </c>
      <c r="C71" s="20">
        <f>' 1M - RES'!C71</f>
        <v>0.10118199999999999</v>
      </c>
      <c r="D71" s="20">
        <f>' 1M - RES'!D71</f>
        <v>8.8441000000000006E-2</v>
      </c>
      <c r="E71" s="20">
        <f>' 1M - RES'!E71</f>
        <v>9.2879000000000003E-2</v>
      </c>
      <c r="F71" s="20">
        <f>' 1M - RES'!F71</f>
        <v>8.4644999999999998E-2</v>
      </c>
      <c r="G71" s="20">
        <f>' 1M - RES'!G71</f>
        <v>7.9393000000000005E-2</v>
      </c>
      <c r="H71" s="20">
        <f>' 1M - RES'!H71</f>
        <v>6.8507999999999999E-2</v>
      </c>
      <c r="I71" s="20">
        <f>' 1M - RES'!I71</f>
        <v>6.7863999999999994E-2</v>
      </c>
      <c r="J71" s="20">
        <f>' 1M - RES'!J71</f>
        <v>7.0565000000000003E-2</v>
      </c>
      <c r="K71" s="20">
        <f>' 1M - RES'!K71</f>
        <v>7.3791999999999996E-2</v>
      </c>
      <c r="L71" s="20">
        <f>' 1M - RES'!L71</f>
        <v>8.4539000000000003E-2</v>
      </c>
      <c r="M71" s="20">
        <f>' 1M - RES'!M71</f>
        <v>8.9880000000000002E-2</v>
      </c>
      <c r="N71" s="20">
        <f>' 1M - RES'!N71</f>
        <v>9.8311999999999997E-2</v>
      </c>
      <c r="O71" s="20">
        <f>' 1M - RES'!O71</f>
        <v>0.10118199999999999</v>
      </c>
      <c r="P71" s="20">
        <f>' 1M - RES'!P71</f>
        <v>8.8441000000000006E-2</v>
      </c>
      <c r="Q71" s="20">
        <f>' 1M - RES'!Q71</f>
        <v>9.2879000000000003E-2</v>
      </c>
      <c r="R71" s="20">
        <f>' 1M - RES'!R71</f>
        <v>8.4644999999999998E-2</v>
      </c>
      <c r="S71" s="20">
        <f>' 1M - RES'!S71</f>
        <v>7.9393000000000005E-2</v>
      </c>
      <c r="T71" s="20">
        <f>' 1M - RES'!T71</f>
        <v>6.8507999999999999E-2</v>
      </c>
      <c r="U71" s="20">
        <f>' 1M - RES'!U71</f>
        <v>6.7863999999999994E-2</v>
      </c>
      <c r="V71" s="20">
        <f>' 1M - RES'!V71</f>
        <v>7.0565000000000003E-2</v>
      </c>
      <c r="W71" s="20">
        <f>' 1M - RES'!W71</f>
        <v>7.3791999999999996E-2</v>
      </c>
      <c r="X71" s="20">
        <f>' 1M - RES'!X71</f>
        <v>8.4539000000000003E-2</v>
      </c>
      <c r="Y71" s="20">
        <f>' 1M - RES'!Y71</f>
        <v>8.9880000000000002E-2</v>
      </c>
      <c r="Z71" s="20">
        <f>' 1M - RES'!Z71</f>
        <v>9.8311999999999997E-2</v>
      </c>
      <c r="AA71" s="20">
        <f>' 1M - RES'!AA71</f>
        <v>0.10118199999999999</v>
      </c>
      <c r="AB71" s="20">
        <f>' 1M - RES'!AB71</f>
        <v>8.8441000000000006E-2</v>
      </c>
      <c r="AC71" s="20">
        <f>' 1M - RES'!AC71</f>
        <v>9.2879000000000003E-2</v>
      </c>
      <c r="AD71" s="20">
        <f>' 1M - RES'!AD71</f>
        <v>8.4644999999999998E-2</v>
      </c>
      <c r="AE71" s="20">
        <f>' 1M - RES'!AE71</f>
        <v>7.9393000000000005E-2</v>
      </c>
      <c r="AF71" s="20">
        <f>' 1M - RES'!AF71</f>
        <v>6.8507999999999999E-2</v>
      </c>
      <c r="AG71" s="20">
        <f>' 1M - RES'!AG71</f>
        <v>6.7863999999999994E-2</v>
      </c>
      <c r="AH71" s="20">
        <f>' 1M - RES'!AH71</f>
        <v>7.0565000000000003E-2</v>
      </c>
      <c r="AI71" s="20">
        <f>' 1M - RES'!AI71</f>
        <v>7.3791999999999996E-2</v>
      </c>
      <c r="AJ71" s="20">
        <f>' 1M - RES'!AJ71</f>
        <v>8.4539000000000003E-2</v>
      </c>
      <c r="AK71" s="20">
        <f>' 1M - RES'!AK71</f>
        <v>8.9880000000000002E-2</v>
      </c>
      <c r="AL71" s="20">
        <f>' 1M - RES'!AL71</f>
        <v>9.8311999999999997E-2</v>
      </c>
      <c r="AM71" s="20">
        <f>' 1M - RES'!AM71</f>
        <v>0.10118199999999999</v>
      </c>
      <c r="AO71" s="246">
        <f t="shared" si="37"/>
        <v>0.99999999999999989</v>
      </c>
    </row>
    <row r="72" spans="1:41" x14ac:dyDescent="0.3">
      <c r="A72" s="589"/>
      <c r="B72" s="93" t="s">
        <v>65</v>
      </c>
      <c r="C72" s="20">
        <f>' 1M - RES'!C72</f>
        <v>8.4892999999999996E-2</v>
      </c>
      <c r="D72" s="20">
        <f>' 1M - RES'!D72</f>
        <v>7.7366000000000004E-2</v>
      </c>
      <c r="E72" s="20">
        <f>' 1M - RES'!E72</f>
        <v>8.4862999999999994E-2</v>
      </c>
      <c r="F72" s="20">
        <f>' 1M - RES'!F72</f>
        <v>8.2143999999999995E-2</v>
      </c>
      <c r="G72" s="20">
        <f>' 1M - RES'!G72</f>
        <v>8.4847000000000006E-2</v>
      </c>
      <c r="H72" s="20">
        <f>' 1M - RES'!H72</f>
        <v>8.2122000000000001E-2</v>
      </c>
      <c r="I72" s="20">
        <f>' 1M - RES'!I72</f>
        <v>8.4883E-2</v>
      </c>
      <c r="J72" s="20">
        <f>' 1M - RES'!J72</f>
        <v>8.4839999999999999E-2</v>
      </c>
      <c r="K72" s="20">
        <f>' 1M - RES'!K72</f>
        <v>8.2136000000000001E-2</v>
      </c>
      <c r="L72" s="20">
        <f>' 1M - RES'!L72</f>
        <v>8.4869E-2</v>
      </c>
      <c r="M72" s="20">
        <f>' 1M - RES'!M72</f>
        <v>8.2122000000000001E-2</v>
      </c>
      <c r="N72" s="20">
        <f>' 1M - RES'!N72</f>
        <v>8.4915000000000004E-2</v>
      </c>
      <c r="O72" s="20">
        <f>' 1M - RES'!O72</f>
        <v>8.4892999999999996E-2</v>
      </c>
      <c r="P72" s="20">
        <f>' 1M - RES'!P72</f>
        <v>7.7366000000000004E-2</v>
      </c>
      <c r="Q72" s="20">
        <f>' 1M - RES'!Q72</f>
        <v>8.4862999999999994E-2</v>
      </c>
      <c r="R72" s="20">
        <f>' 1M - RES'!R72</f>
        <v>8.2143999999999995E-2</v>
      </c>
      <c r="S72" s="20">
        <f>' 1M - RES'!S72</f>
        <v>8.4847000000000006E-2</v>
      </c>
      <c r="T72" s="20">
        <f>' 1M - RES'!T72</f>
        <v>8.2122000000000001E-2</v>
      </c>
      <c r="U72" s="20">
        <f>' 1M - RES'!U72</f>
        <v>8.4883E-2</v>
      </c>
      <c r="V72" s="20">
        <f>' 1M - RES'!V72</f>
        <v>8.4839999999999999E-2</v>
      </c>
      <c r="W72" s="20">
        <f>' 1M - RES'!W72</f>
        <v>8.2136000000000001E-2</v>
      </c>
      <c r="X72" s="20">
        <f>' 1M - RES'!X72</f>
        <v>8.4869E-2</v>
      </c>
      <c r="Y72" s="20">
        <f>' 1M - RES'!Y72</f>
        <v>8.2122000000000001E-2</v>
      </c>
      <c r="Z72" s="20">
        <f>' 1M - RES'!Z72</f>
        <v>8.4915000000000004E-2</v>
      </c>
      <c r="AA72" s="20">
        <f>' 1M - RES'!AA72</f>
        <v>8.4892999999999996E-2</v>
      </c>
      <c r="AB72" s="20">
        <f>' 1M - RES'!AB72</f>
        <v>7.7366000000000004E-2</v>
      </c>
      <c r="AC72" s="20">
        <f>' 1M - RES'!AC72</f>
        <v>8.4862999999999994E-2</v>
      </c>
      <c r="AD72" s="20">
        <f>' 1M - RES'!AD72</f>
        <v>8.2143999999999995E-2</v>
      </c>
      <c r="AE72" s="20">
        <f>' 1M - RES'!AE72</f>
        <v>8.4847000000000006E-2</v>
      </c>
      <c r="AF72" s="20">
        <f>' 1M - RES'!AF72</f>
        <v>8.2122000000000001E-2</v>
      </c>
      <c r="AG72" s="20">
        <f>' 1M - RES'!AG72</f>
        <v>8.4883E-2</v>
      </c>
      <c r="AH72" s="20">
        <f>' 1M - RES'!AH72</f>
        <v>8.4839999999999999E-2</v>
      </c>
      <c r="AI72" s="20">
        <f>' 1M - RES'!AI72</f>
        <v>8.2136000000000001E-2</v>
      </c>
      <c r="AJ72" s="20">
        <f>' 1M - RES'!AJ72</f>
        <v>8.4869E-2</v>
      </c>
      <c r="AK72" s="20">
        <f>' 1M - RES'!AK72</f>
        <v>8.2122000000000001E-2</v>
      </c>
      <c r="AL72" s="20">
        <f>' 1M - RES'!AL72</f>
        <v>8.4915000000000004E-2</v>
      </c>
      <c r="AM72" s="20">
        <f>' 1M - RES'!AM72</f>
        <v>8.4892999999999996E-2</v>
      </c>
      <c r="AO72" s="246">
        <f t="shared" si="37"/>
        <v>1</v>
      </c>
    </row>
    <row r="73" spans="1:41" x14ac:dyDescent="0.3">
      <c r="A73" s="589"/>
      <c r="B73" s="93" t="s">
        <v>66</v>
      </c>
      <c r="C73" s="20">
        <f>' 1M - RES'!C73</f>
        <v>8.6451E-2</v>
      </c>
      <c r="D73" s="20">
        <f>' 1M - RES'!D73</f>
        <v>7.1145E-2</v>
      </c>
      <c r="E73" s="20">
        <f>' 1M - RES'!E73</f>
        <v>8.6052000000000003E-2</v>
      </c>
      <c r="F73" s="20">
        <f>' 1M - RES'!F73</f>
        <v>8.0701999999999996E-2</v>
      </c>
      <c r="G73" s="20">
        <f>' 1M - RES'!G73</f>
        <v>8.6052000000000003E-2</v>
      </c>
      <c r="H73" s="20">
        <f>' 1M - RES'!H73</f>
        <v>8.0701999999999996E-2</v>
      </c>
      <c r="I73" s="20">
        <f>' 1M - RES'!I73</f>
        <v>8.6451E-2</v>
      </c>
      <c r="J73" s="20">
        <f>' 1M - RES'!J73</f>
        <v>8.5653000000000007E-2</v>
      </c>
      <c r="K73" s="20">
        <f>' 1M - RES'!K73</f>
        <v>8.3031999999999995E-2</v>
      </c>
      <c r="L73" s="20">
        <f>' 1M - RES'!L73</f>
        <v>8.6052000000000003E-2</v>
      </c>
      <c r="M73" s="20">
        <f>' 1M - RES'!M73</f>
        <v>8.1087999999999993E-2</v>
      </c>
      <c r="N73" s="20">
        <f>' 1M - RES'!N73</f>
        <v>8.6619000000000002E-2</v>
      </c>
      <c r="O73" s="20">
        <f>' 1M - RES'!O73</f>
        <v>8.6451E-2</v>
      </c>
      <c r="P73" s="20">
        <f>' 1M - RES'!P73</f>
        <v>7.1145E-2</v>
      </c>
      <c r="Q73" s="20">
        <f>' 1M - RES'!Q73</f>
        <v>8.6052000000000003E-2</v>
      </c>
      <c r="R73" s="20">
        <f>' 1M - RES'!R73</f>
        <v>8.0701999999999996E-2</v>
      </c>
      <c r="S73" s="20">
        <f>' 1M - RES'!S73</f>
        <v>8.6052000000000003E-2</v>
      </c>
      <c r="T73" s="20">
        <f>' 1M - RES'!T73</f>
        <v>8.0701999999999996E-2</v>
      </c>
      <c r="U73" s="20">
        <f>' 1M - RES'!U73</f>
        <v>8.6451E-2</v>
      </c>
      <c r="V73" s="20">
        <f>' 1M - RES'!V73</f>
        <v>8.5653000000000007E-2</v>
      </c>
      <c r="W73" s="20">
        <f>' 1M - RES'!W73</f>
        <v>8.3031999999999995E-2</v>
      </c>
      <c r="X73" s="20">
        <f>' 1M - RES'!X73</f>
        <v>8.6052000000000003E-2</v>
      </c>
      <c r="Y73" s="20">
        <f>' 1M - RES'!Y73</f>
        <v>8.1087999999999993E-2</v>
      </c>
      <c r="Z73" s="20">
        <f>' 1M - RES'!Z73</f>
        <v>8.6619000000000002E-2</v>
      </c>
      <c r="AA73" s="20">
        <f>' 1M - RES'!AA73</f>
        <v>8.6451E-2</v>
      </c>
      <c r="AB73" s="20">
        <f>' 1M - RES'!AB73</f>
        <v>7.1145E-2</v>
      </c>
      <c r="AC73" s="20">
        <f>' 1M - RES'!AC73</f>
        <v>8.6052000000000003E-2</v>
      </c>
      <c r="AD73" s="20">
        <f>' 1M - RES'!AD73</f>
        <v>8.0701999999999996E-2</v>
      </c>
      <c r="AE73" s="20">
        <f>' 1M - RES'!AE73</f>
        <v>8.6052000000000003E-2</v>
      </c>
      <c r="AF73" s="20">
        <f>' 1M - RES'!AF73</f>
        <v>8.0701999999999996E-2</v>
      </c>
      <c r="AG73" s="20">
        <f>' 1M - RES'!AG73</f>
        <v>8.6451E-2</v>
      </c>
      <c r="AH73" s="20">
        <f>' 1M - RES'!AH73</f>
        <v>8.5653000000000007E-2</v>
      </c>
      <c r="AI73" s="20">
        <f>' 1M - RES'!AI73</f>
        <v>8.3031999999999995E-2</v>
      </c>
      <c r="AJ73" s="20">
        <f>' 1M - RES'!AJ73</f>
        <v>8.6052000000000003E-2</v>
      </c>
      <c r="AK73" s="20">
        <f>' 1M - RES'!AK73</f>
        <v>8.1087999999999993E-2</v>
      </c>
      <c r="AL73" s="20">
        <f>' 1M - RES'!AL73</f>
        <v>8.6619000000000002E-2</v>
      </c>
      <c r="AM73" s="20">
        <f>' 1M - RES'!AM73</f>
        <v>8.6451E-2</v>
      </c>
      <c r="AO73" s="246">
        <f t="shared" si="37"/>
        <v>0.99999900000000008</v>
      </c>
    </row>
    <row r="74" spans="1:41" x14ac:dyDescent="0.3">
      <c r="A74" s="589"/>
      <c r="B74" s="93" t="s">
        <v>67</v>
      </c>
      <c r="C74" s="20">
        <f>' 1M - RES'!C74</f>
        <v>7.7052999999999996E-2</v>
      </c>
      <c r="D74" s="20">
        <f>' 1M - RES'!D74</f>
        <v>7.2168999999999997E-2</v>
      </c>
      <c r="E74" s="20">
        <f>' 1M - RES'!E74</f>
        <v>8.0271999999999996E-2</v>
      </c>
      <c r="F74" s="20">
        <f>' 1M - RES'!F74</f>
        <v>7.8752000000000003E-2</v>
      </c>
      <c r="G74" s="20">
        <f>' 1M - RES'!G74</f>
        <v>8.5646E-2</v>
      </c>
      <c r="H74" s="20">
        <f>' 1M - RES'!H74</f>
        <v>8.9111999999999997E-2</v>
      </c>
      <c r="I74" s="20">
        <f>' 1M - RES'!I74</f>
        <v>9.4239000000000003E-2</v>
      </c>
      <c r="J74" s="20">
        <f>' 1M - RES'!J74</f>
        <v>9.4212000000000004E-2</v>
      </c>
      <c r="K74" s="20">
        <f>' 1M - RES'!K74</f>
        <v>8.4971000000000005E-2</v>
      </c>
      <c r="L74" s="20">
        <f>' 1M - RES'!L74</f>
        <v>8.5653000000000007E-2</v>
      </c>
      <c r="M74" s="20">
        <f>' 1M - RES'!M74</f>
        <v>7.8716999999999995E-2</v>
      </c>
      <c r="N74" s="20">
        <f>' 1M - RES'!N74</f>
        <v>7.9203999999999997E-2</v>
      </c>
      <c r="O74" s="20">
        <f>' 1M - RES'!O74</f>
        <v>7.7052999999999996E-2</v>
      </c>
      <c r="P74" s="20">
        <f>' 1M - RES'!P74</f>
        <v>7.2168999999999997E-2</v>
      </c>
      <c r="Q74" s="20">
        <f>' 1M - RES'!Q74</f>
        <v>8.0271999999999996E-2</v>
      </c>
      <c r="R74" s="20">
        <f>' 1M - RES'!R74</f>
        <v>7.8752000000000003E-2</v>
      </c>
      <c r="S74" s="20">
        <f>' 1M - RES'!S74</f>
        <v>8.5646E-2</v>
      </c>
      <c r="T74" s="20">
        <f>' 1M - RES'!T74</f>
        <v>8.9111999999999997E-2</v>
      </c>
      <c r="U74" s="20">
        <f>' 1M - RES'!U74</f>
        <v>9.4239000000000003E-2</v>
      </c>
      <c r="V74" s="20">
        <f>' 1M - RES'!V74</f>
        <v>9.4212000000000004E-2</v>
      </c>
      <c r="W74" s="20">
        <f>' 1M - RES'!W74</f>
        <v>8.4971000000000005E-2</v>
      </c>
      <c r="X74" s="20">
        <f>' 1M - RES'!X74</f>
        <v>8.5653000000000007E-2</v>
      </c>
      <c r="Y74" s="20">
        <f>' 1M - RES'!Y74</f>
        <v>7.8716999999999995E-2</v>
      </c>
      <c r="Z74" s="20">
        <f>' 1M - RES'!Z74</f>
        <v>7.9203999999999997E-2</v>
      </c>
      <c r="AA74" s="20">
        <f>' 1M - RES'!AA74</f>
        <v>7.7052999999999996E-2</v>
      </c>
      <c r="AB74" s="20">
        <f>' 1M - RES'!AB74</f>
        <v>7.2168999999999997E-2</v>
      </c>
      <c r="AC74" s="20">
        <f>' 1M - RES'!AC74</f>
        <v>8.0271999999999996E-2</v>
      </c>
      <c r="AD74" s="20">
        <f>' 1M - RES'!AD74</f>
        <v>7.8752000000000003E-2</v>
      </c>
      <c r="AE74" s="20">
        <f>' 1M - RES'!AE74</f>
        <v>8.5646E-2</v>
      </c>
      <c r="AF74" s="20">
        <f>' 1M - RES'!AF74</f>
        <v>8.9111999999999997E-2</v>
      </c>
      <c r="AG74" s="20">
        <f>' 1M - RES'!AG74</f>
        <v>9.4239000000000003E-2</v>
      </c>
      <c r="AH74" s="20">
        <f>' 1M - RES'!AH74</f>
        <v>9.4212000000000004E-2</v>
      </c>
      <c r="AI74" s="20">
        <f>' 1M - RES'!AI74</f>
        <v>8.4971000000000005E-2</v>
      </c>
      <c r="AJ74" s="20">
        <f>' 1M - RES'!AJ74</f>
        <v>8.5653000000000007E-2</v>
      </c>
      <c r="AK74" s="20">
        <f>' 1M - RES'!AK74</f>
        <v>7.8716999999999995E-2</v>
      </c>
      <c r="AL74" s="20">
        <f>' 1M - RES'!AL74</f>
        <v>7.9203999999999997E-2</v>
      </c>
      <c r="AM74" s="20">
        <f>' 1M - RES'!AM74</f>
        <v>7.7052999999999996E-2</v>
      </c>
      <c r="AO74" s="246">
        <f t="shared" si="37"/>
        <v>1</v>
      </c>
    </row>
    <row r="75" spans="1:41" ht="15" thickBot="1" x14ac:dyDescent="0.35">
      <c r="A75" s="590"/>
      <c r="B75" s="95" t="s">
        <v>68</v>
      </c>
      <c r="C75" s="21">
        <f>' 1M - RES'!C75</f>
        <v>0.10352699999999999</v>
      </c>
      <c r="D75" s="21">
        <f>' 1M - RES'!D75</f>
        <v>9.0719999999999995E-2</v>
      </c>
      <c r="E75" s="21">
        <f>' 1M - RES'!E75</f>
        <v>9.5543000000000003E-2</v>
      </c>
      <c r="F75" s="21">
        <f>' 1M - RES'!F75</f>
        <v>8.4798999999999999E-2</v>
      </c>
      <c r="G75" s="21">
        <f>' 1M - RES'!G75</f>
        <v>8.3599999999999994E-2</v>
      </c>
      <c r="H75" s="21">
        <f>' 1M - RES'!H75</f>
        <v>7.7064999999999995E-2</v>
      </c>
      <c r="I75" s="21">
        <f>' 1M - RES'!I75</f>
        <v>6.7711999999999994E-2</v>
      </c>
      <c r="J75" s="21">
        <f>' 1M - RES'!J75</f>
        <v>6.3687999999999995E-2</v>
      </c>
      <c r="K75" s="21">
        <f>' 1M - RES'!K75</f>
        <v>6.9373000000000004E-2</v>
      </c>
      <c r="L75" s="21">
        <f>' 1M - RES'!L75</f>
        <v>7.9644000000000006E-2</v>
      </c>
      <c r="M75" s="21">
        <f>' 1M - RES'!M75</f>
        <v>8.4751999999999994E-2</v>
      </c>
      <c r="N75" s="21">
        <f>' 1M - RES'!N75</f>
        <v>9.9576999999999999E-2</v>
      </c>
      <c r="O75" s="21">
        <f>' 1M - RES'!O75</f>
        <v>0.10352699999999999</v>
      </c>
      <c r="P75" s="21">
        <f>' 1M - RES'!P75</f>
        <v>9.0719999999999995E-2</v>
      </c>
      <c r="Q75" s="21">
        <f>' 1M - RES'!Q75</f>
        <v>9.5543000000000003E-2</v>
      </c>
      <c r="R75" s="21">
        <f>' 1M - RES'!R75</f>
        <v>8.4798999999999999E-2</v>
      </c>
      <c r="S75" s="21">
        <f>' 1M - RES'!S75</f>
        <v>8.3599999999999994E-2</v>
      </c>
      <c r="T75" s="21">
        <f>' 1M - RES'!T75</f>
        <v>7.7064999999999995E-2</v>
      </c>
      <c r="U75" s="21">
        <f>' 1M - RES'!U75</f>
        <v>6.7711999999999994E-2</v>
      </c>
      <c r="V75" s="21">
        <f>' 1M - RES'!V75</f>
        <v>6.3687999999999995E-2</v>
      </c>
      <c r="W75" s="21">
        <f>' 1M - RES'!W75</f>
        <v>6.9373000000000004E-2</v>
      </c>
      <c r="X75" s="21">
        <f>' 1M - RES'!X75</f>
        <v>7.9644000000000006E-2</v>
      </c>
      <c r="Y75" s="21">
        <f>' 1M - RES'!Y75</f>
        <v>8.4751999999999994E-2</v>
      </c>
      <c r="Z75" s="21">
        <f>' 1M - RES'!Z75</f>
        <v>9.9576999999999999E-2</v>
      </c>
      <c r="AA75" s="21">
        <f>' 1M - RES'!AA75</f>
        <v>0.10352699999999999</v>
      </c>
      <c r="AB75" s="21">
        <f>' 1M - RES'!AB75</f>
        <v>9.0719999999999995E-2</v>
      </c>
      <c r="AC75" s="21">
        <f>' 1M - RES'!AC75</f>
        <v>9.5543000000000003E-2</v>
      </c>
      <c r="AD75" s="21">
        <f>' 1M - RES'!AD75</f>
        <v>8.4798999999999999E-2</v>
      </c>
      <c r="AE75" s="21">
        <f>' 1M - RES'!AE75</f>
        <v>8.3599999999999994E-2</v>
      </c>
      <c r="AF75" s="21">
        <f>' 1M - RES'!AF75</f>
        <v>7.7064999999999995E-2</v>
      </c>
      <c r="AG75" s="21">
        <f>' 1M - RES'!AG75</f>
        <v>6.7711999999999994E-2</v>
      </c>
      <c r="AH75" s="21">
        <f>' 1M - RES'!AH75</f>
        <v>6.3687999999999995E-2</v>
      </c>
      <c r="AI75" s="21">
        <f>' 1M - RES'!AI75</f>
        <v>6.9373000000000004E-2</v>
      </c>
      <c r="AJ75" s="21">
        <f>' 1M - RES'!AJ75</f>
        <v>7.9644000000000006E-2</v>
      </c>
      <c r="AK75" s="21">
        <f>' 1M - RES'!AK75</f>
        <v>8.4751999999999994E-2</v>
      </c>
      <c r="AL75" s="21">
        <f>' 1M - RES'!AL75</f>
        <v>9.9576999999999999E-2</v>
      </c>
      <c r="AM75" s="21">
        <f>' 1M - RES'!AM75</f>
        <v>0.10352699999999999</v>
      </c>
      <c r="AO75" s="246">
        <f t="shared" si="37"/>
        <v>1</v>
      </c>
    </row>
    <row r="76" spans="1:41" ht="15" thickBot="1" x14ac:dyDescent="0.35">
      <c r="AO76" s="231" t="s">
        <v>137</v>
      </c>
    </row>
    <row r="77" spans="1:41" x14ac:dyDescent="0.3">
      <c r="A77" s="19"/>
      <c r="B77" s="591" t="s">
        <v>153</v>
      </c>
      <c r="C77" s="222">
        <f>C65</f>
        <v>43831</v>
      </c>
      <c r="D77" s="222">
        <f t="shared" ref="D77:AM77" si="38">D65</f>
        <v>43862</v>
      </c>
      <c r="E77" s="222">
        <f t="shared" si="38"/>
        <v>43891</v>
      </c>
      <c r="F77" s="222">
        <f t="shared" si="38"/>
        <v>43922</v>
      </c>
      <c r="G77" s="222">
        <f t="shared" si="38"/>
        <v>43952</v>
      </c>
      <c r="H77" s="222">
        <f t="shared" si="38"/>
        <v>43983</v>
      </c>
      <c r="I77" s="222">
        <f t="shared" si="38"/>
        <v>44013</v>
      </c>
      <c r="J77" s="222">
        <f t="shared" si="38"/>
        <v>44044</v>
      </c>
      <c r="K77" s="222">
        <f t="shared" si="38"/>
        <v>44075</v>
      </c>
      <c r="L77" s="222">
        <f t="shared" si="38"/>
        <v>44105</v>
      </c>
      <c r="M77" s="222">
        <f t="shared" si="38"/>
        <v>44136</v>
      </c>
      <c r="N77" s="222">
        <f t="shared" si="38"/>
        <v>44166</v>
      </c>
      <c r="O77" s="222">
        <f t="shared" si="38"/>
        <v>44197</v>
      </c>
      <c r="P77" s="222">
        <f t="shared" si="38"/>
        <v>44228</v>
      </c>
      <c r="Q77" s="222">
        <f t="shared" si="38"/>
        <v>44256</v>
      </c>
      <c r="R77" s="222">
        <f t="shared" si="38"/>
        <v>44287</v>
      </c>
      <c r="S77" s="222">
        <f t="shared" si="38"/>
        <v>44317</v>
      </c>
      <c r="T77" s="222">
        <f t="shared" si="38"/>
        <v>44348</v>
      </c>
      <c r="U77" s="222">
        <f t="shared" si="38"/>
        <v>44378</v>
      </c>
      <c r="V77" s="222">
        <f t="shared" si="38"/>
        <v>44409</v>
      </c>
      <c r="W77" s="222">
        <f t="shared" si="38"/>
        <v>44440</v>
      </c>
      <c r="X77" s="222">
        <f t="shared" si="38"/>
        <v>44470</v>
      </c>
      <c r="Y77" s="222">
        <f t="shared" si="38"/>
        <v>44501</v>
      </c>
      <c r="Z77" s="222">
        <f t="shared" si="38"/>
        <v>44531</v>
      </c>
      <c r="AA77" s="222">
        <f t="shared" si="38"/>
        <v>44562</v>
      </c>
      <c r="AB77" s="222">
        <f t="shared" si="38"/>
        <v>44593</v>
      </c>
      <c r="AC77" s="222">
        <f t="shared" si="38"/>
        <v>44621</v>
      </c>
      <c r="AD77" s="222">
        <f t="shared" si="38"/>
        <v>44652</v>
      </c>
      <c r="AE77" s="222">
        <f t="shared" si="38"/>
        <v>44682</v>
      </c>
      <c r="AF77" s="222">
        <f t="shared" si="38"/>
        <v>44713</v>
      </c>
      <c r="AG77" s="222">
        <f t="shared" si="38"/>
        <v>44743</v>
      </c>
      <c r="AH77" s="222">
        <f t="shared" si="38"/>
        <v>44774</v>
      </c>
      <c r="AI77" s="222">
        <f t="shared" si="38"/>
        <v>44805</v>
      </c>
      <c r="AJ77" s="222">
        <f t="shared" si="38"/>
        <v>44835</v>
      </c>
      <c r="AK77" s="222">
        <f t="shared" si="38"/>
        <v>44866</v>
      </c>
      <c r="AL77" s="222">
        <f t="shared" si="38"/>
        <v>44896</v>
      </c>
      <c r="AM77" s="222">
        <f t="shared" si="38"/>
        <v>44927</v>
      </c>
    </row>
    <row r="78" spans="1:41" ht="15" thickBot="1" x14ac:dyDescent="0.35">
      <c r="A78" s="19"/>
      <c r="B78" s="592"/>
      <c r="C78" s="344">
        <f>' 1M - RES'!C78</f>
        <v>4.0911999999999997E-2</v>
      </c>
      <c r="D78" s="344">
        <f>' 1M - RES'!D78</f>
        <v>4.2255000000000001E-2</v>
      </c>
      <c r="E78" s="344">
        <f>' 1M - RES'!E78</f>
        <v>4.4016E-2</v>
      </c>
      <c r="F78" s="345">
        <f>' 1M - RES'!F78</f>
        <v>4.7618000000000001E-2</v>
      </c>
      <c r="G78" s="345">
        <f>' 1M - RES'!G78</f>
        <v>4.9702000000000003E-2</v>
      </c>
      <c r="H78" s="345">
        <f>' 1M - RES'!H78</f>
        <v>0.104792</v>
      </c>
      <c r="I78" s="345">
        <f>' 1M - RES'!I78</f>
        <v>0.104792</v>
      </c>
      <c r="J78" s="345">
        <f>' 1M - RES'!J78</f>
        <v>0.104792</v>
      </c>
      <c r="K78" s="345">
        <f>' 1M - RES'!K78</f>
        <v>0.104792</v>
      </c>
      <c r="L78" s="345">
        <f>' 1M - RES'!L78</f>
        <v>4.6772000000000001E-2</v>
      </c>
      <c r="M78" s="345">
        <f>' 1M - RES'!M78</f>
        <v>4.9327999999999997E-2</v>
      </c>
      <c r="N78" s="345">
        <f>' 1M - RES'!N78</f>
        <v>4.6037000000000002E-2</v>
      </c>
      <c r="O78" s="345">
        <f>' 1M - RES'!O78</f>
        <v>4.4374999999999998E-2</v>
      </c>
      <c r="P78" s="345">
        <f>' 1M - RES'!P78</f>
        <v>4.5622000000000003E-2</v>
      </c>
      <c r="Q78" s="345">
        <f>' 1M - RES'!Q78</f>
        <v>4.7230000000000001E-2</v>
      </c>
      <c r="R78" s="345">
        <f>' 1M - RES'!R78</f>
        <v>4.7618000000000001E-2</v>
      </c>
      <c r="S78" s="345">
        <f>' 1M - RES'!S78</f>
        <v>4.9702000000000003E-2</v>
      </c>
      <c r="T78" s="345">
        <f>' 1M - RES'!T78</f>
        <v>0.104792</v>
      </c>
      <c r="U78" s="345">
        <f>' 1M - RES'!U78</f>
        <v>0.104792</v>
      </c>
      <c r="V78" s="345">
        <f>' 1M - RES'!V78</f>
        <v>0.104792</v>
      </c>
      <c r="W78" s="345">
        <f>' 1M - RES'!W78</f>
        <v>0.104792</v>
      </c>
      <c r="X78" s="345">
        <f>' 1M - RES'!X78</f>
        <v>4.6772000000000001E-2</v>
      </c>
      <c r="Y78" s="345">
        <f>' 1M - RES'!Y78</f>
        <v>4.9327999999999997E-2</v>
      </c>
      <c r="Z78" s="345">
        <f>' 1M - RES'!Z78</f>
        <v>4.6037000000000002E-2</v>
      </c>
      <c r="AA78" s="345">
        <f>' 1M - RES'!AA78</f>
        <v>4.4374999999999998E-2</v>
      </c>
      <c r="AB78" s="345">
        <f>' 1M - RES'!AB78</f>
        <v>4.5622000000000003E-2</v>
      </c>
      <c r="AC78" s="345">
        <f>' 1M - RES'!AC78</f>
        <v>4.7230000000000001E-2</v>
      </c>
      <c r="AD78" s="345">
        <f>' 1M - RES'!AD78</f>
        <v>4.7618000000000001E-2</v>
      </c>
      <c r="AE78" s="345">
        <f>' 1M - RES'!AE78</f>
        <v>4.9702000000000003E-2</v>
      </c>
      <c r="AF78" s="345">
        <f>' 1M - RES'!AF78</f>
        <v>0.104792</v>
      </c>
      <c r="AG78" s="345">
        <f>' 1M - RES'!AG78</f>
        <v>0.104792</v>
      </c>
      <c r="AH78" s="345">
        <f>' 1M - RES'!AH78</f>
        <v>0.104792</v>
      </c>
      <c r="AI78" s="345">
        <f>' 1M - RES'!AI78</f>
        <v>0.104792</v>
      </c>
      <c r="AJ78" s="345">
        <f>' 1M - RES'!AJ78</f>
        <v>4.6772000000000001E-2</v>
      </c>
      <c r="AK78" s="345">
        <f>' 1M - RES'!AK78</f>
        <v>4.9327999999999997E-2</v>
      </c>
      <c r="AL78" s="345">
        <f>' 1M - RES'!AL78</f>
        <v>4.6037000000000002E-2</v>
      </c>
      <c r="AM78" s="345">
        <f>' 1M - RES'!AM78</f>
        <v>4.4374999999999998E-2</v>
      </c>
      <c r="AO78" s="231" t="s">
        <v>139</v>
      </c>
    </row>
    <row r="79" spans="1:41" x14ac:dyDescent="0.3">
      <c r="AO79" s="231" t="s">
        <v>140</v>
      </c>
    </row>
    <row r="96" spans="10:10" x14ac:dyDescent="0.3">
      <c r="J96" s="5"/>
    </row>
    <row r="97" spans="4:4" x14ac:dyDescent="0.3">
      <c r="D97" s="6"/>
    </row>
  </sheetData>
  <mergeCells count="7">
    <mergeCell ref="A49:A62"/>
    <mergeCell ref="A65:A75"/>
    <mergeCell ref="B77:B78"/>
    <mergeCell ref="C3:O3"/>
    <mergeCell ref="A4:A16"/>
    <mergeCell ref="A19:A31"/>
    <mergeCell ref="A34:A4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O112"/>
  <sheetViews>
    <sheetView zoomScale="80" zoomScaleNormal="80" workbookViewId="0">
      <pane xSplit="2" topLeftCell="C1" activePane="topRight" state="frozen"/>
      <selection activeCell="G51" sqref="G51"/>
      <selection pane="topRight" activeCell="J30" sqref="J30"/>
    </sheetView>
  </sheetViews>
  <sheetFormatPr defaultRowHeight="14.4" x14ac:dyDescent="0.3"/>
  <cols>
    <col min="1" max="1" width="9.44140625" customWidth="1"/>
    <col min="2" max="2" width="24.77734375" customWidth="1"/>
    <col min="3" max="3" width="15.77734375" bestFit="1" customWidth="1"/>
    <col min="4" max="9" width="13.77734375" customWidth="1"/>
    <col min="10" max="16" width="14.21875" bestFit="1" customWidth="1"/>
    <col min="17" max="39" width="14.21875" customWidth="1"/>
    <col min="40" max="41" width="10.5546875" bestFit="1" customWidth="1"/>
    <col min="52" max="52" width="9.21875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5">
        <f>' 1M - RES'!C2</f>
        <v>0.79015470747957905</v>
      </c>
      <c r="D2" s="425">
        <f>C2</f>
        <v>0.79015470747957905</v>
      </c>
      <c r="E2" s="424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123</v>
      </c>
      <c r="B4" s="17" t="s">
        <v>124</v>
      </c>
      <c r="C4" s="271">
        <v>43831</v>
      </c>
      <c r="D4" s="271">
        <v>43862</v>
      </c>
      <c r="E4" s="271">
        <v>43891</v>
      </c>
      <c r="F4" s="271">
        <v>43922</v>
      </c>
      <c r="G4" s="271">
        <v>43952</v>
      </c>
      <c r="H4" s="271">
        <v>43983</v>
      </c>
      <c r="I4" s="271">
        <v>44013</v>
      </c>
      <c r="J4" s="271">
        <v>44044</v>
      </c>
      <c r="K4" s="271">
        <v>44075</v>
      </c>
      <c r="L4" s="271">
        <v>44105</v>
      </c>
      <c r="M4" s="271">
        <v>44136</v>
      </c>
      <c r="N4" s="271">
        <v>44166</v>
      </c>
      <c r="O4" s="271">
        <v>44197</v>
      </c>
      <c r="P4" s="271">
        <v>44228</v>
      </c>
      <c r="Q4" s="271">
        <v>44256</v>
      </c>
      <c r="R4" s="271">
        <v>44287</v>
      </c>
      <c r="S4" s="271">
        <v>44317</v>
      </c>
      <c r="T4" s="271">
        <v>44348</v>
      </c>
      <c r="U4" s="271">
        <v>44378</v>
      </c>
      <c r="V4" s="271">
        <v>44409</v>
      </c>
      <c r="W4" s="271">
        <v>44440</v>
      </c>
      <c r="X4" s="271">
        <v>44470</v>
      </c>
      <c r="Y4" s="271">
        <v>44501</v>
      </c>
      <c r="Z4" s="271">
        <v>44531</v>
      </c>
      <c r="AA4" s="271">
        <v>44562</v>
      </c>
      <c r="AB4" s="271">
        <v>44593</v>
      </c>
      <c r="AC4" s="271">
        <v>44621</v>
      </c>
      <c r="AD4" s="271">
        <v>44652</v>
      </c>
      <c r="AE4" s="271">
        <v>44682</v>
      </c>
      <c r="AF4" s="271">
        <v>44713</v>
      </c>
      <c r="AG4" s="271">
        <v>44743</v>
      </c>
      <c r="AH4" s="271">
        <v>44774</v>
      </c>
      <c r="AI4" s="271">
        <v>44805</v>
      </c>
      <c r="AJ4" s="271">
        <v>44835</v>
      </c>
      <c r="AK4" s="271">
        <v>44866</v>
      </c>
      <c r="AL4" s="271">
        <v>44896</v>
      </c>
      <c r="AM4" s="271">
        <v>44927</v>
      </c>
    </row>
    <row r="5" spans="1:41" ht="15" customHeight="1" x14ac:dyDescent="0.3">
      <c r="A5" s="594"/>
      <c r="B5" s="11" t="s">
        <v>141</v>
      </c>
      <c r="C5" s="3">
        <f>'BIZ kWh ENTRY'!C180</f>
        <v>0</v>
      </c>
      <c r="D5" s="3">
        <f>'BIZ kWh ENTRY'!D180</f>
        <v>0</v>
      </c>
      <c r="E5" s="3">
        <f>'BIZ kWh ENTRY'!E180</f>
        <v>0</v>
      </c>
      <c r="F5" s="3">
        <f>'BIZ kWh ENTRY'!F180</f>
        <v>0</v>
      </c>
      <c r="G5" s="3">
        <f>'BIZ kWh ENTRY'!G180</f>
        <v>0</v>
      </c>
      <c r="H5" s="3">
        <f>'BIZ kWh ENTRY'!H180</f>
        <v>0</v>
      </c>
      <c r="I5" s="3">
        <f>'BIZ kWh ENTRY'!I180</f>
        <v>0</v>
      </c>
      <c r="J5" s="3">
        <f>'BIZ kWh ENTRY'!J180</f>
        <v>0</v>
      </c>
      <c r="K5" s="3">
        <f>'BIZ kWh ENTRY'!K180</f>
        <v>0</v>
      </c>
      <c r="L5" s="3">
        <f>'BIZ kWh ENTRY'!L180</f>
        <v>0</v>
      </c>
      <c r="M5" s="3">
        <f>'BIZ kWh ENTRY'!M180</f>
        <v>0</v>
      </c>
      <c r="N5" s="3">
        <f>'BIZ kWh ENTRY'!N180</f>
        <v>0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1" x14ac:dyDescent="0.3">
      <c r="A6" s="594"/>
      <c r="B6" s="12" t="s">
        <v>59</v>
      </c>
      <c r="C6" s="3">
        <f>'BIZ kWh ENTRY'!C181</f>
        <v>0</v>
      </c>
      <c r="D6" s="3">
        <f>'BIZ kWh ENTRY'!D181</f>
        <v>0</v>
      </c>
      <c r="E6" s="3">
        <f>'BIZ kWh ENTRY'!E181</f>
        <v>0</v>
      </c>
      <c r="F6" s="3">
        <f>'BIZ kWh ENTRY'!F181</f>
        <v>0</v>
      </c>
      <c r="G6" s="3">
        <f>'BIZ kWh ENTRY'!G181</f>
        <v>0</v>
      </c>
      <c r="H6" s="3">
        <f>'BIZ kWh ENTRY'!H181</f>
        <v>0</v>
      </c>
      <c r="I6" s="3">
        <f>'BIZ kWh ENTRY'!I181</f>
        <v>0</v>
      </c>
      <c r="J6" s="3">
        <f>'BIZ kWh ENTRY'!J181</f>
        <v>0</v>
      </c>
      <c r="K6" s="3">
        <f>'BIZ kWh ENTRY'!K181</f>
        <v>0</v>
      </c>
      <c r="L6" s="3">
        <f>'BIZ kWh ENTRY'!L181</f>
        <v>0</v>
      </c>
      <c r="M6" s="3">
        <f>'BIZ kWh ENTRY'!M181</f>
        <v>0</v>
      </c>
      <c r="N6" s="3">
        <f>'BIZ kWh ENTRY'!N181</f>
        <v>0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41" x14ac:dyDescent="0.3">
      <c r="A7" s="594"/>
      <c r="B7" s="11" t="s">
        <v>142</v>
      </c>
      <c r="C7" s="3">
        <f>'BIZ kWh ENTRY'!C182</f>
        <v>0</v>
      </c>
      <c r="D7" s="3">
        <f>'BIZ kWh ENTRY'!D182</f>
        <v>0</v>
      </c>
      <c r="E7" s="3">
        <f>'BIZ kWh ENTRY'!E182</f>
        <v>0</v>
      </c>
      <c r="F7" s="3">
        <f>'BIZ kWh ENTRY'!F182</f>
        <v>0</v>
      </c>
      <c r="G7" s="3">
        <f>'BIZ kWh ENTRY'!G182</f>
        <v>0</v>
      </c>
      <c r="H7" s="3">
        <f>'BIZ kWh ENTRY'!H182</f>
        <v>0</v>
      </c>
      <c r="I7" s="3">
        <f>'BIZ kWh ENTRY'!I182</f>
        <v>0</v>
      </c>
      <c r="J7" s="3">
        <f>'BIZ kWh ENTRY'!J182</f>
        <v>0</v>
      </c>
      <c r="K7" s="3">
        <f>'BIZ kWh ENTRY'!K182</f>
        <v>0</v>
      </c>
      <c r="L7" s="3">
        <f>'BIZ kWh ENTRY'!L182</f>
        <v>0</v>
      </c>
      <c r="M7" s="3">
        <f>'BIZ kWh ENTRY'!M182</f>
        <v>0</v>
      </c>
      <c r="N7" s="3">
        <f>'BIZ kWh ENTRY'!N182</f>
        <v>0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41" x14ac:dyDescent="0.3">
      <c r="A8" s="594"/>
      <c r="B8" s="11" t="s">
        <v>60</v>
      </c>
      <c r="C8" s="3">
        <f>'BIZ kWh ENTRY'!C183</f>
        <v>0</v>
      </c>
      <c r="D8" s="3">
        <f>'BIZ kWh ENTRY'!D183</f>
        <v>0</v>
      </c>
      <c r="E8" s="3">
        <f>'BIZ kWh ENTRY'!E183</f>
        <v>0</v>
      </c>
      <c r="F8" s="3">
        <f>'BIZ kWh ENTRY'!F183</f>
        <v>0</v>
      </c>
      <c r="G8" s="3">
        <f>'BIZ kWh ENTRY'!G183</f>
        <v>0</v>
      </c>
      <c r="H8" s="3">
        <f>'BIZ kWh ENTRY'!H183</f>
        <v>0</v>
      </c>
      <c r="I8" s="3">
        <f>'BIZ kWh ENTRY'!I183</f>
        <v>0</v>
      </c>
      <c r="J8" s="3">
        <f>'BIZ kWh ENTRY'!J183</f>
        <v>0</v>
      </c>
      <c r="K8" s="3">
        <f>'BIZ kWh ENTRY'!K183</f>
        <v>0</v>
      </c>
      <c r="L8" s="3">
        <f>'BIZ kWh ENTRY'!L183</f>
        <v>0</v>
      </c>
      <c r="M8" s="3">
        <f>'BIZ kWh ENTRY'!M183</f>
        <v>0</v>
      </c>
      <c r="N8" s="3">
        <f>'BIZ kWh ENTRY'!N183</f>
        <v>0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41" x14ac:dyDescent="0.3">
      <c r="A9" s="594"/>
      <c r="B9" s="12" t="s">
        <v>143</v>
      </c>
      <c r="C9" s="3">
        <f>'BIZ kWh ENTRY'!C184</f>
        <v>0</v>
      </c>
      <c r="D9" s="3">
        <f>'BIZ kWh ENTRY'!D184</f>
        <v>0</v>
      </c>
      <c r="E9" s="3">
        <f>'BIZ kWh ENTRY'!E184</f>
        <v>0</v>
      </c>
      <c r="F9" s="3">
        <f>'BIZ kWh ENTRY'!F184</f>
        <v>0</v>
      </c>
      <c r="G9" s="3">
        <f>'BIZ kWh ENTRY'!G184</f>
        <v>0</v>
      </c>
      <c r="H9" s="3">
        <f>'BIZ kWh ENTRY'!H184</f>
        <v>0</v>
      </c>
      <c r="I9" s="3">
        <f>'BIZ kWh ENTRY'!I184</f>
        <v>0</v>
      </c>
      <c r="J9" s="3">
        <f>'BIZ kWh ENTRY'!J184</f>
        <v>0</v>
      </c>
      <c r="K9" s="3">
        <f>'BIZ kWh ENTRY'!K184</f>
        <v>0</v>
      </c>
      <c r="L9" s="3">
        <f>'BIZ kWh ENTRY'!L184</f>
        <v>0</v>
      </c>
      <c r="M9" s="3">
        <f>'BIZ kWh ENTRY'!M184</f>
        <v>0</v>
      </c>
      <c r="N9" s="3">
        <f>'BIZ kWh ENTRY'!N184</f>
        <v>0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41" x14ac:dyDescent="0.3">
      <c r="A10" s="594"/>
      <c r="B10" s="11" t="s">
        <v>62</v>
      </c>
      <c r="C10" s="3">
        <f>'BIZ kWh ENTRY'!C185</f>
        <v>0</v>
      </c>
      <c r="D10" s="3">
        <f>'BIZ kWh ENTRY'!D185</f>
        <v>0</v>
      </c>
      <c r="E10" s="3">
        <f>'BIZ kWh ENTRY'!E185</f>
        <v>0</v>
      </c>
      <c r="F10" s="3">
        <f>'BIZ kWh ENTRY'!F185</f>
        <v>0</v>
      </c>
      <c r="G10" s="3">
        <f>'BIZ kWh ENTRY'!G185</f>
        <v>0</v>
      </c>
      <c r="H10" s="3">
        <f>'BIZ kWh ENTRY'!H185</f>
        <v>0</v>
      </c>
      <c r="I10" s="3">
        <f>'BIZ kWh ENTRY'!I185</f>
        <v>0</v>
      </c>
      <c r="J10" s="3">
        <f>'BIZ kWh ENTRY'!J185</f>
        <v>0</v>
      </c>
      <c r="K10" s="3">
        <f>'BIZ kWh ENTRY'!K185</f>
        <v>0</v>
      </c>
      <c r="L10" s="3">
        <f>'BIZ kWh ENTRY'!L185</f>
        <v>0</v>
      </c>
      <c r="M10" s="3">
        <f>'BIZ kWh ENTRY'!M185</f>
        <v>0</v>
      </c>
      <c r="N10" s="3">
        <f>'BIZ kWh ENTRY'!N185</f>
        <v>0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41" x14ac:dyDescent="0.3">
      <c r="A11" s="594"/>
      <c r="B11" s="11" t="s">
        <v>63</v>
      </c>
      <c r="C11" s="3">
        <f>'BIZ kWh ENTRY'!C186</f>
        <v>0</v>
      </c>
      <c r="D11" s="3">
        <f>'BIZ kWh ENTRY'!D186</f>
        <v>0</v>
      </c>
      <c r="E11" s="3">
        <f>'BIZ kWh ENTRY'!E186</f>
        <v>0</v>
      </c>
      <c r="F11" s="3">
        <f>'BIZ kWh ENTRY'!F186</f>
        <v>0</v>
      </c>
      <c r="G11" s="3">
        <f>'BIZ kWh ENTRY'!G186</f>
        <v>0</v>
      </c>
      <c r="H11" s="3">
        <f>'BIZ kWh ENTRY'!H186</f>
        <v>0</v>
      </c>
      <c r="I11" s="3">
        <f>'BIZ kWh ENTRY'!I186</f>
        <v>0</v>
      </c>
      <c r="J11" s="3">
        <f>'BIZ kWh ENTRY'!J186</f>
        <v>0</v>
      </c>
      <c r="K11" s="3">
        <f>'BIZ kWh ENTRY'!K186</f>
        <v>0</v>
      </c>
      <c r="L11" s="3">
        <f>'BIZ kWh ENTRY'!L186</f>
        <v>0</v>
      </c>
      <c r="M11" s="3">
        <f>'BIZ kWh ENTRY'!M186</f>
        <v>0</v>
      </c>
      <c r="N11" s="3">
        <f>'BIZ kWh ENTRY'!N186</f>
        <v>0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41" x14ac:dyDescent="0.3">
      <c r="A12" s="594"/>
      <c r="B12" s="11" t="s">
        <v>64</v>
      </c>
      <c r="C12" s="3">
        <f>'BIZ kWh ENTRY'!C187</f>
        <v>0</v>
      </c>
      <c r="D12" s="3">
        <f>'BIZ kWh ENTRY'!D187</f>
        <v>79361.439101464843</v>
      </c>
      <c r="E12" s="3">
        <f>'BIZ kWh ENTRY'!E187</f>
        <v>205462.59867490234</v>
      </c>
      <c r="F12" s="3">
        <f>'BIZ kWh ENTRY'!F187</f>
        <v>48204.76650000002</v>
      </c>
      <c r="G12" s="3">
        <f>'BIZ kWh ENTRY'!G187</f>
        <v>0</v>
      </c>
      <c r="H12" s="3">
        <f>'BIZ kWh ENTRY'!H187</f>
        <v>0</v>
      </c>
      <c r="I12" s="3">
        <f>'BIZ kWh ENTRY'!I187</f>
        <v>42812.742606787113</v>
      </c>
      <c r="J12" s="3">
        <f>'BIZ kWh ENTRY'!J187</f>
        <v>15803.165647949219</v>
      </c>
      <c r="K12" s="3">
        <f>'BIZ kWh ENTRY'!K187</f>
        <v>0</v>
      </c>
      <c r="L12" s="3">
        <f>'BIZ kWh ENTRY'!L187</f>
        <v>121434.16351318359</v>
      </c>
      <c r="M12" s="3">
        <f>'BIZ kWh ENTRY'!M187</f>
        <v>8063.7275024414066</v>
      </c>
      <c r="N12" s="3">
        <f>'BIZ kWh ENTRY'!N187</f>
        <v>13385.460090637207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41" x14ac:dyDescent="0.3">
      <c r="A13" s="594"/>
      <c r="B13" s="11" t="s">
        <v>65</v>
      </c>
      <c r="C13" s="3">
        <f>'BIZ kWh ENTRY'!C188</f>
        <v>0</v>
      </c>
      <c r="D13" s="3">
        <f>'BIZ kWh ENTRY'!D188</f>
        <v>0</v>
      </c>
      <c r="E13" s="3">
        <f>'BIZ kWh ENTRY'!E188</f>
        <v>0</v>
      </c>
      <c r="F13" s="3">
        <f>'BIZ kWh ENTRY'!F188</f>
        <v>0</v>
      </c>
      <c r="G13" s="3">
        <f>'BIZ kWh ENTRY'!G188</f>
        <v>0</v>
      </c>
      <c r="H13" s="3">
        <f>'BIZ kWh ENTRY'!H188</f>
        <v>0</v>
      </c>
      <c r="I13" s="3">
        <f>'BIZ kWh ENTRY'!I188</f>
        <v>0</v>
      </c>
      <c r="J13" s="3">
        <f>'BIZ kWh ENTRY'!J188</f>
        <v>0</v>
      </c>
      <c r="K13" s="3">
        <f>'BIZ kWh ENTRY'!K188</f>
        <v>0</v>
      </c>
      <c r="L13" s="3">
        <f>'BIZ kWh ENTRY'!L188</f>
        <v>0</v>
      </c>
      <c r="M13" s="3">
        <f>'BIZ kWh ENTRY'!M188</f>
        <v>0</v>
      </c>
      <c r="N13" s="3">
        <f>'BIZ kWh ENTRY'!N188</f>
        <v>0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1" x14ac:dyDescent="0.3">
      <c r="A14" s="594"/>
      <c r="B14" s="11" t="s">
        <v>144</v>
      </c>
      <c r="C14" s="3">
        <f>'BIZ kWh ENTRY'!C189</f>
        <v>0</v>
      </c>
      <c r="D14" s="3">
        <f>'BIZ kWh ENTRY'!D189</f>
        <v>0</v>
      </c>
      <c r="E14" s="3">
        <f>'BIZ kWh ENTRY'!E189</f>
        <v>0</v>
      </c>
      <c r="F14" s="3">
        <f>'BIZ kWh ENTRY'!F189</f>
        <v>0</v>
      </c>
      <c r="G14" s="3">
        <f>'BIZ kWh ENTRY'!G189</f>
        <v>0</v>
      </c>
      <c r="H14" s="3">
        <f>'BIZ kWh ENTRY'!H189</f>
        <v>0</v>
      </c>
      <c r="I14" s="3">
        <f>'BIZ kWh ENTRY'!I189</f>
        <v>0</v>
      </c>
      <c r="J14" s="3">
        <f>'BIZ kWh ENTRY'!J189</f>
        <v>0</v>
      </c>
      <c r="K14" s="3">
        <f>'BIZ kWh ENTRY'!K189</f>
        <v>0</v>
      </c>
      <c r="L14" s="3">
        <f>'BIZ kWh ENTRY'!L189</f>
        <v>0</v>
      </c>
      <c r="M14" s="3">
        <f>'BIZ kWh ENTRY'!M189</f>
        <v>0</v>
      </c>
      <c r="N14" s="3">
        <f>'BIZ kWh ENTRY'!N189</f>
        <v>0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41" x14ac:dyDescent="0.3">
      <c r="A15" s="594"/>
      <c r="B15" s="11" t="s">
        <v>145</v>
      </c>
      <c r="C15" s="3">
        <f>'BIZ kWh ENTRY'!C190</f>
        <v>0</v>
      </c>
      <c r="D15" s="3">
        <f>'BIZ kWh ENTRY'!D190</f>
        <v>0</v>
      </c>
      <c r="E15" s="3">
        <f>'BIZ kWh ENTRY'!E190</f>
        <v>0</v>
      </c>
      <c r="F15" s="3">
        <f>'BIZ kWh ENTRY'!F190</f>
        <v>0</v>
      </c>
      <c r="G15" s="3">
        <f>'BIZ kWh ENTRY'!G190</f>
        <v>0</v>
      </c>
      <c r="H15" s="3">
        <f>'BIZ kWh ENTRY'!H190</f>
        <v>0</v>
      </c>
      <c r="I15" s="3">
        <f>'BIZ kWh ENTRY'!I190</f>
        <v>0</v>
      </c>
      <c r="J15" s="3">
        <f>'BIZ kWh ENTRY'!J190</f>
        <v>0</v>
      </c>
      <c r="K15" s="3">
        <f>'BIZ kWh ENTRY'!K190</f>
        <v>0</v>
      </c>
      <c r="L15" s="3">
        <f>'BIZ kWh ENTRY'!L190</f>
        <v>0</v>
      </c>
      <c r="M15" s="3">
        <f>'BIZ kWh ENTRY'!M190</f>
        <v>0</v>
      </c>
      <c r="N15" s="3">
        <f>'BIZ kWh ENTRY'!N190</f>
        <v>0</v>
      </c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</row>
    <row r="16" spans="1:41" x14ac:dyDescent="0.3">
      <c r="A16" s="594"/>
      <c r="B16" s="11" t="s">
        <v>67</v>
      </c>
      <c r="C16" s="3">
        <f>'BIZ kWh ENTRY'!C191</f>
        <v>0</v>
      </c>
      <c r="D16" s="3">
        <f>'BIZ kWh ENTRY'!D191</f>
        <v>0</v>
      </c>
      <c r="E16" s="3">
        <f>'BIZ kWh ENTRY'!E191</f>
        <v>0</v>
      </c>
      <c r="F16" s="3">
        <f>'BIZ kWh ENTRY'!F191</f>
        <v>0</v>
      </c>
      <c r="G16" s="3">
        <f>'BIZ kWh ENTRY'!G191</f>
        <v>0</v>
      </c>
      <c r="H16" s="3">
        <f>'BIZ kWh ENTRY'!H191</f>
        <v>0</v>
      </c>
      <c r="I16" s="3">
        <f>'BIZ kWh ENTRY'!I191</f>
        <v>0</v>
      </c>
      <c r="J16" s="3">
        <f>'BIZ kWh ENTRY'!J191</f>
        <v>0</v>
      </c>
      <c r="K16" s="3">
        <f>'BIZ kWh ENTRY'!K191</f>
        <v>0</v>
      </c>
      <c r="L16" s="3">
        <f>'BIZ kWh ENTRY'!L191</f>
        <v>0</v>
      </c>
      <c r="M16" s="3">
        <f>'BIZ kWh ENTRY'!M191</f>
        <v>0</v>
      </c>
      <c r="N16" s="3">
        <f>'BIZ kWh ENTRY'!N191</f>
        <v>0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</row>
    <row r="17" spans="1:39" x14ac:dyDescent="0.3">
      <c r="A17" s="594"/>
      <c r="B17" s="11" t="s">
        <v>68</v>
      </c>
      <c r="C17" s="3">
        <f>'BIZ kWh ENTRY'!C192</f>
        <v>0</v>
      </c>
      <c r="D17" s="3">
        <f>'BIZ kWh ENTRY'!D192</f>
        <v>0</v>
      </c>
      <c r="E17" s="3">
        <f>'BIZ kWh ENTRY'!E192</f>
        <v>0</v>
      </c>
      <c r="F17" s="3">
        <f>'BIZ kWh ENTRY'!F192</f>
        <v>0</v>
      </c>
      <c r="G17" s="3">
        <f>'BIZ kWh ENTRY'!G192</f>
        <v>0</v>
      </c>
      <c r="H17" s="3">
        <f>'BIZ kWh ENTRY'!H192</f>
        <v>0</v>
      </c>
      <c r="I17" s="3">
        <f>'BIZ kWh ENTRY'!I192</f>
        <v>0</v>
      </c>
      <c r="J17" s="3">
        <f>'BIZ kWh ENTRY'!J192</f>
        <v>0</v>
      </c>
      <c r="K17" s="3">
        <f>'BIZ kWh ENTRY'!K192</f>
        <v>0</v>
      </c>
      <c r="L17" s="3">
        <f>'BIZ kWh ENTRY'!L192</f>
        <v>0</v>
      </c>
      <c r="M17" s="3">
        <f>'BIZ kWh ENTRY'!M192</f>
        <v>0</v>
      </c>
      <c r="N17" s="3">
        <f>'BIZ kWh ENTRY'!N192</f>
        <v>0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</row>
    <row r="18" spans="1:39" x14ac:dyDescent="0.3">
      <c r="A18" s="594"/>
      <c r="B18" s="11" t="s">
        <v>146</v>
      </c>
      <c r="C18" s="3"/>
      <c r="D18" s="3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</row>
    <row r="19" spans="1:39" ht="15" thickBot="1" x14ac:dyDescent="0.35">
      <c r="A19" s="595"/>
      <c r="B19" s="15" t="str">
        <f>' LI 1M - RES'!B16</f>
        <v>Monthly kWh</v>
      </c>
      <c r="C19" s="274">
        <f>SUM(C5:C18)</f>
        <v>0</v>
      </c>
      <c r="D19" s="274">
        <f t="shared" ref="D19:AM19" si="1">SUM(D5:D18)</f>
        <v>79361.439101464843</v>
      </c>
      <c r="E19" s="274">
        <f t="shared" si="1"/>
        <v>205462.59867490234</v>
      </c>
      <c r="F19" s="274">
        <f t="shared" si="1"/>
        <v>48204.76650000002</v>
      </c>
      <c r="G19" s="274">
        <f t="shared" si="1"/>
        <v>0</v>
      </c>
      <c r="H19" s="274">
        <f t="shared" si="1"/>
        <v>0</v>
      </c>
      <c r="I19" s="274">
        <f t="shared" si="1"/>
        <v>42812.742606787113</v>
      </c>
      <c r="J19" s="274">
        <f t="shared" si="1"/>
        <v>15803.165647949219</v>
      </c>
      <c r="K19" s="274">
        <f t="shared" si="1"/>
        <v>0</v>
      </c>
      <c r="L19" s="274">
        <f t="shared" si="1"/>
        <v>121434.16351318359</v>
      </c>
      <c r="M19" s="274">
        <f t="shared" si="1"/>
        <v>8063.7275024414066</v>
      </c>
      <c r="N19" s="274">
        <f t="shared" si="1"/>
        <v>13385.460090637207</v>
      </c>
      <c r="O19" s="275">
        <f t="shared" si="1"/>
        <v>0</v>
      </c>
      <c r="P19" s="275">
        <f t="shared" si="1"/>
        <v>0</v>
      </c>
      <c r="Q19" s="275">
        <f t="shared" si="1"/>
        <v>0</v>
      </c>
      <c r="R19" s="275">
        <f t="shared" si="1"/>
        <v>0</v>
      </c>
      <c r="S19" s="275">
        <f t="shared" si="1"/>
        <v>0</v>
      </c>
      <c r="T19" s="275">
        <f t="shared" si="1"/>
        <v>0</v>
      </c>
      <c r="U19" s="275">
        <f t="shared" si="1"/>
        <v>0</v>
      </c>
      <c r="V19" s="275">
        <f t="shared" si="1"/>
        <v>0</v>
      </c>
      <c r="W19" s="275">
        <f t="shared" si="1"/>
        <v>0</v>
      </c>
      <c r="X19" s="275">
        <f t="shared" si="1"/>
        <v>0</v>
      </c>
      <c r="Y19" s="275">
        <f t="shared" si="1"/>
        <v>0</v>
      </c>
      <c r="Z19" s="275">
        <f t="shared" si="1"/>
        <v>0</v>
      </c>
      <c r="AA19" s="275">
        <f t="shared" si="1"/>
        <v>0</v>
      </c>
      <c r="AB19" s="275">
        <f t="shared" si="1"/>
        <v>0</v>
      </c>
      <c r="AC19" s="275">
        <f t="shared" si="1"/>
        <v>0</v>
      </c>
      <c r="AD19" s="275">
        <f t="shared" si="1"/>
        <v>0</v>
      </c>
      <c r="AE19" s="275">
        <f t="shared" si="1"/>
        <v>0</v>
      </c>
      <c r="AF19" s="275">
        <f t="shared" si="1"/>
        <v>0</v>
      </c>
      <c r="AG19" s="275">
        <f t="shared" si="1"/>
        <v>0</v>
      </c>
      <c r="AH19" s="275">
        <f t="shared" si="1"/>
        <v>0</v>
      </c>
      <c r="AI19" s="275">
        <f t="shared" si="1"/>
        <v>0</v>
      </c>
      <c r="AJ19" s="275">
        <f t="shared" si="1"/>
        <v>0</v>
      </c>
      <c r="AK19" s="275">
        <f t="shared" si="1"/>
        <v>0</v>
      </c>
      <c r="AL19" s="275">
        <f t="shared" si="1"/>
        <v>0</v>
      </c>
      <c r="AM19" s="275">
        <f t="shared" si="1"/>
        <v>0</v>
      </c>
    </row>
    <row r="20" spans="1:39" s="44" customFormat="1" x14ac:dyDescent="0.3">
      <c r="A20" s="301"/>
      <c r="B20" s="302"/>
      <c r="C20" s="9"/>
      <c r="D20" s="302"/>
      <c r="E20" s="9"/>
      <c r="F20" s="302"/>
      <c r="G20" s="302"/>
      <c r="H20" s="9"/>
      <c r="I20" s="302"/>
      <c r="J20" s="302"/>
      <c r="K20" s="9"/>
      <c r="L20" s="302"/>
      <c r="M20" s="302"/>
      <c r="N20" s="9"/>
      <c r="O20" s="302"/>
      <c r="P20" s="302"/>
      <c r="Q20" s="9"/>
      <c r="R20" s="302"/>
      <c r="S20" s="302"/>
      <c r="T20" s="9"/>
      <c r="U20" s="302"/>
      <c r="V20" s="302"/>
      <c r="W20" s="9"/>
      <c r="X20" s="302"/>
      <c r="Y20" s="302"/>
      <c r="Z20" s="9"/>
      <c r="AA20" s="302"/>
      <c r="AB20" s="302"/>
      <c r="AC20" s="9"/>
      <c r="AD20" s="302"/>
      <c r="AE20" s="302"/>
      <c r="AF20" s="9"/>
      <c r="AG20" s="302"/>
      <c r="AH20" s="302"/>
      <c r="AI20" s="9"/>
      <c r="AJ20" s="302"/>
      <c r="AK20" s="302"/>
      <c r="AL20" s="9"/>
      <c r="AM20" s="302"/>
    </row>
    <row r="21" spans="1:39" s="44" customFormat="1" ht="15" thickBot="1" x14ac:dyDescent="0.35">
      <c r="C21" s="303"/>
      <c r="D21" s="146"/>
      <c r="E21" s="303"/>
      <c r="F21" s="146"/>
      <c r="G21" s="146"/>
      <c r="H21" s="303"/>
      <c r="I21" s="146"/>
      <c r="J21" s="146"/>
      <c r="K21" s="303"/>
      <c r="L21" s="146"/>
      <c r="M21" s="146"/>
      <c r="N21" s="303"/>
      <c r="O21" s="146"/>
      <c r="P21" s="146"/>
      <c r="Q21" s="303"/>
      <c r="R21" s="146"/>
      <c r="S21" s="146"/>
      <c r="T21" s="303"/>
      <c r="U21" s="146"/>
      <c r="V21" s="146"/>
      <c r="W21" s="303"/>
      <c r="X21" s="146"/>
      <c r="Y21" s="146"/>
      <c r="Z21" s="303"/>
      <c r="AA21" s="146"/>
      <c r="AB21" s="146"/>
      <c r="AC21" s="303"/>
      <c r="AD21" s="146"/>
      <c r="AE21" s="146"/>
      <c r="AF21" s="303"/>
      <c r="AG21" s="146"/>
      <c r="AH21" s="146"/>
      <c r="AI21" s="303"/>
      <c r="AJ21" s="146"/>
      <c r="AK21" s="146"/>
      <c r="AL21" s="303"/>
      <c r="AM21" s="146"/>
    </row>
    <row r="22" spans="1:39" ht="15.6" x14ac:dyDescent="0.3">
      <c r="A22" s="596" t="s">
        <v>126</v>
      </c>
      <c r="B22" s="17" t="str">
        <f t="shared" ref="B22" si="2">B4</f>
        <v>End Use</v>
      </c>
      <c r="C22" s="271">
        <v>43831</v>
      </c>
      <c r="D22" s="271">
        <v>43862</v>
      </c>
      <c r="E22" s="271">
        <v>43891</v>
      </c>
      <c r="F22" s="271">
        <v>43922</v>
      </c>
      <c r="G22" s="271">
        <v>43952</v>
      </c>
      <c r="H22" s="271">
        <v>43983</v>
      </c>
      <c r="I22" s="271">
        <v>44013</v>
      </c>
      <c r="J22" s="271">
        <v>44044</v>
      </c>
      <c r="K22" s="271">
        <v>44075</v>
      </c>
      <c r="L22" s="271">
        <v>44105</v>
      </c>
      <c r="M22" s="271">
        <v>44136</v>
      </c>
      <c r="N22" s="271">
        <v>44166</v>
      </c>
      <c r="O22" s="271">
        <v>44197</v>
      </c>
      <c r="P22" s="271">
        <v>44228</v>
      </c>
      <c r="Q22" s="271">
        <v>44256</v>
      </c>
      <c r="R22" s="271">
        <v>44287</v>
      </c>
      <c r="S22" s="271">
        <v>44317</v>
      </c>
      <c r="T22" s="271">
        <v>44348</v>
      </c>
      <c r="U22" s="271">
        <v>44378</v>
      </c>
      <c r="V22" s="271">
        <v>44409</v>
      </c>
      <c r="W22" s="271">
        <v>44440</v>
      </c>
      <c r="X22" s="271">
        <v>44470</v>
      </c>
      <c r="Y22" s="271">
        <v>44501</v>
      </c>
      <c r="Z22" s="271">
        <v>44531</v>
      </c>
      <c r="AA22" s="271">
        <v>44562</v>
      </c>
      <c r="AB22" s="271">
        <v>44593</v>
      </c>
      <c r="AC22" s="271">
        <v>44621</v>
      </c>
      <c r="AD22" s="271">
        <v>44652</v>
      </c>
      <c r="AE22" s="271">
        <v>44682</v>
      </c>
      <c r="AF22" s="271">
        <v>44713</v>
      </c>
      <c r="AG22" s="271">
        <v>44743</v>
      </c>
      <c r="AH22" s="271">
        <v>44774</v>
      </c>
      <c r="AI22" s="271">
        <v>44805</v>
      </c>
      <c r="AJ22" s="271">
        <v>44835</v>
      </c>
      <c r="AK22" s="271">
        <v>44866</v>
      </c>
      <c r="AL22" s="271">
        <v>44896</v>
      </c>
      <c r="AM22" s="271">
        <v>44927</v>
      </c>
    </row>
    <row r="23" spans="1:39" ht="15" customHeight="1" x14ac:dyDescent="0.3">
      <c r="A23" s="597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M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3">
        <f t="shared" si="4"/>
        <v>0</v>
      </c>
      <c r="O23" s="3">
        <f t="shared" si="4"/>
        <v>0</v>
      </c>
      <c r="P23" s="3">
        <f t="shared" si="4"/>
        <v>0</v>
      </c>
      <c r="Q23" s="3">
        <f t="shared" si="4"/>
        <v>0</v>
      </c>
      <c r="R23" s="3">
        <f t="shared" si="4"/>
        <v>0</v>
      </c>
      <c r="S23" s="3">
        <f t="shared" si="4"/>
        <v>0</v>
      </c>
      <c r="T23" s="3">
        <f t="shared" si="4"/>
        <v>0</v>
      </c>
      <c r="U23" s="3">
        <f t="shared" si="4"/>
        <v>0</v>
      </c>
      <c r="V23" s="3">
        <f t="shared" si="4"/>
        <v>0</v>
      </c>
      <c r="W23" s="508">
        <f t="shared" si="4"/>
        <v>0</v>
      </c>
      <c r="X23" s="3">
        <f t="shared" si="4"/>
        <v>0</v>
      </c>
      <c r="Y23" s="3">
        <f t="shared" si="4"/>
        <v>0</v>
      </c>
      <c r="Z23" s="3">
        <f t="shared" si="4"/>
        <v>0</v>
      </c>
      <c r="AA23" s="3">
        <f t="shared" si="4"/>
        <v>0</v>
      </c>
      <c r="AB23" s="3">
        <f t="shared" si="4"/>
        <v>0</v>
      </c>
      <c r="AC23" s="3">
        <f t="shared" si="4"/>
        <v>0</v>
      </c>
      <c r="AD23" s="3">
        <f t="shared" si="4"/>
        <v>0</v>
      </c>
      <c r="AE23" s="3">
        <f t="shared" si="4"/>
        <v>0</v>
      </c>
      <c r="AF23" s="3">
        <f t="shared" si="4"/>
        <v>0</v>
      </c>
      <c r="AG23" s="3">
        <f t="shared" si="4"/>
        <v>0</v>
      </c>
      <c r="AH23" s="3">
        <f t="shared" si="4"/>
        <v>0</v>
      </c>
      <c r="AI23" s="3">
        <f t="shared" si="4"/>
        <v>0</v>
      </c>
      <c r="AJ23" s="3">
        <f t="shared" si="4"/>
        <v>0</v>
      </c>
      <c r="AK23" s="3">
        <f t="shared" si="4"/>
        <v>0</v>
      </c>
      <c r="AL23" s="3">
        <f t="shared" si="4"/>
        <v>0</v>
      </c>
      <c r="AM23" s="3">
        <f t="shared" si="4"/>
        <v>0</v>
      </c>
    </row>
    <row r="24" spans="1:39" x14ac:dyDescent="0.3">
      <c r="A24" s="597"/>
      <c r="B24" s="12" t="str">
        <f t="shared" si="3"/>
        <v>Building Shell</v>
      </c>
      <c r="C24" s="3">
        <f t="shared" si="3"/>
        <v>0</v>
      </c>
      <c r="D24" s="3">
        <f t="shared" ref="D24:AM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508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  <c r="AB24" s="3">
        <f t="shared" si="5"/>
        <v>0</v>
      </c>
      <c r="AC24" s="3">
        <f t="shared" si="5"/>
        <v>0</v>
      </c>
      <c r="AD24" s="3">
        <f t="shared" si="5"/>
        <v>0</v>
      </c>
      <c r="AE24" s="3">
        <f t="shared" si="5"/>
        <v>0</v>
      </c>
      <c r="AF24" s="3">
        <f t="shared" si="5"/>
        <v>0</v>
      </c>
      <c r="AG24" s="3">
        <f t="shared" si="5"/>
        <v>0</v>
      </c>
      <c r="AH24" s="3">
        <f t="shared" si="5"/>
        <v>0</v>
      </c>
      <c r="AI24" s="3">
        <f t="shared" si="5"/>
        <v>0</v>
      </c>
      <c r="AJ24" s="3">
        <f t="shared" si="5"/>
        <v>0</v>
      </c>
      <c r="AK24" s="3">
        <f t="shared" si="5"/>
        <v>0</v>
      </c>
      <c r="AL24" s="3">
        <f t="shared" si="5"/>
        <v>0</v>
      </c>
      <c r="AM24" s="3">
        <f t="shared" si="5"/>
        <v>0</v>
      </c>
    </row>
    <row r="25" spans="1:39" x14ac:dyDescent="0.3">
      <c r="A25" s="597"/>
      <c r="B25" s="11" t="str">
        <f t="shared" si="3"/>
        <v>Cooking</v>
      </c>
      <c r="C25" s="3">
        <f t="shared" si="3"/>
        <v>0</v>
      </c>
      <c r="D25" s="3">
        <f t="shared" ref="D25:AM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508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  <c r="AB25" s="3">
        <f t="shared" si="6"/>
        <v>0</v>
      </c>
      <c r="AC25" s="3">
        <f t="shared" si="6"/>
        <v>0</v>
      </c>
      <c r="AD25" s="3">
        <f t="shared" si="6"/>
        <v>0</v>
      </c>
      <c r="AE25" s="3">
        <f t="shared" si="6"/>
        <v>0</v>
      </c>
      <c r="AF25" s="3">
        <f t="shared" si="6"/>
        <v>0</v>
      </c>
      <c r="AG25" s="3">
        <f t="shared" si="6"/>
        <v>0</v>
      </c>
      <c r="AH25" s="3">
        <f t="shared" si="6"/>
        <v>0</v>
      </c>
      <c r="AI25" s="3">
        <f t="shared" si="6"/>
        <v>0</v>
      </c>
      <c r="AJ25" s="3">
        <f t="shared" si="6"/>
        <v>0</v>
      </c>
      <c r="AK25" s="3">
        <f t="shared" si="6"/>
        <v>0</v>
      </c>
      <c r="AL25" s="3">
        <f t="shared" si="6"/>
        <v>0</v>
      </c>
      <c r="AM25" s="3">
        <f t="shared" si="6"/>
        <v>0</v>
      </c>
    </row>
    <row r="26" spans="1:39" x14ac:dyDescent="0.3">
      <c r="A26" s="597"/>
      <c r="B26" s="11" t="str">
        <f t="shared" si="3"/>
        <v>Cooling</v>
      </c>
      <c r="C26" s="3">
        <f t="shared" si="3"/>
        <v>0</v>
      </c>
      <c r="D26" s="3">
        <f t="shared" ref="D26:AM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0</v>
      </c>
      <c r="I26" s="3">
        <f t="shared" si="7"/>
        <v>0</v>
      </c>
      <c r="J26" s="3">
        <f t="shared" si="7"/>
        <v>0</v>
      </c>
      <c r="K26" s="3">
        <f t="shared" si="7"/>
        <v>0</v>
      </c>
      <c r="L26" s="3">
        <f t="shared" si="7"/>
        <v>0</v>
      </c>
      <c r="M26" s="3">
        <f t="shared" si="7"/>
        <v>0</v>
      </c>
      <c r="N26" s="3">
        <f t="shared" si="7"/>
        <v>0</v>
      </c>
      <c r="O26" s="3">
        <f t="shared" si="7"/>
        <v>0</v>
      </c>
      <c r="P26" s="3">
        <f t="shared" si="7"/>
        <v>0</v>
      </c>
      <c r="Q26" s="3">
        <f t="shared" si="7"/>
        <v>0</v>
      </c>
      <c r="R26" s="3">
        <f t="shared" si="7"/>
        <v>0</v>
      </c>
      <c r="S26" s="3">
        <f t="shared" si="7"/>
        <v>0</v>
      </c>
      <c r="T26" s="3">
        <f t="shared" si="7"/>
        <v>0</v>
      </c>
      <c r="U26" s="3">
        <f t="shared" si="7"/>
        <v>0</v>
      </c>
      <c r="V26" s="3">
        <f t="shared" si="7"/>
        <v>0</v>
      </c>
      <c r="W26" s="508">
        <f t="shared" si="7"/>
        <v>0</v>
      </c>
      <c r="X26" s="3">
        <f t="shared" si="7"/>
        <v>0</v>
      </c>
      <c r="Y26" s="3">
        <f t="shared" si="7"/>
        <v>0</v>
      </c>
      <c r="Z26" s="3">
        <f t="shared" si="7"/>
        <v>0</v>
      </c>
      <c r="AA26" s="3">
        <f t="shared" si="7"/>
        <v>0</v>
      </c>
      <c r="AB26" s="3">
        <f t="shared" si="7"/>
        <v>0</v>
      </c>
      <c r="AC26" s="3">
        <f t="shared" si="7"/>
        <v>0</v>
      </c>
      <c r="AD26" s="3">
        <f t="shared" si="7"/>
        <v>0</v>
      </c>
      <c r="AE26" s="3">
        <f t="shared" si="7"/>
        <v>0</v>
      </c>
      <c r="AF26" s="3">
        <f t="shared" si="7"/>
        <v>0</v>
      </c>
      <c r="AG26" s="3">
        <f t="shared" si="7"/>
        <v>0</v>
      </c>
      <c r="AH26" s="3">
        <f t="shared" si="7"/>
        <v>0</v>
      </c>
      <c r="AI26" s="3">
        <f t="shared" si="7"/>
        <v>0</v>
      </c>
      <c r="AJ26" s="3">
        <f t="shared" si="7"/>
        <v>0</v>
      </c>
      <c r="AK26" s="3">
        <f t="shared" si="7"/>
        <v>0</v>
      </c>
      <c r="AL26" s="3">
        <f t="shared" si="7"/>
        <v>0</v>
      </c>
      <c r="AM26" s="3">
        <f t="shared" si="7"/>
        <v>0</v>
      </c>
    </row>
    <row r="27" spans="1:39" x14ac:dyDescent="0.3">
      <c r="A27" s="597"/>
      <c r="B27" s="12" t="str">
        <f t="shared" si="3"/>
        <v>Ext Lighting</v>
      </c>
      <c r="C27" s="3">
        <f t="shared" si="3"/>
        <v>0</v>
      </c>
      <c r="D27" s="3">
        <f t="shared" ref="D27:AM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3">
        <f t="shared" si="8"/>
        <v>0</v>
      </c>
      <c r="O27" s="3">
        <f t="shared" si="8"/>
        <v>0</v>
      </c>
      <c r="P27" s="3">
        <f t="shared" si="8"/>
        <v>0</v>
      </c>
      <c r="Q27" s="3">
        <f t="shared" si="8"/>
        <v>0</v>
      </c>
      <c r="R27" s="3">
        <f t="shared" si="8"/>
        <v>0</v>
      </c>
      <c r="S27" s="3">
        <f t="shared" si="8"/>
        <v>0</v>
      </c>
      <c r="T27" s="3">
        <f t="shared" si="8"/>
        <v>0</v>
      </c>
      <c r="U27" s="3">
        <f t="shared" si="8"/>
        <v>0</v>
      </c>
      <c r="V27" s="3">
        <f t="shared" si="8"/>
        <v>0</v>
      </c>
      <c r="W27" s="508">
        <f t="shared" si="8"/>
        <v>0</v>
      </c>
      <c r="X27" s="3">
        <f t="shared" si="8"/>
        <v>0</v>
      </c>
      <c r="Y27" s="3">
        <f t="shared" si="8"/>
        <v>0</v>
      </c>
      <c r="Z27" s="3">
        <f t="shared" si="8"/>
        <v>0</v>
      </c>
      <c r="AA27" s="3">
        <f t="shared" si="8"/>
        <v>0</v>
      </c>
      <c r="AB27" s="3">
        <f t="shared" si="8"/>
        <v>0</v>
      </c>
      <c r="AC27" s="3">
        <f t="shared" si="8"/>
        <v>0</v>
      </c>
      <c r="AD27" s="3">
        <f t="shared" si="8"/>
        <v>0</v>
      </c>
      <c r="AE27" s="3">
        <f t="shared" si="8"/>
        <v>0</v>
      </c>
      <c r="AF27" s="3">
        <f t="shared" si="8"/>
        <v>0</v>
      </c>
      <c r="AG27" s="3">
        <f t="shared" si="8"/>
        <v>0</v>
      </c>
      <c r="AH27" s="3">
        <f t="shared" si="8"/>
        <v>0</v>
      </c>
      <c r="AI27" s="3">
        <f t="shared" si="8"/>
        <v>0</v>
      </c>
      <c r="AJ27" s="3">
        <f t="shared" si="8"/>
        <v>0</v>
      </c>
      <c r="AK27" s="3">
        <f t="shared" si="8"/>
        <v>0</v>
      </c>
      <c r="AL27" s="3">
        <f t="shared" si="8"/>
        <v>0</v>
      </c>
      <c r="AM27" s="3">
        <f t="shared" si="8"/>
        <v>0</v>
      </c>
    </row>
    <row r="28" spans="1:39" x14ac:dyDescent="0.3">
      <c r="A28" s="597"/>
      <c r="B28" s="11" t="str">
        <f t="shared" si="3"/>
        <v>Heating</v>
      </c>
      <c r="C28" s="3">
        <f t="shared" si="3"/>
        <v>0</v>
      </c>
      <c r="D28" s="3">
        <f t="shared" ref="D28:AM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508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  <c r="AB28" s="3">
        <f t="shared" si="9"/>
        <v>0</v>
      </c>
      <c r="AC28" s="3">
        <f t="shared" si="9"/>
        <v>0</v>
      </c>
      <c r="AD28" s="3">
        <f t="shared" si="9"/>
        <v>0</v>
      </c>
      <c r="AE28" s="3">
        <f t="shared" si="9"/>
        <v>0</v>
      </c>
      <c r="AF28" s="3">
        <f t="shared" si="9"/>
        <v>0</v>
      </c>
      <c r="AG28" s="3">
        <f t="shared" si="9"/>
        <v>0</v>
      </c>
      <c r="AH28" s="3">
        <f t="shared" si="9"/>
        <v>0</v>
      </c>
      <c r="AI28" s="3">
        <f t="shared" si="9"/>
        <v>0</v>
      </c>
      <c r="AJ28" s="3">
        <f t="shared" si="9"/>
        <v>0</v>
      </c>
      <c r="AK28" s="3">
        <f t="shared" si="9"/>
        <v>0</v>
      </c>
      <c r="AL28" s="3">
        <f t="shared" si="9"/>
        <v>0</v>
      </c>
      <c r="AM28" s="3">
        <f t="shared" si="9"/>
        <v>0</v>
      </c>
    </row>
    <row r="29" spans="1:39" x14ac:dyDescent="0.3">
      <c r="A29" s="597"/>
      <c r="B29" s="11" t="str">
        <f t="shared" si="3"/>
        <v>HVAC</v>
      </c>
      <c r="C29" s="3">
        <f t="shared" si="3"/>
        <v>0</v>
      </c>
      <c r="D29" s="3">
        <f t="shared" ref="D29:AM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 t="shared" si="10"/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3">
        <f t="shared" si="10"/>
        <v>0</v>
      </c>
      <c r="Q29" s="3">
        <f t="shared" si="10"/>
        <v>0</v>
      </c>
      <c r="R29" s="3">
        <f t="shared" si="10"/>
        <v>0</v>
      </c>
      <c r="S29" s="3">
        <f t="shared" si="10"/>
        <v>0</v>
      </c>
      <c r="T29" s="3">
        <f t="shared" si="10"/>
        <v>0</v>
      </c>
      <c r="U29" s="3">
        <f t="shared" si="10"/>
        <v>0</v>
      </c>
      <c r="V29" s="3">
        <f t="shared" si="10"/>
        <v>0</v>
      </c>
      <c r="W29" s="508">
        <f t="shared" si="10"/>
        <v>0</v>
      </c>
      <c r="X29" s="3">
        <f t="shared" si="10"/>
        <v>0</v>
      </c>
      <c r="Y29" s="3">
        <f t="shared" si="10"/>
        <v>0</v>
      </c>
      <c r="Z29" s="3">
        <f t="shared" si="10"/>
        <v>0</v>
      </c>
      <c r="AA29" s="3">
        <f t="shared" si="10"/>
        <v>0</v>
      </c>
      <c r="AB29" s="3">
        <f t="shared" si="10"/>
        <v>0</v>
      </c>
      <c r="AC29" s="3">
        <f t="shared" si="10"/>
        <v>0</v>
      </c>
      <c r="AD29" s="3">
        <f t="shared" si="10"/>
        <v>0</v>
      </c>
      <c r="AE29" s="3">
        <f t="shared" si="10"/>
        <v>0</v>
      </c>
      <c r="AF29" s="3">
        <f t="shared" si="10"/>
        <v>0</v>
      </c>
      <c r="AG29" s="3">
        <f t="shared" si="10"/>
        <v>0</v>
      </c>
      <c r="AH29" s="3">
        <f t="shared" si="10"/>
        <v>0</v>
      </c>
      <c r="AI29" s="3">
        <f t="shared" si="10"/>
        <v>0</v>
      </c>
      <c r="AJ29" s="3">
        <f t="shared" si="10"/>
        <v>0</v>
      </c>
      <c r="AK29" s="3">
        <f t="shared" si="10"/>
        <v>0</v>
      </c>
      <c r="AL29" s="3">
        <f t="shared" si="10"/>
        <v>0</v>
      </c>
      <c r="AM29" s="3">
        <f t="shared" si="10"/>
        <v>0</v>
      </c>
    </row>
    <row r="30" spans="1:39" x14ac:dyDescent="0.3">
      <c r="A30" s="597"/>
      <c r="B30" s="11" t="str">
        <f t="shared" si="3"/>
        <v>Lighting</v>
      </c>
      <c r="C30" s="3">
        <f t="shared" si="3"/>
        <v>0</v>
      </c>
      <c r="D30" s="3">
        <f t="shared" ref="D30:AM30" si="11">IF(SUM($C$19:$N$19)=0,0,C30+D12)</f>
        <v>79361.439101464843</v>
      </c>
      <c r="E30" s="3">
        <f t="shared" si="11"/>
        <v>284824.03777636716</v>
      </c>
      <c r="F30" s="3">
        <f t="shared" si="11"/>
        <v>333028.80427636718</v>
      </c>
      <c r="G30" s="3">
        <f t="shared" si="11"/>
        <v>333028.80427636718</v>
      </c>
      <c r="H30" s="3">
        <f t="shared" si="11"/>
        <v>333028.80427636718</v>
      </c>
      <c r="I30" s="3">
        <f t="shared" si="11"/>
        <v>375841.54688315431</v>
      </c>
      <c r="J30" s="3">
        <f t="shared" si="11"/>
        <v>391644.71253110352</v>
      </c>
      <c r="K30" s="3">
        <f t="shared" si="11"/>
        <v>391644.71253110352</v>
      </c>
      <c r="L30" s="3">
        <f t="shared" si="11"/>
        <v>513078.87604428711</v>
      </c>
      <c r="M30" s="3">
        <f t="shared" si="11"/>
        <v>521142.6035467285</v>
      </c>
      <c r="N30" s="3">
        <f t="shared" si="11"/>
        <v>534528.0636373657</v>
      </c>
      <c r="O30" s="3">
        <f t="shared" si="11"/>
        <v>534528.0636373657</v>
      </c>
      <c r="P30" s="3">
        <f t="shared" si="11"/>
        <v>534528.0636373657</v>
      </c>
      <c r="Q30" s="3">
        <f t="shared" si="11"/>
        <v>534528.0636373657</v>
      </c>
      <c r="R30" s="3">
        <f t="shared" si="11"/>
        <v>534528.0636373657</v>
      </c>
      <c r="S30" s="3">
        <f t="shared" si="11"/>
        <v>534528.0636373657</v>
      </c>
      <c r="T30" s="3">
        <f t="shared" si="11"/>
        <v>534528.0636373657</v>
      </c>
      <c r="U30" s="3">
        <f t="shared" si="11"/>
        <v>534528.0636373657</v>
      </c>
      <c r="V30" s="3">
        <f t="shared" si="11"/>
        <v>534528.0636373657</v>
      </c>
      <c r="W30" s="508">
        <f t="shared" si="11"/>
        <v>534528.0636373657</v>
      </c>
      <c r="X30" s="3">
        <f t="shared" si="11"/>
        <v>534528.0636373657</v>
      </c>
      <c r="Y30" s="3">
        <f t="shared" si="11"/>
        <v>534528.0636373657</v>
      </c>
      <c r="Z30" s="3">
        <f t="shared" si="11"/>
        <v>534528.0636373657</v>
      </c>
      <c r="AA30" s="3">
        <f t="shared" si="11"/>
        <v>534528.0636373657</v>
      </c>
      <c r="AB30" s="3">
        <f t="shared" si="11"/>
        <v>534528.0636373657</v>
      </c>
      <c r="AC30" s="3">
        <f t="shared" si="11"/>
        <v>534528.0636373657</v>
      </c>
      <c r="AD30" s="3">
        <f t="shared" si="11"/>
        <v>534528.0636373657</v>
      </c>
      <c r="AE30" s="3">
        <f t="shared" si="11"/>
        <v>534528.0636373657</v>
      </c>
      <c r="AF30" s="3">
        <f t="shared" si="11"/>
        <v>534528.0636373657</v>
      </c>
      <c r="AG30" s="3">
        <f t="shared" si="11"/>
        <v>534528.0636373657</v>
      </c>
      <c r="AH30" s="3">
        <f t="shared" si="11"/>
        <v>534528.0636373657</v>
      </c>
      <c r="AI30" s="3">
        <f t="shared" si="11"/>
        <v>534528.0636373657</v>
      </c>
      <c r="AJ30" s="3">
        <f t="shared" si="11"/>
        <v>534528.0636373657</v>
      </c>
      <c r="AK30" s="3">
        <f t="shared" si="11"/>
        <v>534528.0636373657</v>
      </c>
      <c r="AL30" s="3">
        <f t="shared" si="11"/>
        <v>534528.0636373657</v>
      </c>
      <c r="AM30" s="3">
        <f t="shared" si="11"/>
        <v>534528.0636373657</v>
      </c>
    </row>
    <row r="31" spans="1:39" x14ac:dyDescent="0.3">
      <c r="A31" s="597"/>
      <c r="B31" s="11" t="str">
        <f t="shared" si="3"/>
        <v>Miscellaneous</v>
      </c>
      <c r="C31" s="3">
        <f t="shared" si="3"/>
        <v>0</v>
      </c>
      <c r="D31" s="3">
        <f t="shared" ref="D31:AM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0</v>
      </c>
      <c r="N31" s="3">
        <f t="shared" si="12"/>
        <v>0</v>
      </c>
      <c r="O31" s="3">
        <f t="shared" si="12"/>
        <v>0</v>
      </c>
      <c r="P31" s="3">
        <f t="shared" si="12"/>
        <v>0</v>
      </c>
      <c r="Q31" s="3">
        <f t="shared" si="12"/>
        <v>0</v>
      </c>
      <c r="R31" s="3">
        <f t="shared" si="12"/>
        <v>0</v>
      </c>
      <c r="S31" s="3">
        <f t="shared" si="12"/>
        <v>0</v>
      </c>
      <c r="T31" s="3">
        <f t="shared" si="12"/>
        <v>0</v>
      </c>
      <c r="U31" s="3">
        <f t="shared" si="12"/>
        <v>0</v>
      </c>
      <c r="V31" s="3">
        <f t="shared" si="12"/>
        <v>0</v>
      </c>
      <c r="W31" s="508">
        <f t="shared" si="12"/>
        <v>0</v>
      </c>
      <c r="X31" s="3">
        <f t="shared" si="12"/>
        <v>0</v>
      </c>
      <c r="Y31" s="3">
        <f t="shared" si="12"/>
        <v>0</v>
      </c>
      <c r="Z31" s="3">
        <f t="shared" si="12"/>
        <v>0</v>
      </c>
      <c r="AA31" s="3">
        <f t="shared" si="12"/>
        <v>0</v>
      </c>
      <c r="AB31" s="3">
        <f t="shared" si="12"/>
        <v>0</v>
      </c>
      <c r="AC31" s="3">
        <f t="shared" si="12"/>
        <v>0</v>
      </c>
      <c r="AD31" s="3">
        <f t="shared" si="12"/>
        <v>0</v>
      </c>
      <c r="AE31" s="3">
        <f t="shared" si="12"/>
        <v>0</v>
      </c>
      <c r="AF31" s="3">
        <f t="shared" si="12"/>
        <v>0</v>
      </c>
      <c r="AG31" s="3">
        <f t="shared" si="12"/>
        <v>0</v>
      </c>
      <c r="AH31" s="3">
        <f t="shared" si="12"/>
        <v>0</v>
      </c>
      <c r="AI31" s="3">
        <f t="shared" si="12"/>
        <v>0</v>
      </c>
      <c r="AJ31" s="3">
        <f t="shared" si="12"/>
        <v>0</v>
      </c>
      <c r="AK31" s="3">
        <f t="shared" si="12"/>
        <v>0</v>
      </c>
      <c r="AL31" s="3">
        <f t="shared" si="12"/>
        <v>0</v>
      </c>
      <c r="AM31" s="3">
        <f t="shared" si="12"/>
        <v>0</v>
      </c>
    </row>
    <row r="32" spans="1:39" ht="15" customHeight="1" x14ac:dyDescent="0.3">
      <c r="A32" s="597"/>
      <c r="B32" s="11" t="str">
        <f t="shared" si="3"/>
        <v>Motors</v>
      </c>
      <c r="C32" s="3">
        <f t="shared" si="3"/>
        <v>0</v>
      </c>
      <c r="D32" s="3">
        <f t="shared" ref="D32:AM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0</v>
      </c>
      <c r="J32" s="3">
        <f t="shared" si="13"/>
        <v>0</v>
      </c>
      <c r="K32" s="3">
        <f t="shared" si="13"/>
        <v>0</v>
      </c>
      <c r="L32" s="3">
        <f t="shared" si="13"/>
        <v>0</v>
      </c>
      <c r="M32" s="3">
        <f t="shared" si="13"/>
        <v>0</v>
      </c>
      <c r="N32" s="3">
        <f t="shared" si="13"/>
        <v>0</v>
      </c>
      <c r="O32" s="3">
        <f t="shared" si="13"/>
        <v>0</v>
      </c>
      <c r="P32" s="3">
        <f t="shared" si="13"/>
        <v>0</v>
      </c>
      <c r="Q32" s="3">
        <f t="shared" si="13"/>
        <v>0</v>
      </c>
      <c r="R32" s="3">
        <f t="shared" si="13"/>
        <v>0</v>
      </c>
      <c r="S32" s="3">
        <f t="shared" si="13"/>
        <v>0</v>
      </c>
      <c r="T32" s="3">
        <f t="shared" si="13"/>
        <v>0</v>
      </c>
      <c r="U32" s="3">
        <f t="shared" si="13"/>
        <v>0</v>
      </c>
      <c r="V32" s="3">
        <f t="shared" si="13"/>
        <v>0</v>
      </c>
      <c r="W32" s="508">
        <f t="shared" si="13"/>
        <v>0</v>
      </c>
      <c r="X32" s="3">
        <f t="shared" si="13"/>
        <v>0</v>
      </c>
      <c r="Y32" s="3">
        <f t="shared" si="13"/>
        <v>0</v>
      </c>
      <c r="Z32" s="3">
        <f t="shared" si="13"/>
        <v>0</v>
      </c>
      <c r="AA32" s="3">
        <f t="shared" si="13"/>
        <v>0</v>
      </c>
      <c r="AB32" s="3">
        <f t="shared" si="13"/>
        <v>0</v>
      </c>
      <c r="AC32" s="3">
        <f t="shared" si="13"/>
        <v>0</v>
      </c>
      <c r="AD32" s="3">
        <f t="shared" si="13"/>
        <v>0</v>
      </c>
      <c r="AE32" s="3">
        <f t="shared" si="13"/>
        <v>0</v>
      </c>
      <c r="AF32" s="3">
        <f t="shared" si="13"/>
        <v>0</v>
      </c>
      <c r="AG32" s="3">
        <f t="shared" si="13"/>
        <v>0</v>
      </c>
      <c r="AH32" s="3">
        <f t="shared" si="13"/>
        <v>0</v>
      </c>
      <c r="AI32" s="3">
        <f t="shared" si="13"/>
        <v>0</v>
      </c>
      <c r="AJ32" s="3">
        <f t="shared" si="13"/>
        <v>0</v>
      </c>
      <c r="AK32" s="3">
        <f t="shared" si="13"/>
        <v>0</v>
      </c>
      <c r="AL32" s="3">
        <f t="shared" si="13"/>
        <v>0</v>
      </c>
      <c r="AM32" s="3">
        <f t="shared" si="13"/>
        <v>0</v>
      </c>
    </row>
    <row r="33" spans="1:39" x14ac:dyDescent="0.3">
      <c r="A33" s="597"/>
      <c r="B33" s="11" t="str">
        <f t="shared" si="3"/>
        <v>Process</v>
      </c>
      <c r="C33" s="3">
        <f t="shared" si="3"/>
        <v>0</v>
      </c>
      <c r="D33" s="3">
        <f t="shared" ref="D33:AM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0</v>
      </c>
      <c r="O33" s="3">
        <f t="shared" si="14"/>
        <v>0</v>
      </c>
      <c r="P33" s="3">
        <f t="shared" si="14"/>
        <v>0</v>
      </c>
      <c r="Q33" s="3">
        <f t="shared" si="14"/>
        <v>0</v>
      </c>
      <c r="R33" s="3">
        <f t="shared" si="14"/>
        <v>0</v>
      </c>
      <c r="S33" s="3">
        <f t="shared" si="14"/>
        <v>0</v>
      </c>
      <c r="T33" s="3">
        <f t="shared" si="14"/>
        <v>0</v>
      </c>
      <c r="U33" s="3">
        <f t="shared" si="14"/>
        <v>0</v>
      </c>
      <c r="V33" s="3">
        <f t="shared" si="14"/>
        <v>0</v>
      </c>
      <c r="W33" s="508">
        <f t="shared" si="14"/>
        <v>0</v>
      </c>
      <c r="X33" s="3">
        <f t="shared" si="14"/>
        <v>0</v>
      </c>
      <c r="Y33" s="3">
        <f t="shared" si="14"/>
        <v>0</v>
      </c>
      <c r="Z33" s="3">
        <f t="shared" si="14"/>
        <v>0</v>
      </c>
      <c r="AA33" s="3">
        <f t="shared" si="14"/>
        <v>0</v>
      </c>
      <c r="AB33" s="3">
        <f t="shared" si="14"/>
        <v>0</v>
      </c>
      <c r="AC33" s="3">
        <f t="shared" si="14"/>
        <v>0</v>
      </c>
      <c r="AD33" s="3">
        <f t="shared" si="14"/>
        <v>0</v>
      </c>
      <c r="AE33" s="3">
        <f t="shared" si="14"/>
        <v>0</v>
      </c>
      <c r="AF33" s="3">
        <f t="shared" si="14"/>
        <v>0</v>
      </c>
      <c r="AG33" s="3">
        <f t="shared" si="14"/>
        <v>0</v>
      </c>
      <c r="AH33" s="3">
        <f t="shared" si="14"/>
        <v>0</v>
      </c>
      <c r="AI33" s="3">
        <f t="shared" si="14"/>
        <v>0</v>
      </c>
      <c r="AJ33" s="3">
        <f t="shared" si="14"/>
        <v>0</v>
      </c>
      <c r="AK33" s="3">
        <f t="shared" si="14"/>
        <v>0</v>
      </c>
      <c r="AL33" s="3">
        <f t="shared" si="14"/>
        <v>0</v>
      </c>
      <c r="AM33" s="3">
        <f t="shared" si="14"/>
        <v>0</v>
      </c>
    </row>
    <row r="34" spans="1:39" x14ac:dyDescent="0.3">
      <c r="A34" s="597"/>
      <c r="B34" s="11" t="str">
        <f t="shared" si="3"/>
        <v>Refrigeration</v>
      </c>
      <c r="C34" s="3">
        <f t="shared" si="3"/>
        <v>0</v>
      </c>
      <c r="D34" s="3">
        <f t="shared" ref="D34:AM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3">
        <f t="shared" si="15"/>
        <v>0</v>
      </c>
      <c r="O34" s="3">
        <f t="shared" si="15"/>
        <v>0</v>
      </c>
      <c r="P34" s="3">
        <f t="shared" si="15"/>
        <v>0</v>
      </c>
      <c r="Q34" s="3">
        <f t="shared" si="15"/>
        <v>0</v>
      </c>
      <c r="R34" s="3">
        <f t="shared" si="15"/>
        <v>0</v>
      </c>
      <c r="S34" s="3">
        <f t="shared" si="15"/>
        <v>0</v>
      </c>
      <c r="T34" s="3">
        <f t="shared" si="15"/>
        <v>0</v>
      </c>
      <c r="U34" s="3">
        <f t="shared" si="15"/>
        <v>0</v>
      </c>
      <c r="V34" s="3">
        <f t="shared" si="15"/>
        <v>0</v>
      </c>
      <c r="W34" s="508">
        <f t="shared" si="15"/>
        <v>0</v>
      </c>
      <c r="X34" s="3">
        <f t="shared" si="15"/>
        <v>0</v>
      </c>
      <c r="Y34" s="3">
        <f t="shared" si="15"/>
        <v>0</v>
      </c>
      <c r="Z34" s="3">
        <f t="shared" si="15"/>
        <v>0</v>
      </c>
      <c r="AA34" s="3">
        <f t="shared" si="15"/>
        <v>0</v>
      </c>
      <c r="AB34" s="3">
        <f t="shared" si="15"/>
        <v>0</v>
      </c>
      <c r="AC34" s="3">
        <f t="shared" si="15"/>
        <v>0</v>
      </c>
      <c r="AD34" s="3">
        <f t="shared" si="15"/>
        <v>0</v>
      </c>
      <c r="AE34" s="3">
        <f t="shared" si="15"/>
        <v>0</v>
      </c>
      <c r="AF34" s="3">
        <f t="shared" si="15"/>
        <v>0</v>
      </c>
      <c r="AG34" s="3">
        <f t="shared" si="15"/>
        <v>0</v>
      </c>
      <c r="AH34" s="3">
        <f t="shared" si="15"/>
        <v>0</v>
      </c>
      <c r="AI34" s="3">
        <f t="shared" si="15"/>
        <v>0</v>
      </c>
      <c r="AJ34" s="3">
        <f t="shared" si="15"/>
        <v>0</v>
      </c>
      <c r="AK34" s="3">
        <f t="shared" si="15"/>
        <v>0</v>
      </c>
      <c r="AL34" s="3">
        <f t="shared" si="15"/>
        <v>0</v>
      </c>
      <c r="AM34" s="3">
        <f t="shared" si="15"/>
        <v>0</v>
      </c>
    </row>
    <row r="35" spans="1:39" x14ac:dyDescent="0.3">
      <c r="A35" s="597"/>
      <c r="B35" s="11" t="str">
        <f t="shared" si="3"/>
        <v>Water Heating</v>
      </c>
      <c r="C35" s="3">
        <f t="shared" si="3"/>
        <v>0</v>
      </c>
      <c r="D35" s="3">
        <f t="shared" ref="D35:AM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3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508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  <c r="AB35" s="3">
        <f t="shared" si="16"/>
        <v>0</v>
      </c>
      <c r="AC35" s="3">
        <f t="shared" si="16"/>
        <v>0</v>
      </c>
      <c r="AD35" s="3">
        <f t="shared" si="16"/>
        <v>0</v>
      </c>
      <c r="AE35" s="3">
        <f t="shared" si="16"/>
        <v>0</v>
      </c>
      <c r="AF35" s="3">
        <f t="shared" si="16"/>
        <v>0</v>
      </c>
      <c r="AG35" s="3">
        <f t="shared" si="16"/>
        <v>0</v>
      </c>
      <c r="AH35" s="3">
        <f t="shared" si="16"/>
        <v>0</v>
      </c>
      <c r="AI35" s="3">
        <f t="shared" si="16"/>
        <v>0</v>
      </c>
      <c r="AJ35" s="3">
        <f t="shared" si="16"/>
        <v>0</v>
      </c>
      <c r="AK35" s="3">
        <f t="shared" si="16"/>
        <v>0</v>
      </c>
      <c r="AL35" s="3">
        <f t="shared" si="16"/>
        <v>0</v>
      </c>
      <c r="AM35" s="3">
        <f t="shared" si="16"/>
        <v>0</v>
      </c>
    </row>
    <row r="36" spans="1:39" ht="15" customHeight="1" x14ac:dyDescent="0.3">
      <c r="A36" s="597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35">
      <c r="A37" s="598"/>
      <c r="B37" s="15" t="str">
        <f t="shared" si="3"/>
        <v>Monthly kWh</v>
      </c>
      <c r="C37" s="274">
        <f>SUM(C23:C36)</f>
        <v>0</v>
      </c>
      <c r="D37" s="274">
        <f t="shared" ref="D37:AM37" si="17">SUM(D23:D36)</f>
        <v>79361.439101464843</v>
      </c>
      <c r="E37" s="274">
        <f t="shared" si="17"/>
        <v>284824.03777636716</v>
      </c>
      <c r="F37" s="274">
        <f t="shared" si="17"/>
        <v>333028.80427636718</v>
      </c>
      <c r="G37" s="274">
        <f t="shared" si="17"/>
        <v>333028.80427636718</v>
      </c>
      <c r="H37" s="274">
        <f t="shared" si="17"/>
        <v>333028.80427636718</v>
      </c>
      <c r="I37" s="274">
        <f t="shared" si="17"/>
        <v>375841.54688315431</v>
      </c>
      <c r="J37" s="274">
        <f t="shared" si="17"/>
        <v>391644.71253110352</v>
      </c>
      <c r="K37" s="274">
        <f t="shared" si="17"/>
        <v>391644.71253110352</v>
      </c>
      <c r="L37" s="274">
        <f t="shared" si="17"/>
        <v>513078.87604428711</v>
      </c>
      <c r="M37" s="274">
        <f t="shared" si="17"/>
        <v>521142.6035467285</v>
      </c>
      <c r="N37" s="274">
        <f t="shared" si="17"/>
        <v>534528.0636373657</v>
      </c>
      <c r="O37" s="274">
        <f t="shared" si="17"/>
        <v>534528.0636373657</v>
      </c>
      <c r="P37" s="274">
        <f t="shared" si="17"/>
        <v>534528.0636373657</v>
      </c>
      <c r="Q37" s="274">
        <f t="shared" si="17"/>
        <v>534528.0636373657</v>
      </c>
      <c r="R37" s="274">
        <f t="shared" si="17"/>
        <v>534528.0636373657</v>
      </c>
      <c r="S37" s="274">
        <f t="shared" si="17"/>
        <v>534528.0636373657</v>
      </c>
      <c r="T37" s="274">
        <f t="shared" si="17"/>
        <v>534528.0636373657</v>
      </c>
      <c r="U37" s="274">
        <f t="shared" si="17"/>
        <v>534528.0636373657</v>
      </c>
      <c r="V37" s="274">
        <f t="shared" si="17"/>
        <v>534528.0636373657</v>
      </c>
      <c r="W37" s="274">
        <f t="shared" si="17"/>
        <v>534528.0636373657</v>
      </c>
      <c r="X37" s="274">
        <f t="shared" si="17"/>
        <v>534528.0636373657</v>
      </c>
      <c r="Y37" s="274">
        <f t="shared" si="17"/>
        <v>534528.0636373657</v>
      </c>
      <c r="Z37" s="274">
        <f t="shared" si="17"/>
        <v>534528.0636373657</v>
      </c>
      <c r="AA37" s="274">
        <f t="shared" si="17"/>
        <v>534528.0636373657</v>
      </c>
      <c r="AB37" s="274">
        <f t="shared" si="17"/>
        <v>534528.0636373657</v>
      </c>
      <c r="AC37" s="274">
        <f t="shared" si="17"/>
        <v>534528.0636373657</v>
      </c>
      <c r="AD37" s="274">
        <f t="shared" si="17"/>
        <v>534528.0636373657</v>
      </c>
      <c r="AE37" s="274">
        <f t="shared" si="17"/>
        <v>534528.0636373657</v>
      </c>
      <c r="AF37" s="274">
        <f t="shared" si="17"/>
        <v>534528.0636373657</v>
      </c>
      <c r="AG37" s="274">
        <f t="shared" si="17"/>
        <v>534528.0636373657</v>
      </c>
      <c r="AH37" s="274">
        <f t="shared" si="17"/>
        <v>534528.0636373657</v>
      </c>
      <c r="AI37" s="274">
        <f t="shared" si="17"/>
        <v>534528.0636373657</v>
      </c>
      <c r="AJ37" s="274">
        <f t="shared" si="17"/>
        <v>534528.0636373657</v>
      </c>
      <c r="AK37" s="274">
        <f t="shared" si="17"/>
        <v>534528.0636373657</v>
      </c>
      <c r="AL37" s="274">
        <f t="shared" si="17"/>
        <v>534528.0636373657</v>
      </c>
      <c r="AM37" s="274">
        <f t="shared" si="17"/>
        <v>534528.0636373657</v>
      </c>
    </row>
    <row r="38" spans="1:39" s="44" customFormat="1" x14ac:dyDescent="0.3">
      <c r="A38" s="8"/>
      <c r="B38" s="302"/>
      <c r="C38" s="9"/>
      <c r="D38" s="302"/>
      <c r="E38" s="9"/>
      <c r="F38" s="302"/>
      <c r="G38" s="302"/>
      <c r="H38" s="9"/>
      <c r="I38" s="302"/>
      <c r="J38" s="302"/>
      <c r="K38" s="9"/>
      <c r="L38" s="302"/>
      <c r="M38" s="302"/>
      <c r="N38" s="366" t="s">
        <v>147</v>
      </c>
      <c r="O38" s="365">
        <f>SUM(C5:N18)</f>
        <v>534528.0636373657</v>
      </c>
      <c r="P38" s="302"/>
      <c r="Q38" s="9"/>
      <c r="R38" s="302"/>
      <c r="S38" s="302"/>
      <c r="T38" s="9"/>
      <c r="U38" s="302"/>
      <c r="V38" s="302"/>
      <c r="W38" s="9"/>
      <c r="X38" s="302"/>
      <c r="Y38" s="302"/>
      <c r="Z38" s="9"/>
      <c r="AA38" s="302"/>
      <c r="AB38" s="302"/>
      <c r="AC38" s="9"/>
      <c r="AD38" s="302"/>
      <c r="AE38" s="302"/>
      <c r="AF38" s="9"/>
      <c r="AG38" s="302"/>
      <c r="AH38" s="302"/>
      <c r="AI38" s="9"/>
      <c r="AJ38" s="302"/>
      <c r="AK38" s="302"/>
      <c r="AL38" s="9"/>
      <c r="AM38" s="302"/>
    </row>
    <row r="39" spans="1:39" s="44" customFormat="1" ht="15" thickBot="1" x14ac:dyDescent="0.35">
      <c r="C39" s="303"/>
      <c r="D39" s="146"/>
      <c r="E39" s="303"/>
      <c r="F39" s="146"/>
      <c r="G39" s="146"/>
      <c r="H39" s="303"/>
      <c r="I39" s="146"/>
      <c r="J39" s="146"/>
      <c r="K39" s="303"/>
      <c r="L39" s="146"/>
      <c r="M39" s="146"/>
      <c r="N39" s="303"/>
      <c r="O39" s="146"/>
      <c r="P39" s="146"/>
      <c r="Q39" s="303"/>
      <c r="R39" s="146"/>
      <c r="S39" s="146"/>
      <c r="T39" s="303"/>
      <c r="U39" s="146"/>
      <c r="V39" s="146"/>
      <c r="W39" s="303"/>
      <c r="X39" s="146"/>
      <c r="Y39" s="146"/>
      <c r="Z39" s="303"/>
      <c r="AA39" s="146"/>
      <c r="AB39" s="146"/>
      <c r="AC39" s="303"/>
      <c r="AD39" s="146"/>
      <c r="AE39" s="146"/>
      <c r="AF39" s="303"/>
      <c r="AG39" s="146"/>
      <c r="AH39" s="146"/>
      <c r="AI39" s="303"/>
      <c r="AJ39" s="146"/>
      <c r="AK39" s="146"/>
      <c r="AL39" s="303"/>
      <c r="AM39" s="146"/>
    </row>
    <row r="40" spans="1:39" ht="15.6" x14ac:dyDescent="0.3">
      <c r="A40" s="599" t="s">
        <v>129</v>
      </c>
      <c r="B40" s="17" t="str">
        <f t="shared" ref="B40" si="18">B22</f>
        <v>End Use</v>
      </c>
      <c r="C40" s="271">
        <v>43831</v>
      </c>
      <c r="D40" s="271">
        <v>43862</v>
      </c>
      <c r="E40" s="271">
        <v>43891</v>
      </c>
      <c r="F40" s="271">
        <v>43922</v>
      </c>
      <c r="G40" s="271">
        <v>43952</v>
      </c>
      <c r="H40" s="271">
        <v>43983</v>
      </c>
      <c r="I40" s="271">
        <v>44013</v>
      </c>
      <c r="J40" s="271">
        <v>44044</v>
      </c>
      <c r="K40" s="271">
        <v>44075</v>
      </c>
      <c r="L40" s="271">
        <v>44105</v>
      </c>
      <c r="M40" s="271">
        <v>44136</v>
      </c>
      <c r="N40" s="271">
        <v>44166</v>
      </c>
      <c r="O40" s="271">
        <v>44197</v>
      </c>
      <c r="P40" s="271">
        <v>44228</v>
      </c>
      <c r="Q40" s="271">
        <v>44256</v>
      </c>
      <c r="R40" s="271">
        <v>44287</v>
      </c>
      <c r="S40" s="271">
        <v>44317</v>
      </c>
      <c r="T40" s="271">
        <v>44348</v>
      </c>
      <c r="U40" s="271">
        <v>44378</v>
      </c>
      <c r="V40" s="271">
        <v>44409</v>
      </c>
      <c r="W40" s="271">
        <v>44440</v>
      </c>
      <c r="X40" s="271">
        <v>44470</v>
      </c>
      <c r="Y40" s="271">
        <v>44501</v>
      </c>
      <c r="Z40" s="271">
        <v>44531</v>
      </c>
      <c r="AA40" s="271">
        <v>44562</v>
      </c>
      <c r="AB40" s="271">
        <v>44593</v>
      </c>
      <c r="AC40" s="271">
        <v>44621</v>
      </c>
      <c r="AD40" s="271">
        <v>44652</v>
      </c>
      <c r="AE40" s="271">
        <v>44682</v>
      </c>
      <c r="AF40" s="271">
        <v>44713</v>
      </c>
      <c r="AG40" s="271">
        <v>44743</v>
      </c>
      <c r="AH40" s="271">
        <v>44774</v>
      </c>
      <c r="AI40" s="271">
        <v>44805</v>
      </c>
      <c r="AJ40" s="271">
        <v>44835</v>
      </c>
      <c r="AK40" s="271">
        <v>44866</v>
      </c>
      <c r="AL40" s="271">
        <v>44896</v>
      </c>
      <c r="AM40" s="271">
        <v>44927</v>
      </c>
    </row>
    <row r="41" spans="1:39" ht="15" customHeight="1" x14ac:dyDescent="0.3">
      <c r="A41" s="600"/>
      <c r="B41" s="11" t="str">
        <f t="shared" ref="B41:B55" si="19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20">G41</f>
        <v>0</v>
      </c>
      <c r="I41" s="3">
        <f t="shared" si="20"/>
        <v>0</v>
      </c>
      <c r="J41" s="3">
        <f t="shared" si="20"/>
        <v>0</v>
      </c>
      <c r="K41" s="3">
        <f t="shared" si="20"/>
        <v>0</v>
      </c>
      <c r="L41" s="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0"/>
        <v>0</v>
      </c>
      <c r="S41" s="3">
        <f t="shared" si="20"/>
        <v>0</v>
      </c>
      <c r="T41" s="3">
        <f t="shared" si="20"/>
        <v>0</v>
      </c>
      <c r="U41" s="3">
        <f t="shared" si="20"/>
        <v>0</v>
      </c>
      <c r="V41" s="3">
        <f t="shared" si="20"/>
        <v>0</v>
      </c>
      <c r="W41" s="3">
        <f t="shared" si="20"/>
        <v>0</v>
      </c>
      <c r="X41" s="3">
        <f t="shared" si="20"/>
        <v>0</v>
      </c>
      <c r="Y41" s="3">
        <f t="shared" si="20"/>
        <v>0</v>
      </c>
      <c r="Z41" s="3">
        <f t="shared" si="20"/>
        <v>0</v>
      </c>
      <c r="AA41" s="3">
        <f t="shared" si="20"/>
        <v>0</v>
      </c>
      <c r="AB41" s="3">
        <f t="shared" si="20"/>
        <v>0</v>
      </c>
      <c r="AC41" s="508">
        <v>0</v>
      </c>
      <c r="AD41" s="3">
        <f t="shared" si="20"/>
        <v>0</v>
      </c>
      <c r="AE41" s="3">
        <f t="shared" si="20"/>
        <v>0</v>
      </c>
      <c r="AF41" s="3">
        <f t="shared" si="20"/>
        <v>0</v>
      </c>
      <c r="AG41" s="3">
        <f t="shared" si="20"/>
        <v>0</v>
      </c>
      <c r="AH41" s="3">
        <f t="shared" si="20"/>
        <v>0</v>
      </c>
      <c r="AI41" s="3">
        <f t="shared" si="20"/>
        <v>0</v>
      </c>
      <c r="AJ41" s="3">
        <f t="shared" si="20"/>
        <v>0</v>
      </c>
      <c r="AK41" s="3">
        <f t="shared" si="20"/>
        <v>0</v>
      </c>
      <c r="AL41" s="3">
        <f t="shared" si="20"/>
        <v>0</v>
      </c>
      <c r="AM41" s="3">
        <f t="shared" si="20"/>
        <v>0</v>
      </c>
    </row>
    <row r="42" spans="1:39" x14ac:dyDescent="0.3">
      <c r="A42" s="600"/>
      <c r="B42" s="12" t="str">
        <f t="shared" si="19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1">F42</f>
        <v>0</v>
      </c>
      <c r="H42" s="3">
        <f t="shared" si="21"/>
        <v>0</v>
      </c>
      <c r="I42" s="3">
        <f t="shared" si="21"/>
        <v>0</v>
      </c>
      <c r="J42" s="3">
        <f t="shared" si="21"/>
        <v>0</v>
      </c>
      <c r="K42" s="3">
        <f t="shared" si="21"/>
        <v>0</v>
      </c>
      <c r="L42" s="3">
        <f t="shared" si="21"/>
        <v>0</v>
      </c>
      <c r="M42" s="3">
        <f t="shared" si="21"/>
        <v>0</v>
      </c>
      <c r="N42" s="3">
        <f t="shared" si="21"/>
        <v>0</v>
      </c>
      <c r="O42" s="3">
        <f t="shared" si="21"/>
        <v>0</v>
      </c>
      <c r="P42" s="3">
        <f t="shared" si="21"/>
        <v>0</v>
      </c>
      <c r="Q42" s="3">
        <f t="shared" si="21"/>
        <v>0</v>
      </c>
      <c r="R42" s="3">
        <f t="shared" si="21"/>
        <v>0</v>
      </c>
      <c r="S42" s="3">
        <f t="shared" si="21"/>
        <v>0</v>
      </c>
      <c r="T42" s="3">
        <f t="shared" si="21"/>
        <v>0</v>
      </c>
      <c r="U42" s="3">
        <f t="shared" si="21"/>
        <v>0</v>
      </c>
      <c r="V42" s="3">
        <f t="shared" si="21"/>
        <v>0</v>
      </c>
      <c r="W42" s="3">
        <f t="shared" si="21"/>
        <v>0</v>
      </c>
      <c r="X42" s="3">
        <f t="shared" si="21"/>
        <v>0</v>
      </c>
      <c r="Y42" s="3">
        <f t="shared" si="21"/>
        <v>0</v>
      </c>
      <c r="Z42" s="3">
        <f t="shared" si="21"/>
        <v>0</v>
      </c>
      <c r="AA42" s="3">
        <f t="shared" si="21"/>
        <v>0</v>
      </c>
      <c r="AB42" s="3">
        <f t="shared" si="21"/>
        <v>0</v>
      </c>
      <c r="AC42" s="508">
        <v>0</v>
      </c>
      <c r="AD42" s="3">
        <f t="shared" si="21"/>
        <v>0</v>
      </c>
      <c r="AE42" s="3">
        <f t="shared" si="21"/>
        <v>0</v>
      </c>
      <c r="AF42" s="3">
        <f t="shared" si="21"/>
        <v>0</v>
      </c>
      <c r="AG42" s="3">
        <f t="shared" si="21"/>
        <v>0</v>
      </c>
      <c r="AH42" s="3">
        <f t="shared" si="21"/>
        <v>0</v>
      </c>
      <c r="AI42" s="3">
        <f t="shared" si="21"/>
        <v>0</v>
      </c>
      <c r="AJ42" s="3">
        <f t="shared" si="21"/>
        <v>0</v>
      </c>
      <c r="AK42" s="3">
        <f t="shared" si="21"/>
        <v>0</v>
      </c>
      <c r="AL42" s="3">
        <f t="shared" si="21"/>
        <v>0</v>
      </c>
      <c r="AM42" s="3">
        <f t="shared" si="21"/>
        <v>0</v>
      </c>
    </row>
    <row r="43" spans="1:39" x14ac:dyDescent="0.3">
      <c r="A43" s="600"/>
      <c r="B43" s="11" t="str">
        <f t="shared" si="19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2">F43</f>
        <v>0</v>
      </c>
      <c r="H43" s="3">
        <f t="shared" si="22"/>
        <v>0</v>
      </c>
      <c r="I43" s="3">
        <f t="shared" si="22"/>
        <v>0</v>
      </c>
      <c r="J43" s="3">
        <f t="shared" si="22"/>
        <v>0</v>
      </c>
      <c r="K43" s="3">
        <f t="shared" si="22"/>
        <v>0</v>
      </c>
      <c r="L43" s="3">
        <f t="shared" si="22"/>
        <v>0</v>
      </c>
      <c r="M43" s="3">
        <f t="shared" si="22"/>
        <v>0</v>
      </c>
      <c r="N43" s="3">
        <f t="shared" si="22"/>
        <v>0</v>
      </c>
      <c r="O43" s="3">
        <f t="shared" si="22"/>
        <v>0</v>
      </c>
      <c r="P43" s="3">
        <f t="shared" si="22"/>
        <v>0</v>
      </c>
      <c r="Q43" s="3">
        <f t="shared" si="22"/>
        <v>0</v>
      </c>
      <c r="R43" s="3">
        <f t="shared" si="22"/>
        <v>0</v>
      </c>
      <c r="S43" s="3">
        <f t="shared" si="22"/>
        <v>0</v>
      </c>
      <c r="T43" s="3">
        <f t="shared" si="22"/>
        <v>0</v>
      </c>
      <c r="U43" s="3">
        <f t="shared" si="22"/>
        <v>0</v>
      </c>
      <c r="V43" s="3">
        <f t="shared" si="22"/>
        <v>0</v>
      </c>
      <c r="W43" s="3">
        <f t="shared" si="22"/>
        <v>0</v>
      </c>
      <c r="X43" s="3">
        <f t="shared" si="22"/>
        <v>0</v>
      </c>
      <c r="Y43" s="3">
        <f t="shared" si="22"/>
        <v>0</v>
      </c>
      <c r="Z43" s="3">
        <f t="shared" si="22"/>
        <v>0</v>
      </c>
      <c r="AA43" s="3">
        <f t="shared" si="22"/>
        <v>0</v>
      </c>
      <c r="AB43" s="3">
        <f t="shared" si="22"/>
        <v>0</v>
      </c>
      <c r="AC43" s="508">
        <v>0</v>
      </c>
      <c r="AD43" s="3">
        <f t="shared" si="22"/>
        <v>0</v>
      </c>
      <c r="AE43" s="3">
        <f t="shared" si="22"/>
        <v>0</v>
      </c>
      <c r="AF43" s="3">
        <f t="shared" si="22"/>
        <v>0</v>
      </c>
      <c r="AG43" s="3">
        <f t="shared" si="22"/>
        <v>0</v>
      </c>
      <c r="AH43" s="3">
        <f t="shared" si="22"/>
        <v>0</v>
      </c>
      <c r="AI43" s="3">
        <f t="shared" si="22"/>
        <v>0</v>
      </c>
      <c r="AJ43" s="3">
        <f t="shared" si="22"/>
        <v>0</v>
      </c>
      <c r="AK43" s="3">
        <f t="shared" si="22"/>
        <v>0</v>
      </c>
      <c r="AL43" s="3">
        <f t="shared" si="22"/>
        <v>0</v>
      </c>
      <c r="AM43" s="3">
        <f t="shared" si="22"/>
        <v>0</v>
      </c>
    </row>
    <row r="44" spans="1:39" x14ac:dyDescent="0.3">
      <c r="A44" s="600"/>
      <c r="B44" s="11" t="str">
        <f t="shared" si="19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3">F44</f>
        <v>0</v>
      </c>
      <c r="H44" s="3">
        <f t="shared" si="23"/>
        <v>0</v>
      </c>
      <c r="I44" s="3">
        <f t="shared" si="23"/>
        <v>0</v>
      </c>
      <c r="J44" s="3">
        <f t="shared" si="23"/>
        <v>0</v>
      </c>
      <c r="K44" s="3">
        <f t="shared" si="23"/>
        <v>0</v>
      </c>
      <c r="L44" s="3">
        <f t="shared" si="23"/>
        <v>0</v>
      </c>
      <c r="M44" s="3">
        <f t="shared" si="23"/>
        <v>0</v>
      </c>
      <c r="N44" s="3">
        <f t="shared" si="23"/>
        <v>0</v>
      </c>
      <c r="O44" s="3">
        <f t="shared" si="23"/>
        <v>0</v>
      </c>
      <c r="P44" s="3">
        <f t="shared" si="23"/>
        <v>0</v>
      </c>
      <c r="Q44" s="3">
        <f t="shared" si="23"/>
        <v>0</v>
      </c>
      <c r="R44" s="3">
        <f t="shared" si="23"/>
        <v>0</v>
      </c>
      <c r="S44" s="3">
        <f t="shared" si="23"/>
        <v>0</v>
      </c>
      <c r="T44" s="3">
        <f t="shared" si="23"/>
        <v>0</v>
      </c>
      <c r="U44" s="3">
        <f t="shared" si="23"/>
        <v>0</v>
      </c>
      <c r="V44" s="3">
        <f t="shared" si="23"/>
        <v>0</v>
      </c>
      <c r="W44" s="3">
        <f t="shared" si="23"/>
        <v>0</v>
      </c>
      <c r="X44" s="3">
        <f t="shared" si="23"/>
        <v>0</v>
      </c>
      <c r="Y44" s="3">
        <f t="shared" si="23"/>
        <v>0</v>
      </c>
      <c r="Z44" s="3">
        <f t="shared" si="23"/>
        <v>0</v>
      </c>
      <c r="AA44" s="3">
        <f t="shared" si="23"/>
        <v>0</v>
      </c>
      <c r="AB44" s="3">
        <f t="shared" si="23"/>
        <v>0</v>
      </c>
      <c r="AC44" s="508">
        <v>0</v>
      </c>
      <c r="AD44" s="3">
        <f t="shared" si="23"/>
        <v>0</v>
      </c>
      <c r="AE44" s="3">
        <f t="shared" si="23"/>
        <v>0</v>
      </c>
      <c r="AF44" s="3">
        <f t="shared" si="23"/>
        <v>0</v>
      </c>
      <c r="AG44" s="3">
        <f t="shared" si="23"/>
        <v>0</v>
      </c>
      <c r="AH44" s="3">
        <f t="shared" si="23"/>
        <v>0</v>
      </c>
      <c r="AI44" s="3">
        <f t="shared" si="23"/>
        <v>0</v>
      </c>
      <c r="AJ44" s="3">
        <f t="shared" si="23"/>
        <v>0</v>
      </c>
      <c r="AK44" s="3">
        <f t="shared" si="23"/>
        <v>0</v>
      </c>
      <c r="AL44" s="3">
        <f t="shared" si="23"/>
        <v>0</v>
      </c>
      <c r="AM44" s="3">
        <f t="shared" si="23"/>
        <v>0</v>
      </c>
    </row>
    <row r="45" spans="1:39" x14ac:dyDescent="0.3">
      <c r="A45" s="600"/>
      <c r="B45" s="12" t="str">
        <f t="shared" si="19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4">F45</f>
        <v>0</v>
      </c>
      <c r="H45" s="3">
        <f t="shared" si="24"/>
        <v>0</v>
      </c>
      <c r="I45" s="3">
        <f t="shared" si="24"/>
        <v>0</v>
      </c>
      <c r="J45" s="3">
        <f t="shared" si="24"/>
        <v>0</v>
      </c>
      <c r="K45" s="3">
        <f t="shared" si="24"/>
        <v>0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0</v>
      </c>
      <c r="P45" s="3">
        <f t="shared" si="24"/>
        <v>0</v>
      </c>
      <c r="Q45" s="3">
        <f t="shared" si="24"/>
        <v>0</v>
      </c>
      <c r="R45" s="3">
        <f t="shared" si="24"/>
        <v>0</v>
      </c>
      <c r="S45" s="3">
        <f t="shared" si="24"/>
        <v>0</v>
      </c>
      <c r="T45" s="3">
        <f t="shared" si="24"/>
        <v>0</v>
      </c>
      <c r="U45" s="3">
        <f t="shared" si="24"/>
        <v>0</v>
      </c>
      <c r="V45" s="3">
        <f t="shared" si="24"/>
        <v>0</v>
      </c>
      <c r="W45" s="3">
        <f t="shared" si="24"/>
        <v>0</v>
      </c>
      <c r="X45" s="3">
        <f t="shared" si="24"/>
        <v>0</v>
      </c>
      <c r="Y45" s="3">
        <f t="shared" si="24"/>
        <v>0</v>
      </c>
      <c r="Z45" s="3">
        <f t="shared" si="24"/>
        <v>0</v>
      </c>
      <c r="AA45" s="3">
        <f t="shared" si="24"/>
        <v>0</v>
      </c>
      <c r="AB45" s="3">
        <f t="shared" si="24"/>
        <v>0</v>
      </c>
      <c r="AC45" s="508">
        <v>0</v>
      </c>
      <c r="AD45" s="3">
        <f t="shared" si="24"/>
        <v>0</v>
      </c>
      <c r="AE45" s="3">
        <f t="shared" si="24"/>
        <v>0</v>
      </c>
      <c r="AF45" s="3">
        <f t="shared" si="24"/>
        <v>0</v>
      </c>
      <c r="AG45" s="3">
        <f t="shared" si="24"/>
        <v>0</v>
      </c>
      <c r="AH45" s="3">
        <f t="shared" si="24"/>
        <v>0</v>
      </c>
      <c r="AI45" s="3">
        <f t="shared" si="24"/>
        <v>0</v>
      </c>
      <c r="AJ45" s="3">
        <f t="shared" si="24"/>
        <v>0</v>
      </c>
      <c r="AK45" s="3">
        <f t="shared" si="24"/>
        <v>0</v>
      </c>
      <c r="AL45" s="3">
        <f t="shared" si="24"/>
        <v>0</v>
      </c>
      <c r="AM45" s="3">
        <f t="shared" si="24"/>
        <v>0</v>
      </c>
    </row>
    <row r="46" spans="1:39" x14ac:dyDescent="0.3">
      <c r="A46" s="600"/>
      <c r="B46" s="11" t="str">
        <f t="shared" si="19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5">F46</f>
        <v>0</v>
      </c>
      <c r="H46" s="3">
        <f t="shared" si="25"/>
        <v>0</v>
      </c>
      <c r="I46" s="3">
        <f t="shared" si="25"/>
        <v>0</v>
      </c>
      <c r="J46" s="3">
        <f t="shared" si="25"/>
        <v>0</v>
      </c>
      <c r="K46" s="3">
        <f t="shared" si="25"/>
        <v>0</v>
      </c>
      <c r="L46" s="3">
        <f t="shared" si="25"/>
        <v>0</v>
      </c>
      <c r="M46" s="3">
        <f t="shared" si="25"/>
        <v>0</v>
      </c>
      <c r="N46" s="3">
        <f t="shared" si="25"/>
        <v>0</v>
      </c>
      <c r="O46" s="3">
        <f t="shared" si="25"/>
        <v>0</v>
      </c>
      <c r="P46" s="3">
        <f t="shared" si="25"/>
        <v>0</v>
      </c>
      <c r="Q46" s="3">
        <f t="shared" si="25"/>
        <v>0</v>
      </c>
      <c r="R46" s="3">
        <f t="shared" si="25"/>
        <v>0</v>
      </c>
      <c r="S46" s="3">
        <f t="shared" si="25"/>
        <v>0</v>
      </c>
      <c r="T46" s="3">
        <f t="shared" si="25"/>
        <v>0</v>
      </c>
      <c r="U46" s="3">
        <f t="shared" si="25"/>
        <v>0</v>
      </c>
      <c r="V46" s="3">
        <f t="shared" si="25"/>
        <v>0</v>
      </c>
      <c r="W46" s="3">
        <f t="shared" si="25"/>
        <v>0</v>
      </c>
      <c r="X46" s="3">
        <f t="shared" si="25"/>
        <v>0</v>
      </c>
      <c r="Y46" s="3">
        <f t="shared" si="25"/>
        <v>0</v>
      </c>
      <c r="Z46" s="3">
        <f t="shared" si="25"/>
        <v>0</v>
      </c>
      <c r="AA46" s="3">
        <f t="shared" si="25"/>
        <v>0</v>
      </c>
      <c r="AB46" s="3">
        <f t="shared" si="25"/>
        <v>0</v>
      </c>
      <c r="AC46" s="508">
        <v>0</v>
      </c>
      <c r="AD46" s="3">
        <f t="shared" si="25"/>
        <v>0</v>
      </c>
      <c r="AE46" s="3">
        <f t="shared" si="25"/>
        <v>0</v>
      </c>
      <c r="AF46" s="3">
        <f t="shared" si="25"/>
        <v>0</v>
      </c>
      <c r="AG46" s="3">
        <f t="shared" si="25"/>
        <v>0</v>
      </c>
      <c r="AH46" s="3">
        <f t="shared" si="25"/>
        <v>0</v>
      </c>
      <c r="AI46" s="3">
        <f t="shared" si="25"/>
        <v>0</v>
      </c>
      <c r="AJ46" s="3">
        <f t="shared" si="25"/>
        <v>0</v>
      </c>
      <c r="AK46" s="3">
        <f t="shared" si="25"/>
        <v>0</v>
      </c>
      <c r="AL46" s="3">
        <f t="shared" si="25"/>
        <v>0</v>
      </c>
      <c r="AM46" s="3">
        <f t="shared" si="25"/>
        <v>0</v>
      </c>
    </row>
    <row r="47" spans="1:39" x14ac:dyDescent="0.3">
      <c r="A47" s="600"/>
      <c r="B47" s="11" t="str">
        <f t="shared" si="19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6">F47</f>
        <v>0</v>
      </c>
      <c r="H47" s="3">
        <f t="shared" si="26"/>
        <v>0</v>
      </c>
      <c r="I47" s="3">
        <f t="shared" si="26"/>
        <v>0</v>
      </c>
      <c r="J47" s="3">
        <f t="shared" si="26"/>
        <v>0</v>
      </c>
      <c r="K47" s="3">
        <f t="shared" si="26"/>
        <v>0</v>
      </c>
      <c r="L47" s="3">
        <f t="shared" si="26"/>
        <v>0</v>
      </c>
      <c r="M47" s="3">
        <f t="shared" si="26"/>
        <v>0</v>
      </c>
      <c r="N47" s="3">
        <f t="shared" si="26"/>
        <v>0</v>
      </c>
      <c r="O47" s="3">
        <f t="shared" si="26"/>
        <v>0</v>
      </c>
      <c r="P47" s="3">
        <f t="shared" si="26"/>
        <v>0</v>
      </c>
      <c r="Q47" s="3">
        <f t="shared" si="26"/>
        <v>0</v>
      </c>
      <c r="R47" s="3">
        <f t="shared" si="26"/>
        <v>0</v>
      </c>
      <c r="S47" s="3">
        <f t="shared" si="26"/>
        <v>0</v>
      </c>
      <c r="T47" s="3">
        <f t="shared" si="26"/>
        <v>0</v>
      </c>
      <c r="U47" s="3">
        <f t="shared" si="26"/>
        <v>0</v>
      </c>
      <c r="V47" s="3">
        <f t="shared" si="26"/>
        <v>0</v>
      </c>
      <c r="W47" s="3">
        <f t="shared" si="26"/>
        <v>0</v>
      </c>
      <c r="X47" s="3">
        <f t="shared" si="26"/>
        <v>0</v>
      </c>
      <c r="Y47" s="3">
        <f t="shared" si="26"/>
        <v>0</v>
      </c>
      <c r="Z47" s="3">
        <f t="shared" si="26"/>
        <v>0</v>
      </c>
      <c r="AA47" s="3">
        <f t="shared" si="26"/>
        <v>0</v>
      </c>
      <c r="AB47" s="3">
        <f t="shared" si="26"/>
        <v>0</v>
      </c>
      <c r="AC47" s="508">
        <v>0</v>
      </c>
      <c r="AD47" s="3">
        <f t="shared" si="26"/>
        <v>0</v>
      </c>
      <c r="AE47" s="3">
        <f t="shared" si="26"/>
        <v>0</v>
      </c>
      <c r="AF47" s="3">
        <f t="shared" si="26"/>
        <v>0</v>
      </c>
      <c r="AG47" s="3">
        <f t="shared" si="26"/>
        <v>0</v>
      </c>
      <c r="AH47" s="3">
        <f t="shared" si="26"/>
        <v>0</v>
      </c>
      <c r="AI47" s="3">
        <f t="shared" si="26"/>
        <v>0</v>
      </c>
      <c r="AJ47" s="3">
        <f t="shared" si="26"/>
        <v>0</v>
      </c>
      <c r="AK47" s="3">
        <f t="shared" si="26"/>
        <v>0</v>
      </c>
      <c r="AL47" s="3">
        <f t="shared" si="26"/>
        <v>0</v>
      </c>
      <c r="AM47" s="3">
        <f t="shared" si="26"/>
        <v>0</v>
      </c>
    </row>
    <row r="48" spans="1:39" x14ac:dyDescent="0.3">
      <c r="A48" s="600"/>
      <c r="B48" s="11" t="str">
        <f t="shared" si="19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7">F48</f>
        <v>0</v>
      </c>
      <c r="H48" s="3">
        <f t="shared" si="27"/>
        <v>0</v>
      </c>
      <c r="I48" s="3">
        <f t="shared" si="27"/>
        <v>0</v>
      </c>
      <c r="J48" s="3">
        <f t="shared" si="27"/>
        <v>0</v>
      </c>
      <c r="K48" s="3">
        <f t="shared" si="27"/>
        <v>0</v>
      </c>
      <c r="L48" s="3">
        <f t="shared" si="27"/>
        <v>0</v>
      </c>
      <c r="M48" s="3">
        <f t="shared" si="27"/>
        <v>0</v>
      </c>
      <c r="N48" s="3">
        <f t="shared" si="27"/>
        <v>0</v>
      </c>
      <c r="O48" s="3">
        <f t="shared" si="27"/>
        <v>0</v>
      </c>
      <c r="P48" s="3">
        <f t="shared" si="27"/>
        <v>0</v>
      </c>
      <c r="Q48" s="3">
        <f t="shared" si="27"/>
        <v>0</v>
      </c>
      <c r="R48" s="3">
        <f t="shared" si="27"/>
        <v>0</v>
      </c>
      <c r="S48" s="3">
        <f t="shared" si="27"/>
        <v>0</v>
      </c>
      <c r="T48" s="3">
        <f t="shared" si="27"/>
        <v>0</v>
      </c>
      <c r="U48" s="3">
        <f t="shared" si="27"/>
        <v>0</v>
      </c>
      <c r="V48" s="3">
        <f t="shared" si="27"/>
        <v>0</v>
      </c>
      <c r="W48" s="3">
        <f t="shared" si="27"/>
        <v>0</v>
      </c>
      <c r="X48" s="3">
        <f t="shared" si="27"/>
        <v>0</v>
      </c>
      <c r="Y48" s="3">
        <f t="shared" si="27"/>
        <v>0</v>
      </c>
      <c r="Z48" s="3">
        <f t="shared" si="27"/>
        <v>0</v>
      </c>
      <c r="AA48" s="3">
        <f t="shared" si="27"/>
        <v>0</v>
      </c>
      <c r="AB48" s="3">
        <f t="shared" si="27"/>
        <v>0</v>
      </c>
      <c r="AC48" s="508">
        <v>534528.0636373657</v>
      </c>
      <c r="AD48" s="3">
        <f t="shared" si="27"/>
        <v>534528.0636373657</v>
      </c>
      <c r="AE48" s="3">
        <f t="shared" si="27"/>
        <v>534528.0636373657</v>
      </c>
      <c r="AF48" s="3">
        <f t="shared" si="27"/>
        <v>534528.0636373657</v>
      </c>
      <c r="AG48" s="3">
        <f t="shared" si="27"/>
        <v>534528.0636373657</v>
      </c>
      <c r="AH48" s="3">
        <f t="shared" si="27"/>
        <v>534528.0636373657</v>
      </c>
      <c r="AI48" s="3">
        <f t="shared" si="27"/>
        <v>534528.0636373657</v>
      </c>
      <c r="AJ48" s="3">
        <f t="shared" si="27"/>
        <v>534528.0636373657</v>
      </c>
      <c r="AK48" s="3">
        <f t="shared" si="27"/>
        <v>534528.0636373657</v>
      </c>
      <c r="AL48" s="3">
        <f t="shared" si="27"/>
        <v>534528.0636373657</v>
      </c>
      <c r="AM48" s="3">
        <f t="shared" si="27"/>
        <v>534528.0636373657</v>
      </c>
    </row>
    <row r="49" spans="1:39" x14ac:dyDescent="0.3">
      <c r="A49" s="600"/>
      <c r="B49" s="11" t="str">
        <f t="shared" si="19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8">F49</f>
        <v>0</v>
      </c>
      <c r="H49" s="3">
        <f t="shared" si="28"/>
        <v>0</v>
      </c>
      <c r="I49" s="3">
        <f t="shared" si="28"/>
        <v>0</v>
      </c>
      <c r="J49" s="3">
        <f t="shared" si="28"/>
        <v>0</v>
      </c>
      <c r="K49" s="3">
        <f t="shared" si="28"/>
        <v>0</v>
      </c>
      <c r="L49" s="3">
        <f t="shared" si="28"/>
        <v>0</v>
      </c>
      <c r="M49" s="3">
        <f t="shared" si="28"/>
        <v>0</v>
      </c>
      <c r="N49" s="3">
        <f t="shared" si="28"/>
        <v>0</v>
      </c>
      <c r="O49" s="3">
        <f t="shared" si="28"/>
        <v>0</v>
      </c>
      <c r="P49" s="3">
        <f t="shared" si="28"/>
        <v>0</v>
      </c>
      <c r="Q49" s="3">
        <f t="shared" si="28"/>
        <v>0</v>
      </c>
      <c r="R49" s="3">
        <f t="shared" si="28"/>
        <v>0</v>
      </c>
      <c r="S49" s="3">
        <f t="shared" si="28"/>
        <v>0</v>
      </c>
      <c r="T49" s="3">
        <f t="shared" si="28"/>
        <v>0</v>
      </c>
      <c r="U49" s="3">
        <f t="shared" si="28"/>
        <v>0</v>
      </c>
      <c r="V49" s="3">
        <f t="shared" si="28"/>
        <v>0</v>
      </c>
      <c r="W49" s="3">
        <f t="shared" si="28"/>
        <v>0</v>
      </c>
      <c r="X49" s="3">
        <f t="shared" si="28"/>
        <v>0</v>
      </c>
      <c r="Y49" s="3">
        <f t="shared" si="28"/>
        <v>0</v>
      </c>
      <c r="Z49" s="3">
        <f t="shared" si="28"/>
        <v>0</v>
      </c>
      <c r="AA49" s="3">
        <f t="shared" si="28"/>
        <v>0</v>
      </c>
      <c r="AB49" s="3">
        <f t="shared" si="28"/>
        <v>0</v>
      </c>
      <c r="AC49" s="508">
        <v>0</v>
      </c>
      <c r="AD49" s="3">
        <f t="shared" si="28"/>
        <v>0</v>
      </c>
      <c r="AE49" s="3">
        <f t="shared" si="28"/>
        <v>0</v>
      </c>
      <c r="AF49" s="3">
        <f t="shared" si="28"/>
        <v>0</v>
      </c>
      <c r="AG49" s="3">
        <f t="shared" si="28"/>
        <v>0</v>
      </c>
      <c r="AH49" s="3">
        <f t="shared" si="28"/>
        <v>0</v>
      </c>
      <c r="AI49" s="3">
        <f t="shared" si="28"/>
        <v>0</v>
      </c>
      <c r="AJ49" s="3">
        <f t="shared" si="28"/>
        <v>0</v>
      </c>
      <c r="AK49" s="3">
        <f t="shared" si="28"/>
        <v>0</v>
      </c>
      <c r="AL49" s="3">
        <f t="shared" si="28"/>
        <v>0</v>
      </c>
      <c r="AM49" s="3">
        <f t="shared" si="28"/>
        <v>0</v>
      </c>
    </row>
    <row r="50" spans="1:39" ht="15" customHeight="1" x14ac:dyDescent="0.3">
      <c r="A50" s="600"/>
      <c r="B50" s="11" t="str">
        <f t="shared" si="19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9">F50</f>
        <v>0</v>
      </c>
      <c r="H50" s="3">
        <f t="shared" si="29"/>
        <v>0</v>
      </c>
      <c r="I50" s="3">
        <f t="shared" si="29"/>
        <v>0</v>
      </c>
      <c r="J50" s="3">
        <f t="shared" si="29"/>
        <v>0</v>
      </c>
      <c r="K50" s="3">
        <f t="shared" si="29"/>
        <v>0</v>
      </c>
      <c r="L50" s="3">
        <f t="shared" si="29"/>
        <v>0</v>
      </c>
      <c r="M50" s="3">
        <f t="shared" si="29"/>
        <v>0</v>
      </c>
      <c r="N50" s="3">
        <f t="shared" si="29"/>
        <v>0</v>
      </c>
      <c r="O50" s="3">
        <f t="shared" si="29"/>
        <v>0</v>
      </c>
      <c r="P50" s="3">
        <f t="shared" si="29"/>
        <v>0</v>
      </c>
      <c r="Q50" s="3">
        <f t="shared" si="29"/>
        <v>0</v>
      </c>
      <c r="R50" s="3">
        <f t="shared" si="29"/>
        <v>0</v>
      </c>
      <c r="S50" s="3">
        <f t="shared" si="29"/>
        <v>0</v>
      </c>
      <c r="T50" s="3">
        <f t="shared" si="29"/>
        <v>0</v>
      </c>
      <c r="U50" s="3">
        <f t="shared" si="29"/>
        <v>0</v>
      </c>
      <c r="V50" s="3">
        <f t="shared" si="29"/>
        <v>0</v>
      </c>
      <c r="W50" s="3">
        <f t="shared" si="29"/>
        <v>0</v>
      </c>
      <c r="X50" s="3">
        <f t="shared" si="29"/>
        <v>0</v>
      </c>
      <c r="Y50" s="3">
        <f t="shared" si="29"/>
        <v>0</v>
      </c>
      <c r="Z50" s="3">
        <f t="shared" si="29"/>
        <v>0</v>
      </c>
      <c r="AA50" s="3">
        <f t="shared" si="29"/>
        <v>0</v>
      </c>
      <c r="AB50" s="3">
        <f t="shared" si="29"/>
        <v>0</v>
      </c>
      <c r="AC50" s="508">
        <v>0</v>
      </c>
      <c r="AD50" s="3">
        <f t="shared" si="29"/>
        <v>0</v>
      </c>
      <c r="AE50" s="3">
        <f t="shared" si="29"/>
        <v>0</v>
      </c>
      <c r="AF50" s="3">
        <f t="shared" si="29"/>
        <v>0</v>
      </c>
      <c r="AG50" s="3">
        <f t="shared" si="29"/>
        <v>0</v>
      </c>
      <c r="AH50" s="3">
        <f t="shared" si="29"/>
        <v>0</v>
      </c>
      <c r="AI50" s="3">
        <f t="shared" si="29"/>
        <v>0</v>
      </c>
      <c r="AJ50" s="3">
        <f t="shared" si="29"/>
        <v>0</v>
      </c>
      <c r="AK50" s="3">
        <f t="shared" si="29"/>
        <v>0</v>
      </c>
      <c r="AL50" s="3">
        <f t="shared" si="29"/>
        <v>0</v>
      </c>
      <c r="AM50" s="3">
        <f t="shared" si="29"/>
        <v>0</v>
      </c>
    </row>
    <row r="51" spans="1:39" x14ac:dyDescent="0.3">
      <c r="A51" s="600"/>
      <c r="B51" s="11" t="str">
        <f t="shared" si="19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30">F51</f>
        <v>0</v>
      </c>
      <c r="H51" s="3">
        <f t="shared" si="30"/>
        <v>0</v>
      </c>
      <c r="I51" s="3">
        <f t="shared" si="30"/>
        <v>0</v>
      </c>
      <c r="J51" s="3">
        <f t="shared" si="30"/>
        <v>0</v>
      </c>
      <c r="K51" s="3">
        <f t="shared" si="30"/>
        <v>0</v>
      </c>
      <c r="L51" s="3">
        <f t="shared" si="30"/>
        <v>0</v>
      </c>
      <c r="M51" s="3">
        <f t="shared" si="30"/>
        <v>0</v>
      </c>
      <c r="N51" s="3">
        <f t="shared" si="30"/>
        <v>0</v>
      </c>
      <c r="O51" s="3">
        <f t="shared" si="30"/>
        <v>0</v>
      </c>
      <c r="P51" s="3">
        <f t="shared" si="30"/>
        <v>0</v>
      </c>
      <c r="Q51" s="3">
        <f t="shared" si="30"/>
        <v>0</v>
      </c>
      <c r="R51" s="3">
        <f t="shared" si="30"/>
        <v>0</v>
      </c>
      <c r="S51" s="3">
        <f t="shared" si="30"/>
        <v>0</v>
      </c>
      <c r="T51" s="3">
        <f t="shared" si="30"/>
        <v>0</v>
      </c>
      <c r="U51" s="3">
        <f t="shared" si="30"/>
        <v>0</v>
      </c>
      <c r="V51" s="3">
        <f t="shared" si="30"/>
        <v>0</v>
      </c>
      <c r="W51" s="3">
        <f t="shared" si="30"/>
        <v>0</v>
      </c>
      <c r="X51" s="3">
        <f t="shared" si="30"/>
        <v>0</v>
      </c>
      <c r="Y51" s="3">
        <f t="shared" si="30"/>
        <v>0</v>
      </c>
      <c r="Z51" s="3">
        <f t="shared" si="30"/>
        <v>0</v>
      </c>
      <c r="AA51" s="3">
        <f t="shared" si="30"/>
        <v>0</v>
      </c>
      <c r="AB51" s="3">
        <f t="shared" si="30"/>
        <v>0</v>
      </c>
      <c r="AC51" s="508">
        <v>0</v>
      </c>
      <c r="AD51" s="3">
        <f t="shared" si="30"/>
        <v>0</v>
      </c>
      <c r="AE51" s="3">
        <f t="shared" si="30"/>
        <v>0</v>
      </c>
      <c r="AF51" s="3">
        <f t="shared" si="30"/>
        <v>0</v>
      </c>
      <c r="AG51" s="3">
        <f t="shared" si="30"/>
        <v>0</v>
      </c>
      <c r="AH51" s="3">
        <f t="shared" si="30"/>
        <v>0</v>
      </c>
      <c r="AI51" s="3">
        <f t="shared" si="30"/>
        <v>0</v>
      </c>
      <c r="AJ51" s="3">
        <f t="shared" si="30"/>
        <v>0</v>
      </c>
      <c r="AK51" s="3">
        <f t="shared" si="30"/>
        <v>0</v>
      </c>
      <c r="AL51" s="3">
        <f t="shared" si="30"/>
        <v>0</v>
      </c>
      <c r="AM51" s="3">
        <f t="shared" si="30"/>
        <v>0</v>
      </c>
    </row>
    <row r="52" spans="1:39" x14ac:dyDescent="0.3">
      <c r="A52" s="600"/>
      <c r="B52" s="11" t="str">
        <f t="shared" si="19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31">F52</f>
        <v>0</v>
      </c>
      <c r="H52" s="3">
        <f t="shared" si="31"/>
        <v>0</v>
      </c>
      <c r="I52" s="3">
        <f t="shared" si="31"/>
        <v>0</v>
      </c>
      <c r="J52" s="3">
        <f t="shared" si="31"/>
        <v>0</v>
      </c>
      <c r="K52" s="3">
        <f t="shared" si="31"/>
        <v>0</v>
      </c>
      <c r="L52" s="3">
        <f t="shared" si="31"/>
        <v>0</v>
      </c>
      <c r="M52" s="3">
        <f t="shared" si="31"/>
        <v>0</v>
      </c>
      <c r="N52" s="3">
        <f t="shared" si="31"/>
        <v>0</v>
      </c>
      <c r="O52" s="3">
        <f t="shared" si="31"/>
        <v>0</v>
      </c>
      <c r="P52" s="3">
        <f t="shared" si="31"/>
        <v>0</v>
      </c>
      <c r="Q52" s="3">
        <f t="shared" si="31"/>
        <v>0</v>
      </c>
      <c r="R52" s="3">
        <f t="shared" si="31"/>
        <v>0</v>
      </c>
      <c r="S52" s="3">
        <f t="shared" si="31"/>
        <v>0</v>
      </c>
      <c r="T52" s="3">
        <f t="shared" si="31"/>
        <v>0</v>
      </c>
      <c r="U52" s="3">
        <f t="shared" si="31"/>
        <v>0</v>
      </c>
      <c r="V52" s="3">
        <f t="shared" si="31"/>
        <v>0</v>
      </c>
      <c r="W52" s="3">
        <f t="shared" si="31"/>
        <v>0</v>
      </c>
      <c r="X52" s="3">
        <f t="shared" si="31"/>
        <v>0</v>
      </c>
      <c r="Y52" s="3">
        <f t="shared" si="31"/>
        <v>0</v>
      </c>
      <c r="Z52" s="3">
        <f t="shared" si="31"/>
        <v>0</v>
      </c>
      <c r="AA52" s="3">
        <f t="shared" si="31"/>
        <v>0</v>
      </c>
      <c r="AB52" s="3">
        <f t="shared" si="31"/>
        <v>0</v>
      </c>
      <c r="AC52" s="508">
        <v>0</v>
      </c>
      <c r="AD52" s="3">
        <f t="shared" si="31"/>
        <v>0</v>
      </c>
      <c r="AE52" s="3">
        <f t="shared" si="31"/>
        <v>0</v>
      </c>
      <c r="AF52" s="3">
        <f t="shared" si="31"/>
        <v>0</v>
      </c>
      <c r="AG52" s="3">
        <f t="shared" si="31"/>
        <v>0</v>
      </c>
      <c r="AH52" s="3">
        <f t="shared" si="31"/>
        <v>0</v>
      </c>
      <c r="AI52" s="3">
        <f t="shared" si="31"/>
        <v>0</v>
      </c>
      <c r="AJ52" s="3">
        <f t="shared" si="31"/>
        <v>0</v>
      </c>
      <c r="AK52" s="3">
        <f t="shared" si="31"/>
        <v>0</v>
      </c>
      <c r="AL52" s="3">
        <f t="shared" si="31"/>
        <v>0</v>
      </c>
      <c r="AM52" s="3">
        <f t="shared" si="31"/>
        <v>0</v>
      </c>
    </row>
    <row r="53" spans="1:39" x14ac:dyDescent="0.3">
      <c r="A53" s="600"/>
      <c r="B53" s="11" t="str">
        <f t="shared" si="19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2">F53</f>
        <v>0</v>
      </c>
      <c r="H53" s="3">
        <f t="shared" si="32"/>
        <v>0</v>
      </c>
      <c r="I53" s="3">
        <f t="shared" si="32"/>
        <v>0</v>
      </c>
      <c r="J53" s="3">
        <f t="shared" si="32"/>
        <v>0</v>
      </c>
      <c r="K53" s="3">
        <f t="shared" si="32"/>
        <v>0</v>
      </c>
      <c r="L53" s="3">
        <f t="shared" si="32"/>
        <v>0</v>
      </c>
      <c r="M53" s="3">
        <f t="shared" si="32"/>
        <v>0</v>
      </c>
      <c r="N53" s="3">
        <f t="shared" si="32"/>
        <v>0</v>
      </c>
      <c r="O53" s="3">
        <f t="shared" si="32"/>
        <v>0</v>
      </c>
      <c r="P53" s="3">
        <f t="shared" si="32"/>
        <v>0</v>
      </c>
      <c r="Q53" s="3">
        <f t="shared" si="32"/>
        <v>0</v>
      </c>
      <c r="R53" s="3">
        <f t="shared" si="32"/>
        <v>0</v>
      </c>
      <c r="S53" s="3">
        <f t="shared" si="32"/>
        <v>0</v>
      </c>
      <c r="T53" s="3">
        <f t="shared" si="32"/>
        <v>0</v>
      </c>
      <c r="U53" s="3">
        <f t="shared" si="32"/>
        <v>0</v>
      </c>
      <c r="V53" s="3">
        <f t="shared" si="32"/>
        <v>0</v>
      </c>
      <c r="W53" s="3">
        <f t="shared" si="32"/>
        <v>0</v>
      </c>
      <c r="X53" s="3">
        <f t="shared" si="32"/>
        <v>0</v>
      </c>
      <c r="Y53" s="3">
        <f t="shared" si="32"/>
        <v>0</v>
      </c>
      <c r="Z53" s="3">
        <f t="shared" si="32"/>
        <v>0</v>
      </c>
      <c r="AA53" s="3">
        <f t="shared" si="32"/>
        <v>0</v>
      </c>
      <c r="AB53" s="3">
        <f t="shared" si="32"/>
        <v>0</v>
      </c>
      <c r="AC53" s="508">
        <v>0</v>
      </c>
      <c r="AD53" s="3">
        <f t="shared" si="32"/>
        <v>0</v>
      </c>
      <c r="AE53" s="3">
        <f t="shared" si="32"/>
        <v>0</v>
      </c>
      <c r="AF53" s="3">
        <f t="shared" si="32"/>
        <v>0</v>
      </c>
      <c r="AG53" s="3">
        <f t="shared" si="32"/>
        <v>0</v>
      </c>
      <c r="AH53" s="3">
        <f t="shared" si="32"/>
        <v>0</v>
      </c>
      <c r="AI53" s="3">
        <f t="shared" si="32"/>
        <v>0</v>
      </c>
      <c r="AJ53" s="3">
        <f t="shared" si="32"/>
        <v>0</v>
      </c>
      <c r="AK53" s="3">
        <f t="shared" si="32"/>
        <v>0</v>
      </c>
      <c r="AL53" s="3">
        <f t="shared" si="32"/>
        <v>0</v>
      </c>
      <c r="AM53" s="3">
        <f t="shared" si="32"/>
        <v>0</v>
      </c>
    </row>
    <row r="54" spans="1:39" ht="15" customHeight="1" x14ac:dyDescent="0.3">
      <c r="A54" s="600"/>
      <c r="B54" s="11" t="str">
        <f t="shared" si="19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35">
      <c r="A55" s="601"/>
      <c r="B55" s="15" t="str">
        <f t="shared" si="19"/>
        <v>Monthly kWh</v>
      </c>
      <c r="C55" s="274">
        <f>SUM(C41:C54)</f>
        <v>0</v>
      </c>
      <c r="D55" s="274">
        <f t="shared" ref="D55:AM55" si="33">SUM(D41:D54)</f>
        <v>0</v>
      </c>
      <c r="E55" s="274">
        <f t="shared" si="33"/>
        <v>0</v>
      </c>
      <c r="F55" s="274">
        <f t="shared" si="33"/>
        <v>0</v>
      </c>
      <c r="G55" s="274">
        <f t="shared" si="33"/>
        <v>0</v>
      </c>
      <c r="H55" s="274">
        <f t="shared" si="33"/>
        <v>0</v>
      </c>
      <c r="I55" s="274">
        <f t="shared" si="33"/>
        <v>0</v>
      </c>
      <c r="J55" s="274">
        <f t="shared" si="33"/>
        <v>0</v>
      </c>
      <c r="K55" s="274">
        <f t="shared" si="33"/>
        <v>0</v>
      </c>
      <c r="L55" s="274">
        <f t="shared" si="33"/>
        <v>0</v>
      </c>
      <c r="M55" s="274">
        <f t="shared" si="33"/>
        <v>0</v>
      </c>
      <c r="N55" s="274">
        <f t="shared" si="33"/>
        <v>0</v>
      </c>
      <c r="O55" s="274">
        <f t="shared" si="33"/>
        <v>0</v>
      </c>
      <c r="P55" s="274">
        <f t="shared" si="33"/>
        <v>0</v>
      </c>
      <c r="Q55" s="274">
        <f t="shared" si="33"/>
        <v>0</v>
      </c>
      <c r="R55" s="274">
        <f t="shared" si="33"/>
        <v>0</v>
      </c>
      <c r="S55" s="274">
        <f t="shared" si="33"/>
        <v>0</v>
      </c>
      <c r="T55" s="274">
        <f t="shared" si="33"/>
        <v>0</v>
      </c>
      <c r="U55" s="274">
        <f t="shared" si="33"/>
        <v>0</v>
      </c>
      <c r="V55" s="274">
        <f t="shared" si="33"/>
        <v>0</v>
      </c>
      <c r="W55" s="274">
        <f t="shared" si="33"/>
        <v>0</v>
      </c>
      <c r="X55" s="274">
        <f t="shared" si="33"/>
        <v>0</v>
      </c>
      <c r="Y55" s="274">
        <f t="shared" si="33"/>
        <v>0</v>
      </c>
      <c r="Z55" s="274">
        <f t="shared" si="33"/>
        <v>0</v>
      </c>
      <c r="AA55" s="274">
        <f t="shared" si="33"/>
        <v>0</v>
      </c>
      <c r="AB55" s="274">
        <f t="shared" si="33"/>
        <v>0</v>
      </c>
      <c r="AC55" s="274">
        <f t="shared" si="33"/>
        <v>534528.0636373657</v>
      </c>
      <c r="AD55" s="274">
        <f t="shared" si="33"/>
        <v>534528.0636373657</v>
      </c>
      <c r="AE55" s="274">
        <f t="shared" si="33"/>
        <v>534528.0636373657</v>
      </c>
      <c r="AF55" s="274">
        <f t="shared" si="33"/>
        <v>534528.0636373657</v>
      </c>
      <c r="AG55" s="274">
        <f t="shared" si="33"/>
        <v>534528.0636373657</v>
      </c>
      <c r="AH55" s="274">
        <f t="shared" si="33"/>
        <v>534528.0636373657</v>
      </c>
      <c r="AI55" s="274">
        <f t="shared" si="33"/>
        <v>534528.0636373657</v>
      </c>
      <c r="AJ55" s="274">
        <f t="shared" si="33"/>
        <v>534528.0636373657</v>
      </c>
      <c r="AK55" s="274">
        <f t="shared" si="33"/>
        <v>534528.0636373657</v>
      </c>
      <c r="AL55" s="274">
        <f t="shared" si="33"/>
        <v>534528.0636373657</v>
      </c>
      <c r="AM55" s="274">
        <f t="shared" si="33"/>
        <v>534528.0636373657</v>
      </c>
    </row>
    <row r="56" spans="1:39" s="44" customFormat="1" x14ac:dyDescent="0.3">
      <c r="A56" s="8"/>
      <c r="B56" s="302"/>
      <c r="C56" s="9"/>
      <c r="D56" s="302"/>
      <c r="E56" s="9"/>
      <c r="F56" s="302"/>
      <c r="G56" s="302"/>
      <c r="H56" s="9"/>
      <c r="I56" s="302"/>
      <c r="J56" s="302"/>
      <c r="K56" s="9"/>
      <c r="L56" s="302"/>
      <c r="M56" s="302"/>
      <c r="N56" s="9"/>
      <c r="O56" s="302"/>
      <c r="P56" s="302"/>
      <c r="Q56" s="9"/>
      <c r="R56" s="302"/>
      <c r="S56" s="302"/>
      <c r="T56" s="9"/>
      <c r="U56" s="302"/>
      <c r="V56" s="302"/>
      <c r="W56" s="9"/>
      <c r="X56" s="302"/>
      <c r="Y56" s="302"/>
      <c r="Z56" s="9"/>
      <c r="AA56" s="302"/>
      <c r="AB56" s="302"/>
      <c r="AC56" s="9"/>
      <c r="AD56" s="302"/>
      <c r="AE56" s="302"/>
      <c r="AF56" s="9"/>
      <c r="AG56" s="302"/>
      <c r="AH56" s="302"/>
      <c r="AI56" s="9"/>
      <c r="AJ56" s="302"/>
      <c r="AK56" s="302"/>
      <c r="AL56" s="9"/>
      <c r="AM56" s="302"/>
    </row>
    <row r="57" spans="1:39" s="44" customFormat="1" ht="15" thickBot="1" x14ac:dyDescent="0.35">
      <c r="A57" s="239" t="s">
        <v>130</v>
      </c>
      <c r="B57" s="239"/>
      <c r="C57" s="239"/>
      <c r="D57" s="239"/>
      <c r="E57" s="239"/>
      <c r="F57" s="239"/>
      <c r="G57" s="239"/>
      <c r="H57" s="239"/>
      <c r="I57" s="239"/>
      <c r="J57" s="239"/>
      <c r="K57" s="303"/>
      <c r="L57" s="146"/>
      <c r="M57" s="146"/>
      <c r="N57" s="303"/>
      <c r="O57" s="146"/>
      <c r="P57" s="146"/>
      <c r="Q57" s="303"/>
      <c r="R57" s="146"/>
      <c r="S57" s="146"/>
      <c r="T57" s="303"/>
      <c r="U57" s="146"/>
      <c r="V57" s="146"/>
      <c r="W57" s="303"/>
      <c r="X57" s="146"/>
      <c r="Y57" s="146"/>
      <c r="Z57" s="303"/>
      <c r="AA57" s="146"/>
      <c r="AB57" s="146"/>
      <c r="AC57" s="303"/>
      <c r="AD57" s="146"/>
      <c r="AE57" s="146"/>
      <c r="AF57" s="303"/>
      <c r="AG57" s="146"/>
      <c r="AH57" s="146"/>
      <c r="AI57" s="303"/>
      <c r="AJ57" s="146"/>
      <c r="AK57" s="146"/>
      <c r="AL57" s="303"/>
      <c r="AM57" s="146"/>
    </row>
    <row r="58" spans="1:39" ht="15.6" x14ac:dyDescent="0.3">
      <c r="A58" s="602" t="s">
        <v>30</v>
      </c>
      <c r="B58" s="17" t="str">
        <f t="shared" ref="B58" si="34">B40</f>
        <v>End Use</v>
      </c>
      <c r="C58" s="271">
        <v>43831</v>
      </c>
      <c r="D58" s="271">
        <v>43862</v>
      </c>
      <c r="E58" s="271">
        <v>43891</v>
      </c>
      <c r="F58" s="271">
        <v>43922</v>
      </c>
      <c r="G58" s="271">
        <v>43952</v>
      </c>
      <c r="H58" s="271">
        <v>43983</v>
      </c>
      <c r="I58" s="271">
        <v>44013</v>
      </c>
      <c r="J58" s="271">
        <v>44044</v>
      </c>
      <c r="K58" s="271">
        <v>44075</v>
      </c>
      <c r="L58" s="271">
        <v>44105</v>
      </c>
      <c r="M58" s="271">
        <v>44136</v>
      </c>
      <c r="N58" s="271">
        <v>44166</v>
      </c>
      <c r="O58" s="271">
        <v>44197</v>
      </c>
      <c r="P58" s="271">
        <v>44228</v>
      </c>
      <c r="Q58" s="271">
        <v>44256</v>
      </c>
      <c r="R58" s="271">
        <v>44287</v>
      </c>
      <c r="S58" s="271">
        <v>44317</v>
      </c>
      <c r="T58" s="271">
        <v>44348</v>
      </c>
      <c r="U58" s="271">
        <v>44378</v>
      </c>
      <c r="V58" s="271">
        <v>44409</v>
      </c>
      <c r="W58" s="271">
        <v>44440</v>
      </c>
      <c r="X58" s="271">
        <v>44470</v>
      </c>
      <c r="Y58" s="271">
        <v>44501</v>
      </c>
      <c r="Z58" s="271">
        <v>44531</v>
      </c>
      <c r="AA58" s="271">
        <v>44562</v>
      </c>
      <c r="AB58" s="271">
        <v>44593</v>
      </c>
      <c r="AC58" s="271">
        <v>44621</v>
      </c>
      <c r="AD58" s="271">
        <v>44652</v>
      </c>
      <c r="AE58" s="271">
        <v>44682</v>
      </c>
      <c r="AF58" s="271">
        <v>44713</v>
      </c>
      <c r="AG58" s="271">
        <v>44743</v>
      </c>
      <c r="AH58" s="271">
        <v>44774</v>
      </c>
      <c r="AI58" s="271">
        <v>44805</v>
      </c>
      <c r="AJ58" s="271">
        <v>44835</v>
      </c>
      <c r="AK58" s="271">
        <v>44866</v>
      </c>
      <c r="AL58" s="271">
        <v>44896</v>
      </c>
      <c r="AM58" s="271">
        <v>44927</v>
      </c>
    </row>
    <row r="59" spans="1:39" ht="15" customHeight="1" x14ac:dyDescent="0.3">
      <c r="A59" s="603"/>
      <c r="B59" s="13" t="str">
        <f t="shared" ref="B59:B72" si="35">B41</f>
        <v>Air Comp</v>
      </c>
      <c r="C59" s="27">
        <f>IF(C23=0,0,(C5*0.5)-C41)*C78*C$93*C$2</f>
        <v>0</v>
      </c>
      <c r="D59" s="27">
        <f>IF(D23=0,0,((D5*0.5)+C23-D41)*D78*D$93*D$2)</f>
        <v>0</v>
      </c>
      <c r="E59" s="27">
        <f t="shared" ref="E59:AM60" si="36">IF(E23=0,0,((E5*0.5)+D23-E41)*E78*E$93*E$2)</f>
        <v>0</v>
      </c>
      <c r="F59" s="27">
        <f t="shared" si="36"/>
        <v>0</v>
      </c>
      <c r="G59" s="27">
        <f t="shared" si="36"/>
        <v>0</v>
      </c>
      <c r="H59" s="27">
        <f t="shared" si="36"/>
        <v>0</v>
      </c>
      <c r="I59" s="27">
        <f t="shared" si="36"/>
        <v>0</v>
      </c>
      <c r="J59" s="27">
        <f t="shared" si="36"/>
        <v>0</v>
      </c>
      <c r="K59" s="27">
        <f t="shared" si="36"/>
        <v>0</v>
      </c>
      <c r="L59" s="27">
        <f t="shared" si="36"/>
        <v>0</v>
      </c>
      <c r="M59" s="27">
        <f t="shared" si="36"/>
        <v>0</v>
      </c>
      <c r="N59" s="27">
        <f t="shared" si="36"/>
        <v>0</v>
      </c>
      <c r="O59" s="27">
        <f t="shared" si="36"/>
        <v>0</v>
      </c>
      <c r="P59" s="27">
        <f t="shared" si="36"/>
        <v>0</v>
      </c>
      <c r="Q59" s="27">
        <f t="shared" si="36"/>
        <v>0</v>
      </c>
      <c r="R59" s="27">
        <f t="shared" si="36"/>
        <v>0</v>
      </c>
      <c r="S59" s="27">
        <f t="shared" si="36"/>
        <v>0</v>
      </c>
      <c r="T59" s="27">
        <f t="shared" si="36"/>
        <v>0</v>
      </c>
      <c r="U59" s="27">
        <f t="shared" si="36"/>
        <v>0</v>
      </c>
      <c r="V59" s="27">
        <f t="shared" si="36"/>
        <v>0</v>
      </c>
      <c r="W59" s="27">
        <f t="shared" si="36"/>
        <v>0</v>
      </c>
      <c r="X59" s="27">
        <f t="shared" si="36"/>
        <v>0</v>
      </c>
      <c r="Y59" s="27">
        <f t="shared" si="36"/>
        <v>0</v>
      </c>
      <c r="Z59" s="27">
        <f t="shared" si="36"/>
        <v>0</v>
      </c>
      <c r="AA59" s="27">
        <f t="shared" si="36"/>
        <v>0</v>
      </c>
      <c r="AB59" s="27">
        <f t="shared" si="36"/>
        <v>0</v>
      </c>
      <c r="AC59" s="27">
        <f t="shared" si="36"/>
        <v>0</v>
      </c>
      <c r="AD59" s="27">
        <f t="shared" si="36"/>
        <v>0</v>
      </c>
      <c r="AE59" s="27">
        <f t="shared" si="36"/>
        <v>0</v>
      </c>
      <c r="AF59" s="27">
        <f t="shared" si="36"/>
        <v>0</v>
      </c>
      <c r="AG59" s="27">
        <f t="shared" si="36"/>
        <v>0</v>
      </c>
      <c r="AH59" s="27">
        <f t="shared" si="36"/>
        <v>0</v>
      </c>
      <c r="AI59" s="27">
        <f t="shared" si="36"/>
        <v>0</v>
      </c>
      <c r="AJ59" s="27">
        <f t="shared" si="36"/>
        <v>0</v>
      </c>
      <c r="AK59" s="27">
        <f t="shared" si="36"/>
        <v>0</v>
      </c>
      <c r="AL59" s="27">
        <f t="shared" si="36"/>
        <v>0</v>
      </c>
      <c r="AM59" s="27">
        <f t="shared" si="36"/>
        <v>0</v>
      </c>
    </row>
    <row r="60" spans="1:39" ht="15.6" x14ac:dyDescent="0.3">
      <c r="A60" s="603"/>
      <c r="B60" s="13" t="str">
        <f t="shared" si="35"/>
        <v>Building Shell</v>
      </c>
      <c r="C60" s="27">
        <f t="shared" ref="C60:C71" si="37">IF(C24=0,0,(C6*0.5)-C42)*C79*C$93*C$2</f>
        <v>0</v>
      </c>
      <c r="D60" s="27">
        <f t="shared" ref="D60:S71" si="38">IF(D24=0,0,((D6*0.5)+C24-D42)*D79*D$93*D$2)</f>
        <v>0</v>
      </c>
      <c r="E60" s="27">
        <f t="shared" si="38"/>
        <v>0</v>
      </c>
      <c r="F60" s="27">
        <f t="shared" si="38"/>
        <v>0</v>
      </c>
      <c r="G60" s="27">
        <f t="shared" si="38"/>
        <v>0</v>
      </c>
      <c r="H60" s="27">
        <f t="shared" si="38"/>
        <v>0</v>
      </c>
      <c r="I60" s="27">
        <f t="shared" si="38"/>
        <v>0</v>
      </c>
      <c r="J60" s="27">
        <f t="shared" si="38"/>
        <v>0</v>
      </c>
      <c r="K60" s="27">
        <f t="shared" si="38"/>
        <v>0</v>
      </c>
      <c r="L60" s="27">
        <f t="shared" si="38"/>
        <v>0</v>
      </c>
      <c r="M60" s="27">
        <f t="shared" si="38"/>
        <v>0</v>
      </c>
      <c r="N60" s="27">
        <f t="shared" si="38"/>
        <v>0</v>
      </c>
      <c r="O60" s="27">
        <f t="shared" si="38"/>
        <v>0</v>
      </c>
      <c r="P60" s="27">
        <f t="shared" si="38"/>
        <v>0</v>
      </c>
      <c r="Q60" s="27">
        <f t="shared" si="38"/>
        <v>0</v>
      </c>
      <c r="R60" s="27">
        <f t="shared" si="38"/>
        <v>0</v>
      </c>
      <c r="S60" s="27">
        <f t="shared" si="38"/>
        <v>0</v>
      </c>
      <c r="T60" s="27">
        <f t="shared" si="36"/>
        <v>0</v>
      </c>
      <c r="U60" s="27">
        <f t="shared" si="36"/>
        <v>0</v>
      </c>
      <c r="V60" s="27">
        <f t="shared" si="36"/>
        <v>0</v>
      </c>
      <c r="W60" s="27">
        <f t="shared" si="36"/>
        <v>0</v>
      </c>
      <c r="X60" s="27">
        <f t="shared" si="36"/>
        <v>0</v>
      </c>
      <c r="Y60" s="27">
        <f t="shared" si="36"/>
        <v>0</v>
      </c>
      <c r="Z60" s="27">
        <f t="shared" si="36"/>
        <v>0</v>
      </c>
      <c r="AA60" s="27">
        <f t="shared" si="36"/>
        <v>0</v>
      </c>
      <c r="AB60" s="27">
        <f t="shared" si="36"/>
        <v>0</v>
      </c>
      <c r="AC60" s="27">
        <f t="shared" si="36"/>
        <v>0</v>
      </c>
      <c r="AD60" s="27">
        <f t="shared" si="36"/>
        <v>0</v>
      </c>
      <c r="AE60" s="27">
        <f t="shared" si="36"/>
        <v>0</v>
      </c>
      <c r="AF60" s="27">
        <f t="shared" si="36"/>
        <v>0</v>
      </c>
      <c r="AG60" s="27">
        <f t="shared" si="36"/>
        <v>0</v>
      </c>
      <c r="AH60" s="27">
        <f t="shared" si="36"/>
        <v>0</v>
      </c>
      <c r="AI60" s="27">
        <f t="shared" si="36"/>
        <v>0</v>
      </c>
      <c r="AJ60" s="27">
        <f t="shared" si="36"/>
        <v>0</v>
      </c>
      <c r="AK60" s="27">
        <f t="shared" si="36"/>
        <v>0</v>
      </c>
      <c r="AL60" s="27">
        <f t="shared" si="36"/>
        <v>0</v>
      </c>
      <c r="AM60" s="27">
        <f t="shared" si="36"/>
        <v>0</v>
      </c>
    </row>
    <row r="61" spans="1:39" ht="15.6" x14ac:dyDescent="0.3">
      <c r="A61" s="603"/>
      <c r="B61" s="13" t="str">
        <f t="shared" si="35"/>
        <v>Cooking</v>
      </c>
      <c r="C61" s="27">
        <f t="shared" si="37"/>
        <v>0</v>
      </c>
      <c r="D61" s="27">
        <f t="shared" si="38"/>
        <v>0</v>
      </c>
      <c r="E61" s="27">
        <f t="shared" ref="E61:AM64" si="39">IF(E25=0,0,((E7*0.5)+D25-E43)*E80*E$93*E$2)</f>
        <v>0</v>
      </c>
      <c r="F61" s="27">
        <f t="shared" si="39"/>
        <v>0</v>
      </c>
      <c r="G61" s="27">
        <f t="shared" si="39"/>
        <v>0</v>
      </c>
      <c r="H61" s="27">
        <f t="shared" si="39"/>
        <v>0</v>
      </c>
      <c r="I61" s="27">
        <f t="shared" si="39"/>
        <v>0</v>
      </c>
      <c r="J61" s="27">
        <f t="shared" si="39"/>
        <v>0</v>
      </c>
      <c r="K61" s="27">
        <f t="shared" si="39"/>
        <v>0</v>
      </c>
      <c r="L61" s="27">
        <f t="shared" si="39"/>
        <v>0</v>
      </c>
      <c r="M61" s="27">
        <f t="shared" si="39"/>
        <v>0</v>
      </c>
      <c r="N61" s="27">
        <f t="shared" si="39"/>
        <v>0</v>
      </c>
      <c r="O61" s="27">
        <f t="shared" si="39"/>
        <v>0</v>
      </c>
      <c r="P61" s="27">
        <f t="shared" si="39"/>
        <v>0</v>
      </c>
      <c r="Q61" s="27">
        <f t="shared" si="39"/>
        <v>0</v>
      </c>
      <c r="R61" s="27">
        <f t="shared" si="39"/>
        <v>0</v>
      </c>
      <c r="S61" s="27">
        <f t="shared" si="39"/>
        <v>0</v>
      </c>
      <c r="T61" s="27">
        <f t="shared" si="39"/>
        <v>0</v>
      </c>
      <c r="U61" s="27">
        <f t="shared" si="39"/>
        <v>0</v>
      </c>
      <c r="V61" s="27">
        <f t="shared" si="39"/>
        <v>0</v>
      </c>
      <c r="W61" s="27">
        <f t="shared" si="39"/>
        <v>0</v>
      </c>
      <c r="X61" s="27">
        <f t="shared" si="39"/>
        <v>0</v>
      </c>
      <c r="Y61" s="27">
        <f t="shared" si="39"/>
        <v>0</v>
      </c>
      <c r="Z61" s="27">
        <f t="shared" si="39"/>
        <v>0</v>
      </c>
      <c r="AA61" s="27">
        <f t="shared" si="39"/>
        <v>0</v>
      </c>
      <c r="AB61" s="27">
        <f t="shared" si="39"/>
        <v>0</v>
      </c>
      <c r="AC61" s="27">
        <f t="shared" si="39"/>
        <v>0</v>
      </c>
      <c r="AD61" s="27">
        <f t="shared" si="39"/>
        <v>0</v>
      </c>
      <c r="AE61" s="27">
        <f t="shared" si="39"/>
        <v>0</v>
      </c>
      <c r="AF61" s="27">
        <f t="shared" si="39"/>
        <v>0</v>
      </c>
      <c r="AG61" s="27">
        <f t="shared" si="39"/>
        <v>0</v>
      </c>
      <c r="AH61" s="27">
        <f t="shared" si="39"/>
        <v>0</v>
      </c>
      <c r="AI61" s="27">
        <f t="shared" si="39"/>
        <v>0</v>
      </c>
      <c r="AJ61" s="27">
        <f t="shared" si="39"/>
        <v>0</v>
      </c>
      <c r="AK61" s="27">
        <f t="shared" si="39"/>
        <v>0</v>
      </c>
      <c r="AL61" s="27">
        <f t="shared" si="39"/>
        <v>0</v>
      </c>
      <c r="AM61" s="27">
        <f t="shared" si="39"/>
        <v>0</v>
      </c>
    </row>
    <row r="62" spans="1:39" ht="15.6" x14ac:dyDescent="0.3">
      <c r="A62" s="603"/>
      <c r="B62" s="13" t="str">
        <f t="shared" si="35"/>
        <v>Cooling</v>
      </c>
      <c r="C62" s="27">
        <f t="shared" si="37"/>
        <v>0</v>
      </c>
      <c r="D62" s="27">
        <f t="shared" si="38"/>
        <v>0</v>
      </c>
      <c r="E62" s="27">
        <f t="shared" si="39"/>
        <v>0</v>
      </c>
      <c r="F62" s="27">
        <f t="shared" si="39"/>
        <v>0</v>
      </c>
      <c r="G62" s="27">
        <f t="shared" si="39"/>
        <v>0</v>
      </c>
      <c r="H62" s="27">
        <f t="shared" si="39"/>
        <v>0</v>
      </c>
      <c r="I62" s="27">
        <f t="shared" si="39"/>
        <v>0</v>
      </c>
      <c r="J62" s="27">
        <f t="shared" si="39"/>
        <v>0</v>
      </c>
      <c r="K62" s="27">
        <f t="shared" si="39"/>
        <v>0</v>
      </c>
      <c r="L62" s="27">
        <f t="shared" si="39"/>
        <v>0</v>
      </c>
      <c r="M62" s="27">
        <f t="shared" si="39"/>
        <v>0</v>
      </c>
      <c r="N62" s="27">
        <f t="shared" si="39"/>
        <v>0</v>
      </c>
      <c r="O62" s="27">
        <f t="shared" si="39"/>
        <v>0</v>
      </c>
      <c r="P62" s="27">
        <f t="shared" si="39"/>
        <v>0</v>
      </c>
      <c r="Q62" s="27">
        <f t="shared" si="39"/>
        <v>0</v>
      </c>
      <c r="R62" s="27">
        <f t="shared" si="39"/>
        <v>0</v>
      </c>
      <c r="S62" s="27">
        <f t="shared" si="39"/>
        <v>0</v>
      </c>
      <c r="T62" s="27">
        <f t="shared" si="39"/>
        <v>0</v>
      </c>
      <c r="U62" s="27">
        <f t="shared" si="39"/>
        <v>0</v>
      </c>
      <c r="V62" s="27">
        <f t="shared" si="39"/>
        <v>0</v>
      </c>
      <c r="W62" s="27">
        <f t="shared" si="39"/>
        <v>0</v>
      </c>
      <c r="X62" s="27">
        <f t="shared" si="39"/>
        <v>0</v>
      </c>
      <c r="Y62" s="27">
        <f t="shared" si="39"/>
        <v>0</v>
      </c>
      <c r="Z62" s="27">
        <f t="shared" si="39"/>
        <v>0</v>
      </c>
      <c r="AA62" s="27">
        <f t="shared" si="39"/>
        <v>0</v>
      </c>
      <c r="AB62" s="27">
        <f t="shared" si="39"/>
        <v>0</v>
      </c>
      <c r="AC62" s="27">
        <f t="shared" si="39"/>
        <v>0</v>
      </c>
      <c r="AD62" s="27">
        <f t="shared" si="39"/>
        <v>0</v>
      </c>
      <c r="AE62" s="27">
        <f t="shared" si="39"/>
        <v>0</v>
      </c>
      <c r="AF62" s="27">
        <f t="shared" si="39"/>
        <v>0</v>
      </c>
      <c r="AG62" s="27">
        <f t="shared" si="39"/>
        <v>0</v>
      </c>
      <c r="AH62" s="27">
        <f t="shared" si="39"/>
        <v>0</v>
      </c>
      <c r="AI62" s="27">
        <f t="shared" si="39"/>
        <v>0</v>
      </c>
      <c r="AJ62" s="27">
        <f t="shared" si="39"/>
        <v>0</v>
      </c>
      <c r="AK62" s="27">
        <f t="shared" si="39"/>
        <v>0</v>
      </c>
      <c r="AL62" s="27">
        <f t="shared" si="39"/>
        <v>0</v>
      </c>
      <c r="AM62" s="27">
        <f t="shared" si="39"/>
        <v>0</v>
      </c>
    </row>
    <row r="63" spans="1:39" ht="15.6" x14ac:dyDescent="0.3">
      <c r="A63" s="603"/>
      <c r="B63" s="13" t="str">
        <f t="shared" si="35"/>
        <v>Ext Lighting</v>
      </c>
      <c r="C63" s="27">
        <f t="shared" si="37"/>
        <v>0</v>
      </c>
      <c r="D63" s="27">
        <f t="shared" si="38"/>
        <v>0</v>
      </c>
      <c r="E63" s="27">
        <f t="shared" si="39"/>
        <v>0</v>
      </c>
      <c r="F63" s="27">
        <f t="shared" si="39"/>
        <v>0</v>
      </c>
      <c r="G63" s="27">
        <f t="shared" si="39"/>
        <v>0</v>
      </c>
      <c r="H63" s="27">
        <f t="shared" si="39"/>
        <v>0</v>
      </c>
      <c r="I63" s="27">
        <f t="shared" si="39"/>
        <v>0</v>
      </c>
      <c r="J63" s="27">
        <f t="shared" si="39"/>
        <v>0</v>
      </c>
      <c r="K63" s="27">
        <f t="shared" si="39"/>
        <v>0</v>
      </c>
      <c r="L63" s="27">
        <f t="shared" si="39"/>
        <v>0</v>
      </c>
      <c r="M63" s="27">
        <f t="shared" si="39"/>
        <v>0</v>
      </c>
      <c r="N63" s="27">
        <f t="shared" si="39"/>
        <v>0</v>
      </c>
      <c r="O63" s="27">
        <f t="shared" si="39"/>
        <v>0</v>
      </c>
      <c r="P63" s="27">
        <f t="shared" si="39"/>
        <v>0</v>
      </c>
      <c r="Q63" s="27">
        <f t="shared" si="39"/>
        <v>0</v>
      </c>
      <c r="R63" s="27">
        <f t="shared" si="39"/>
        <v>0</v>
      </c>
      <c r="S63" s="27">
        <f t="shared" si="39"/>
        <v>0</v>
      </c>
      <c r="T63" s="27">
        <f t="shared" si="39"/>
        <v>0</v>
      </c>
      <c r="U63" s="27">
        <f t="shared" si="39"/>
        <v>0</v>
      </c>
      <c r="V63" s="27">
        <f t="shared" si="39"/>
        <v>0</v>
      </c>
      <c r="W63" s="27">
        <f t="shared" si="39"/>
        <v>0</v>
      </c>
      <c r="X63" s="27">
        <f t="shared" si="39"/>
        <v>0</v>
      </c>
      <c r="Y63" s="27">
        <f t="shared" si="39"/>
        <v>0</v>
      </c>
      <c r="Z63" s="27">
        <f t="shared" si="39"/>
        <v>0</v>
      </c>
      <c r="AA63" s="27">
        <f t="shared" si="39"/>
        <v>0</v>
      </c>
      <c r="AB63" s="27">
        <f t="shared" si="39"/>
        <v>0</v>
      </c>
      <c r="AC63" s="27">
        <f t="shared" si="39"/>
        <v>0</v>
      </c>
      <c r="AD63" s="27">
        <f t="shared" si="39"/>
        <v>0</v>
      </c>
      <c r="AE63" s="27">
        <f t="shared" si="39"/>
        <v>0</v>
      </c>
      <c r="AF63" s="27">
        <f t="shared" si="39"/>
        <v>0</v>
      </c>
      <c r="AG63" s="27">
        <f t="shared" si="39"/>
        <v>0</v>
      </c>
      <c r="AH63" s="27">
        <f t="shared" si="39"/>
        <v>0</v>
      </c>
      <c r="AI63" s="27">
        <f t="shared" si="39"/>
        <v>0</v>
      </c>
      <c r="AJ63" s="27">
        <f t="shared" si="39"/>
        <v>0</v>
      </c>
      <c r="AK63" s="27">
        <f t="shared" si="39"/>
        <v>0</v>
      </c>
      <c r="AL63" s="27">
        <f t="shared" si="39"/>
        <v>0</v>
      </c>
      <c r="AM63" s="27">
        <f t="shared" si="39"/>
        <v>0</v>
      </c>
    </row>
    <row r="64" spans="1:39" ht="15.6" x14ac:dyDescent="0.3">
      <c r="A64" s="603"/>
      <c r="B64" s="13" t="str">
        <f t="shared" si="35"/>
        <v>Heating</v>
      </c>
      <c r="C64" s="27">
        <f t="shared" si="37"/>
        <v>0</v>
      </c>
      <c r="D64" s="27">
        <f t="shared" si="38"/>
        <v>0</v>
      </c>
      <c r="E64" s="27">
        <f t="shared" si="39"/>
        <v>0</v>
      </c>
      <c r="F64" s="27">
        <f t="shared" si="39"/>
        <v>0</v>
      </c>
      <c r="G64" s="27">
        <f t="shared" si="39"/>
        <v>0</v>
      </c>
      <c r="H64" s="27">
        <f t="shared" si="39"/>
        <v>0</v>
      </c>
      <c r="I64" s="27">
        <f t="shared" si="39"/>
        <v>0</v>
      </c>
      <c r="J64" s="27">
        <f t="shared" si="39"/>
        <v>0</v>
      </c>
      <c r="K64" s="27">
        <f t="shared" si="39"/>
        <v>0</v>
      </c>
      <c r="L64" s="27">
        <f t="shared" si="39"/>
        <v>0</v>
      </c>
      <c r="M64" s="27">
        <f t="shared" si="39"/>
        <v>0</v>
      </c>
      <c r="N64" s="27">
        <f t="shared" si="39"/>
        <v>0</v>
      </c>
      <c r="O64" s="27">
        <f t="shared" si="39"/>
        <v>0</v>
      </c>
      <c r="P64" s="27">
        <f t="shared" si="39"/>
        <v>0</v>
      </c>
      <c r="Q64" s="27">
        <f t="shared" si="39"/>
        <v>0</v>
      </c>
      <c r="R64" s="27">
        <f t="shared" si="39"/>
        <v>0</v>
      </c>
      <c r="S64" s="27">
        <f t="shared" si="39"/>
        <v>0</v>
      </c>
      <c r="T64" s="27">
        <f t="shared" si="39"/>
        <v>0</v>
      </c>
      <c r="U64" s="27">
        <f t="shared" si="39"/>
        <v>0</v>
      </c>
      <c r="V64" s="27">
        <f t="shared" si="39"/>
        <v>0</v>
      </c>
      <c r="W64" s="27">
        <f t="shared" si="39"/>
        <v>0</v>
      </c>
      <c r="X64" s="27">
        <f t="shared" si="39"/>
        <v>0</v>
      </c>
      <c r="Y64" s="27">
        <f t="shared" si="39"/>
        <v>0</v>
      </c>
      <c r="Z64" s="27">
        <f t="shared" si="39"/>
        <v>0</v>
      </c>
      <c r="AA64" s="27">
        <f t="shared" si="39"/>
        <v>0</v>
      </c>
      <c r="AB64" s="27">
        <f t="shared" si="39"/>
        <v>0</v>
      </c>
      <c r="AC64" s="27">
        <f t="shared" si="39"/>
        <v>0</v>
      </c>
      <c r="AD64" s="27">
        <f t="shared" si="39"/>
        <v>0</v>
      </c>
      <c r="AE64" s="27">
        <f t="shared" si="39"/>
        <v>0</v>
      </c>
      <c r="AF64" s="27">
        <f t="shared" si="39"/>
        <v>0</v>
      </c>
      <c r="AG64" s="27">
        <f t="shared" si="39"/>
        <v>0</v>
      </c>
      <c r="AH64" s="27">
        <f t="shared" si="39"/>
        <v>0</v>
      </c>
      <c r="AI64" s="27">
        <f t="shared" si="39"/>
        <v>0</v>
      </c>
      <c r="AJ64" s="27">
        <f t="shared" si="39"/>
        <v>0</v>
      </c>
      <c r="AK64" s="27">
        <f t="shared" si="39"/>
        <v>0</v>
      </c>
      <c r="AL64" s="27">
        <f t="shared" si="39"/>
        <v>0</v>
      </c>
      <c r="AM64" s="27">
        <f t="shared" si="39"/>
        <v>0</v>
      </c>
    </row>
    <row r="65" spans="1:41" ht="15.6" x14ac:dyDescent="0.3">
      <c r="A65" s="603"/>
      <c r="B65" s="13" t="str">
        <f t="shared" si="35"/>
        <v>HVAC</v>
      </c>
      <c r="C65" s="27">
        <f t="shared" si="37"/>
        <v>0</v>
      </c>
      <c r="D65" s="27">
        <f t="shared" si="38"/>
        <v>0</v>
      </c>
      <c r="E65" s="27">
        <f t="shared" ref="E65:AM68" si="40">IF(E29=0,0,((E11*0.5)+D29-E47)*E84*E$93*E$2)</f>
        <v>0</v>
      </c>
      <c r="F65" s="27">
        <f t="shared" si="40"/>
        <v>0</v>
      </c>
      <c r="G65" s="27">
        <f t="shared" si="40"/>
        <v>0</v>
      </c>
      <c r="H65" s="27">
        <f t="shared" si="40"/>
        <v>0</v>
      </c>
      <c r="I65" s="27">
        <f t="shared" si="40"/>
        <v>0</v>
      </c>
      <c r="J65" s="27">
        <f t="shared" si="40"/>
        <v>0</v>
      </c>
      <c r="K65" s="27">
        <f t="shared" si="40"/>
        <v>0</v>
      </c>
      <c r="L65" s="27">
        <f t="shared" si="40"/>
        <v>0</v>
      </c>
      <c r="M65" s="27">
        <f t="shared" si="40"/>
        <v>0</v>
      </c>
      <c r="N65" s="27">
        <f t="shared" si="40"/>
        <v>0</v>
      </c>
      <c r="O65" s="27">
        <f t="shared" si="40"/>
        <v>0</v>
      </c>
      <c r="P65" s="27">
        <f t="shared" si="40"/>
        <v>0</v>
      </c>
      <c r="Q65" s="27">
        <f t="shared" si="40"/>
        <v>0</v>
      </c>
      <c r="R65" s="27">
        <f t="shared" si="40"/>
        <v>0</v>
      </c>
      <c r="S65" s="27">
        <f t="shared" si="40"/>
        <v>0</v>
      </c>
      <c r="T65" s="27">
        <f t="shared" si="40"/>
        <v>0</v>
      </c>
      <c r="U65" s="27">
        <f t="shared" si="40"/>
        <v>0</v>
      </c>
      <c r="V65" s="27">
        <f t="shared" si="40"/>
        <v>0</v>
      </c>
      <c r="W65" s="27">
        <f t="shared" si="40"/>
        <v>0</v>
      </c>
      <c r="X65" s="27">
        <f t="shared" si="40"/>
        <v>0</v>
      </c>
      <c r="Y65" s="27">
        <f t="shared" si="40"/>
        <v>0</v>
      </c>
      <c r="Z65" s="27">
        <f t="shared" si="40"/>
        <v>0</v>
      </c>
      <c r="AA65" s="27">
        <f t="shared" si="40"/>
        <v>0</v>
      </c>
      <c r="AB65" s="27">
        <f t="shared" si="40"/>
        <v>0</v>
      </c>
      <c r="AC65" s="27">
        <f t="shared" si="40"/>
        <v>0</v>
      </c>
      <c r="AD65" s="27">
        <f t="shared" si="40"/>
        <v>0</v>
      </c>
      <c r="AE65" s="27">
        <f t="shared" si="40"/>
        <v>0</v>
      </c>
      <c r="AF65" s="27">
        <f t="shared" si="40"/>
        <v>0</v>
      </c>
      <c r="AG65" s="27">
        <f t="shared" si="40"/>
        <v>0</v>
      </c>
      <c r="AH65" s="27">
        <f t="shared" si="40"/>
        <v>0</v>
      </c>
      <c r="AI65" s="27">
        <f t="shared" si="40"/>
        <v>0</v>
      </c>
      <c r="AJ65" s="27">
        <f t="shared" si="40"/>
        <v>0</v>
      </c>
      <c r="AK65" s="27">
        <f t="shared" si="40"/>
        <v>0</v>
      </c>
      <c r="AL65" s="27">
        <f t="shared" si="40"/>
        <v>0</v>
      </c>
      <c r="AM65" s="27">
        <f t="shared" si="40"/>
        <v>0</v>
      </c>
    </row>
    <row r="66" spans="1:41" ht="15.6" x14ac:dyDescent="0.3">
      <c r="A66" s="603"/>
      <c r="B66" s="13" t="str">
        <f t="shared" si="35"/>
        <v>Lighting</v>
      </c>
      <c r="C66" s="27">
        <f t="shared" si="37"/>
        <v>0</v>
      </c>
      <c r="D66" s="27">
        <f t="shared" si="38"/>
        <v>114.31587745422527</v>
      </c>
      <c r="E66" s="27">
        <f t="shared" si="40"/>
        <v>600.52572921362491</v>
      </c>
      <c r="F66" s="27">
        <f t="shared" si="40"/>
        <v>1093.3035461046106</v>
      </c>
      <c r="G66" s="27">
        <f t="shared" si="40"/>
        <v>1518.7366145584979</v>
      </c>
      <c r="H66" s="27">
        <f t="shared" si="40"/>
        <v>1810.1442772917881</v>
      </c>
      <c r="I66" s="27">
        <f t="shared" si="40"/>
        <v>2451.4736598046748</v>
      </c>
      <c r="J66" s="27">
        <f t="shared" si="40"/>
        <v>2126.6028576496701</v>
      </c>
      <c r="K66" s="27">
        <f t="shared" si="40"/>
        <v>2291.3597234434646</v>
      </c>
      <c r="L66" s="27">
        <f t="shared" si="40"/>
        <v>1986.6481911201722</v>
      </c>
      <c r="M66" s="27">
        <f t="shared" si="40"/>
        <v>1900.7843560686274</v>
      </c>
      <c r="N66" s="27">
        <f t="shared" si="40"/>
        <v>1989.3634526568451</v>
      </c>
      <c r="O66" s="27">
        <f t="shared" si="40"/>
        <v>2120.5581449287019</v>
      </c>
      <c r="P66" s="27">
        <f t="shared" si="40"/>
        <v>1683.9888346490263</v>
      </c>
      <c r="Q66" s="27">
        <f t="shared" si="40"/>
        <v>1913.0744344373218</v>
      </c>
      <c r="R66" s="27">
        <f t="shared" si="40"/>
        <v>1891.7172106081655</v>
      </c>
      <c r="S66" s="27">
        <f t="shared" si="40"/>
        <v>2437.6490301464605</v>
      </c>
      <c r="T66" s="27">
        <f t="shared" si="40"/>
        <v>2905.3730578874747</v>
      </c>
      <c r="U66" s="27">
        <f t="shared" si="40"/>
        <v>3697.0976887098377</v>
      </c>
      <c r="V66" s="27">
        <f t="shared" si="40"/>
        <v>2962.2130524987201</v>
      </c>
      <c r="W66" s="27">
        <f t="shared" si="40"/>
        <v>3127.3142133167817</v>
      </c>
      <c r="X66" s="27">
        <f t="shared" si="40"/>
        <v>2347.4997759266471</v>
      </c>
      <c r="Y66" s="27">
        <f t="shared" si="40"/>
        <v>1964.8065743970974</v>
      </c>
      <c r="Z66" s="27">
        <f t="shared" si="40"/>
        <v>2014.5877445966216</v>
      </c>
      <c r="AA66" s="27">
        <f t="shared" si="40"/>
        <v>2120.5581449287019</v>
      </c>
      <c r="AB66" s="27">
        <f t="shared" si="40"/>
        <v>1683.9888346490263</v>
      </c>
      <c r="AC66" s="27">
        <f t="shared" si="40"/>
        <v>0</v>
      </c>
      <c r="AD66" s="27">
        <f t="shared" si="40"/>
        <v>0</v>
      </c>
      <c r="AE66" s="27">
        <f t="shared" si="40"/>
        <v>0</v>
      </c>
      <c r="AF66" s="27">
        <f t="shared" si="40"/>
        <v>0</v>
      </c>
      <c r="AG66" s="27">
        <f t="shared" si="40"/>
        <v>0</v>
      </c>
      <c r="AH66" s="27">
        <f t="shared" si="40"/>
        <v>0</v>
      </c>
      <c r="AI66" s="27">
        <f t="shared" si="40"/>
        <v>0</v>
      </c>
      <c r="AJ66" s="27">
        <f t="shared" si="40"/>
        <v>0</v>
      </c>
      <c r="AK66" s="27">
        <f t="shared" si="40"/>
        <v>0</v>
      </c>
      <c r="AL66" s="27">
        <f t="shared" si="40"/>
        <v>0</v>
      </c>
      <c r="AM66" s="27">
        <f t="shared" si="40"/>
        <v>0</v>
      </c>
    </row>
    <row r="67" spans="1:41" ht="15.6" x14ac:dyDescent="0.3">
      <c r="A67" s="603"/>
      <c r="B67" s="13" t="str">
        <f t="shared" si="35"/>
        <v>Miscellaneous</v>
      </c>
      <c r="C67" s="27">
        <f t="shared" si="37"/>
        <v>0</v>
      </c>
      <c r="D67" s="27">
        <f t="shared" si="38"/>
        <v>0</v>
      </c>
      <c r="E67" s="27">
        <f t="shared" si="40"/>
        <v>0</v>
      </c>
      <c r="F67" s="27">
        <f t="shared" si="40"/>
        <v>0</v>
      </c>
      <c r="G67" s="27">
        <f t="shared" si="40"/>
        <v>0</v>
      </c>
      <c r="H67" s="27">
        <f t="shared" si="40"/>
        <v>0</v>
      </c>
      <c r="I67" s="27">
        <f t="shared" si="40"/>
        <v>0</v>
      </c>
      <c r="J67" s="27">
        <f t="shared" si="40"/>
        <v>0</v>
      </c>
      <c r="K67" s="27">
        <f t="shared" si="40"/>
        <v>0</v>
      </c>
      <c r="L67" s="27">
        <f t="shared" si="40"/>
        <v>0</v>
      </c>
      <c r="M67" s="27">
        <f t="shared" si="40"/>
        <v>0</v>
      </c>
      <c r="N67" s="27">
        <f t="shared" si="40"/>
        <v>0</v>
      </c>
      <c r="O67" s="27">
        <f t="shared" si="40"/>
        <v>0</v>
      </c>
      <c r="P67" s="27">
        <f t="shared" si="40"/>
        <v>0</v>
      </c>
      <c r="Q67" s="27">
        <f t="shared" si="40"/>
        <v>0</v>
      </c>
      <c r="R67" s="27">
        <f t="shared" si="40"/>
        <v>0</v>
      </c>
      <c r="S67" s="27">
        <f t="shared" si="40"/>
        <v>0</v>
      </c>
      <c r="T67" s="27">
        <f t="shared" si="40"/>
        <v>0</v>
      </c>
      <c r="U67" s="27">
        <f t="shared" si="40"/>
        <v>0</v>
      </c>
      <c r="V67" s="27">
        <f t="shared" si="40"/>
        <v>0</v>
      </c>
      <c r="W67" s="27">
        <f t="shared" si="40"/>
        <v>0</v>
      </c>
      <c r="X67" s="27">
        <f t="shared" si="40"/>
        <v>0</v>
      </c>
      <c r="Y67" s="27">
        <f t="shared" si="40"/>
        <v>0</v>
      </c>
      <c r="Z67" s="27">
        <f t="shared" si="40"/>
        <v>0</v>
      </c>
      <c r="AA67" s="27">
        <f t="shared" si="40"/>
        <v>0</v>
      </c>
      <c r="AB67" s="27">
        <f t="shared" si="40"/>
        <v>0</v>
      </c>
      <c r="AC67" s="27">
        <f t="shared" si="40"/>
        <v>0</v>
      </c>
      <c r="AD67" s="27">
        <f t="shared" si="40"/>
        <v>0</v>
      </c>
      <c r="AE67" s="27">
        <f t="shared" si="40"/>
        <v>0</v>
      </c>
      <c r="AF67" s="27">
        <f t="shared" si="40"/>
        <v>0</v>
      </c>
      <c r="AG67" s="27">
        <f t="shared" si="40"/>
        <v>0</v>
      </c>
      <c r="AH67" s="27">
        <f t="shared" si="40"/>
        <v>0</v>
      </c>
      <c r="AI67" s="27">
        <f t="shared" si="40"/>
        <v>0</v>
      </c>
      <c r="AJ67" s="27">
        <f t="shared" si="40"/>
        <v>0</v>
      </c>
      <c r="AK67" s="27">
        <f t="shared" si="40"/>
        <v>0</v>
      </c>
      <c r="AL67" s="27">
        <f t="shared" si="40"/>
        <v>0</v>
      </c>
      <c r="AM67" s="27">
        <f t="shared" si="40"/>
        <v>0</v>
      </c>
    </row>
    <row r="68" spans="1:41" ht="15.75" customHeight="1" x14ac:dyDescent="0.3">
      <c r="A68" s="603"/>
      <c r="B68" s="13" t="str">
        <f t="shared" si="35"/>
        <v>Motors</v>
      </c>
      <c r="C68" s="27">
        <f t="shared" si="37"/>
        <v>0</v>
      </c>
      <c r="D68" s="27">
        <f t="shared" si="38"/>
        <v>0</v>
      </c>
      <c r="E68" s="27">
        <f t="shared" si="40"/>
        <v>0</v>
      </c>
      <c r="F68" s="27">
        <f t="shared" si="40"/>
        <v>0</v>
      </c>
      <c r="G68" s="27">
        <f t="shared" si="40"/>
        <v>0</v>
      </c>
      <c r="H68" s="27">
        <f t="shared" si="40"/>
        <v>0</v>
      </c>
      <c r="I68" s="27">
        <f t="shared" si="40"/>
        <v>0</v>
      </c>
      <c r="J68" s="27">
        <f t="shared" si="40"/>
        <v>0</v>
      </c>
      <c r="K68" s="27">
        <f t="shared" si="40"/>
        <v>0</v>
      </c>
      <c r="L68" s="27">
        <f t="shared" si="40"/>
        <v>0</v>
      </c>
      <c r="M68" s="27">
        <f t="shared" si="40"/>
        <v>0</v>
      </c>
      <c r="N68" s="27">
        <f t="shared" si="40"/>
        <v>0</v>
      </c>
      <c r="O68" s="27">
        <f t="shared" si="40"/>
        <v>0</v>
      </c>
      <c r="P68" s="27">
        <f t="shared" si="40"/>
        <v>0</v>
      </c>
      <c r="Q68" s="27">
        <f t="shared" si="40"/>
        <v>0</v>
      </c>
      <c r="R68" s="27">
        <f t="shared" si="40"/>
        <v>0</v>
      </c>
      <c r="S68" s="27">
        <f t="shared" si="40"/>
        <v>0</v>
      </c>
      <c r="T68" s="27">
        <f t="shared" si="40"/>
        <v>0</v>
      </c>
      <c r="U68" s="27">
        <f t="shared" si="40"/>
        <v>0</v>
      </c>
      <c r="V68" s="27">
        <f t="shared" si="40"/>
        <v>0</v>
      </c>
      <c r="W68" s="27">
        <f t="shared" si="40"/>
        <v>0</v>
      </c>
      <c r="X68" s="27">
        <f t="shared" si="40"/>
        <v>0</v>
      </c>
      <c r="Y68" s="27">
        <f t="shared" si="40"/>
        <v>0</v>
      </c>
      <c r="Z68" s="27">
        <f t="shared" si="40"/>
        <v>0</v>
      </c>
      <c r="AA68" s="27">
        <f t="shared" si="40"/>
        <v>0</v>
      </c>
      <c r="AB68" s="27">
        <f t="shared" si="40"/>
        <v>0</v>
      </c>
      <c r="AC68" s="27">
        <f t="shared" si="40"/>
        <v>0</v>
      </c>
      <c r="AD68" s="27">
        <f t="shared" si="40"/>
        <v>0</v>
      </c>
      <c r="AE68" s="27">
        <f t="shared" si="40"/>
        <v>0</v>
      </c>
      <c r="AF68" s="27">
        <f t="shared" si="40"/>
        <v>0</v>
      </c>
      <c r="AG68" s="27">
        <f t="shared" si="40"/>
        <v>0</v>
      </c>
      <c r="AH68" s="27">
        <f t="shared" si="40"/>
        <v>0</v>
      </c>
      <c r="AI68" s="27">
        <f t="shared" si="40"/>
        <v>0</v>
      </c>
      <c r="AJ68" s="27">
        <f t="shared" si="40"/>
        <v>0</v>
      </c>
      <c r="AK68" s="27">
        <f t="shared" si="40"/>
        <v>0</v>
      </c>
      <c r="AL68" s="27">
        <f t="shared" si="40"/>
        <v>0</v>
      </c>
      <c r="AM68" s="27">
        <f t="shared" si="40"/>
        <v>0</v>
      </c>
    </row>
    <row r="69" spans="1:41" ht="15.6" x14ac:dyDescent="0.3">
      <c r="A69" s="603"/>
      <c r="B69" s="13" t="str">
        <f t="shared" si="35"/>
        <v>Process</v>
      </c>
      <c r="C69" s="27">
        <f t="shared" si="37"/>
        <v>0</v>
      </c>
      <c r="D69" s="27">
        <f t="shared" si="38"/>
        <v>0</v>
      </c>
      <c r="E69" s="27">
        <f t="shared" ref="E69:AM71" si="41">IF(E33=0,0,((E15*0.5)+D33-E51)*E88*E$93*E$2)</f>
        <v>0</v>
      </c>
      <c r="F69" s="27">
        <f t="shared" si="41"/>
        <v>0</v>
      </c>
      <c r="G69" s="27">
        <f t="shared" si="41"/>
        <v>0</v>
      </c>
      <c r="H69" s="27">
        <f t="shared" si="41"/>
        <v>0</v>
      </c>
      <c r="I69" s="27">
        <f t="shared" si="41"/>
        <v>0</v>
      </c>
      <c r="J69" s="27">
        <f t="shared" si="41"/>
        <v>0</v>
      </c>
      <c r="K69" s="27">
        <f t="shared" si="41"/>
        <v>0</v>
      </c>
      <c r="L69" s="27">
        <f t="shared" si="41"/>
        <v>0</v>
      </c>
      <c r="M69" s="27">
        <f t="shared" si="41"/>
        <v>0</v>
      </c>
      <c r="N69" s="27">
        <f t="shared" si="41"/>
        <v>0</v>
      </c>
      <c r="O69" s="27">
        <f t="shared" si="41"/>
        <v>0</v>
      </c>
      <c r="P69" s="27">
        <f t="shared" si="41"/>
        <v>0</v>
      </c>
      <c r="Q69" s="27">
        <f t="shared" si="41"/>
        <v>0</v>
      </c>
      <c r="R69" s="27">
        <f t="shared" si="41"/>
        <v>0</v>
      </c>
      <c r="S69" s="27">
        <f t="shared" si="41"/>
        <v>0</v>
      </c>
      <c r="T69" s="27">
        <f t="shared" si="41"/>
        <v>0</v>
      </c>
      <c r="U69" s="27">
        <f t="shared" si="41"/>
        <v>0</v>
      </c>
      <c r="V69" s="27">
        <f t="shared" si="41"/>
        <v>0</v>
      </c>
      <c r="W69" s="27">
        <f t="shared" si="41"/>
        <v>0</v>
      </c>
      <c r="X69" s="27">
        <f t="shared" si="41"/>
        <v>0</v>
      </c>
      <c r="Y69" s="27">
        <f t="shared" si="41"/>
        <v>0</v>
      </c>
      <c r="Z69" s="27">
        <f t="shared" si="41"/>
        <v>0</v>
      </c>
      <c r="AA69" s="27">
        <f t="shared" si="41"/>
        <v>0</v>
      </c>
      <c r="AB69" s="27">
        <f t="shared" si="41"/>
        <v>0</v>
      </c>
      <c r="AC69" s="27">
        <f t="shared" si="41"/>
        <v>0</v>
      </c>
      <c r="AD69" s="27">
        <f t="shared" si="41"/>
        <v>0</v>
      </c>
      <c r="AE69" s="27">
        <f t="shared" si="41"/>
        <v>0</v>
      </c>
      <c r="AF69" s="27">
        <f t="shared" si="41"/>
        <v>0</v>
      </c>
      <c r="AG69" s="27">
        <f t="shared" si="41"/>
        <v>0</v>
      </c>
      <c r="AH69" s="27">
        <f t="shared" si="41"/>
        <v>0</v>
      </c>
      <c r="AI69" s="27">
        <f t="shared" si="41"/>
        <v>0</v>
      </c>
      <c r="AJ69" s="27">
        <f t="shared" si="41"/>
        <v>0</v>
      </c>
      <c r="AK69" s="27">
        <f t="shared" si="41"/>
        <v>0</v>
      </c>
      <c r="AL69" s="27">
        <f t="shared" si="41"/>
        <v>0</v>
      </c>
      <c r="AM69" s="27">
        <f t="shared" si="41"/>
        <v>0</v>
      </c>
    </row>
    <row r="70" spans="1:41" ht="15.6" x14ac:dyDescent="0.3">
      <c r="A70" s="603"/>
      <c r="B70" s="13" t="str">
        <f t="shared" si="35"/>
        <v>Refrigeration</v>
      </c>
      <c r="C70" s="27">
        <f t="shared" si="37"/>
        <v>0</v>
      </c>
      <c r="D70" s="27">
        <f t="shared" si="38"/>
        <v>0</v>
      </c>
      <c r="E70" s="27">
        <f t="shared" si="41"/>
        <v>0</v>
      </c>
      <c r="F70" s="27">
        <f t="shared" si="41"/>
        <v>0</v>
      </c>
      <c r="G70" s="27">
        <f t="shared" si="41"/>
        <v>0</v>
      </c>
      <c r="H70" s="27">
        <f t="shared" si="41"/>
        <v>0</v>
      </c>
      <c r="I70" s="27">
        <f t="shared" si="41"/>
        <v>0</v>
      </c>
      <c r="J70" s="27">
        <f t="shared" si="41"/>
        <v>0</v>
      </c>
      <c r="K70" s="27">
        <f t="shared" si="41"/>
        <v>0</v>
      </c>
      <c r="L70" s="27">
        <f t="shared" si="41"/>
        <v>0</v>
      </c>
      <c r="M70" s="27">
        <f t="shared" si="41"/>
        <v>0</v>
      </c>
      <c r="N70" s="27">
        <f t="shared" si="41"/>
        <v>0</v>
      </c>
      <c r="O70" s="27">
        <f t="shared" si="41"/>
        <v>0</v>
      </c>
      <c r="P70" s="27">
        <f t="shared" si="41"/>
        <v>0</v>
      </c>
      <c r="Q70" s="27">
        <f t="shared" si="41"/>
        <v>0</v>
      </c>
      <c r="R70" s="27">
        <f t="shared" si="41"/>
        <v>0</v>
      </c>
      <c r="S70" s="27">
        <f t="shared" si="41"/>
        <v>0</v>
      </c>
      <c r="T70" s="27">
        <f t="shared" si="41"/>
        <v>0</v>
      </c>
      <c r="U70" s="27">
        <f t="shared" si="41"/>
        <v>0</v>
      </c>
      <c r="V70" s="27">
        <f t="shared" si="41"/>
        <v>0</v>
      </c>
      <c r="W70" s="27">
        <f t="shared" si="41"/>
        <v>0</v>
      </c>
      <c r="X70" s="27">
        <f t="shared" si="41"/>
        <v>0</v>
      </c>
      <c r="Y70" s="27">
        <f t="shared" si="41"/>
        <v>0</v>
      </c>
      <c r="Z70" s="27">
        <f t="shared" si="41"/>
        <v>0</v>
      </c>
      <c r="AA70" s="27">
        <f t="shared" si="41"/>
        <v>0</v>
      </c>
      <c r="AB70" s="27">
        <f t="shared" si="41"/>
        <v>0</v>
      </c>
      <c r="AC70" s="27">
        <f t="shared" si="41"/>
        <v>0</v>
      </c>
      <c r="AD70" s="27">
        <f t="shared" si="41"/>
        <v>0</v>
      </c>
      <c r="AE70" s="27">
        <f t="shared" si="41"/>
        <v>0</v>
      </c>
      <c r="AF70" s="27">
        <f t="shared" si="41"/>
        <v>0</v>
      </c>
      <c r="AG70" s="27">
        <f t="shared" si="41"/>
        <v>0</v>
      </c>
      <c r="AH70" s="27">
        <f t="shared" si="41"/>
        <v>0</v>
      </c>
      <c r="AI70" s="27">
        <f t="shared" si="41"/>
        <v>0</v>
      </c>
      <c r="AJ70" s="27">
        <f t="shared" si="41"/>
        <v>0</v>
      </c>
      <c r="AK70" s="27">
        <f t="shared" si="41"/>
        <v>0</v>
      </c>
      <c r="AL70" s="27">
        <f t="shared" si="41"/>
        <v>0</v>
      </c>
      <c r="AM70" s="27">
        <f t="shared" si="41"/>
        <v>0</v>
      </c>
    </row>
    <row r="71" spans="1:41" ht="15.6" x14ac:dyDescent="0.3">
      <c r="A71" s="603"/>
      <c r="B71" s="13" t="str">
        <f t="shared" si="35"/>
        <v>Water Heating</v>
      </c>
      <c r="C71" s="27">
        <f t="shared" si="37"/>
        <v>0</v>
      </c>
      <c r="D71" s="27">
        <f t="shared" si="38"/>
        <v>0</v>
      </c>
      <c r="E71" s="27">
        <f t="shared" si="41"/>
        <v>0</v>
      </c>
      <c r="F71" s="27">
        <f t="shared" si="41"/>
        <v>0</v>
      </c>
      <c r="G71" s="27">
        <f t="shared" si="41"/>
        <v>0</v>
      </c>
      <c r="H71" s="27">
        <f t="shared" si="41"/>
        <v>0</v>
      </c>
      <c r="I71" s="27">
        <f t="shared" si="41"/>
        <v>0</v>
      </c>
      <c r="J71" s="27">
        <f t="shared" si="41"/>
        <v>0</v>
      </c>
      <c r="K71" s="27">
        <f t="shared" si="41"/>
        <v>0</v>
      </c>
      <c r="L71" s="27">
        <f t="shared" si="41"/>
        <v>0</v>
      </c>
      <c r="M71" s="27">
        <f t="shared" si="41"/>
        <v>0</v>
      </c>
      <c r="N71" s="27">
        <f t="shared" si="41"/>
        <v>0</v>
      </c>
      <c r="O71" s="27">
        <f t="shared" si="41"/>
        <v>0</v>
      </c>
      <c r="P71" s="27">
        <f t="shared" si="41"/>
        <v>0</v>
      </c>
      <c r="Q71" s="27">
        <f t="shared" si="41"/>
        <v>0</v>
      </c>
      <c r="R71" s="27">
        <f t="shared" si="41"/>
        <v>0</v>
      </c>
      <c r="S71" s="27">
        <f t="shared" si="41"/>
        <v>0</v>
      </c>
      <c r="T71" s="27">
        <f t="shared" si="41"/>
        <v>0</v>
      </c>
      <c r="U71" s="27">
        <f t="shared" si="41"/>
        <v>0</v>
      </c>
      <c r="V71" s="27">
        <f t="shared" si="41"/>
        <v>0</v>
      </c>
      <c r="W71" s="27">
        <f t="shared" si="41"/>
        <v>0</v>
      </c>
      <c r="X71" s="27">
        <f t="shared" si="41"/>
        <v>0</v>
      </c>
      <c r="Y71" s="27">
        <f t="shared" si="41"/>
        <v>0</v>
      </c>
      <c r="Z71" s="27">
        <f t="shared" si="41"/>
        <v>0</v>
      </c>
      <c r="AA71" s="27">
        <f t="shared" si="41"/>
        <v>0</v>
      </c>
      <c r="AB71" s="27">
        <f t="shared" si="41"/>
        <v>0</v>
      </c>
      <c r="AC71" s="27">
        <f t="shared" si="41"/>
        <v>0</v>
      </c>
      <c r="AD71" s="27">
        <f t="shared" si="41"/>
        <v>0</v>
      </c>
      <c r="AE71" s="27">
        <f t="shared" si="41"/>
        <v>0</v>
      </c>
      <c r="AF71" s="27">
        <f t="shared" si="41"/>
        <v>0</v>
      </c>
      <c r="AG71" s="27">
        <f t="shared" si="41"/>
        <v>0</v>
      </c>
      <c r="AH71" s="27">
        <f t="shared" si="41"/>
        <v>0</v>
      </c>
      <c r="AI71" s="27">
        <f t="shared" si="41"/>
        <v>0</v>
      </c>
      <c r="AJ71" s="27">
        <f t="shared" si="41"/>
        <v>0</v>
      </c>
      <c r="AK71" s="27">
        <f t="shared" si="41"/>
        <v>0</v>
      </c>
      <c r="AL71" s="27">
        <f t="shared" si="41"/>
        <v>0</v>
      </c>
      <c r="AM71" s="27">
        <f t="shared" si="41"/>
        <v>0</v>
      </c>
    </row>
    <row r="72" spans="1:41" ht="15.75" customHeight="1" x14ac:dyDescent="0.3">
      <c r="A72" s="603"/>
      <c r="B72" s="13" t="str">
        <f t="shared" si="35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">
      <c r="A73" s="603"/>
      <c r="B73" s="277" t="s">
        <v>149</v>
      </c>
      <c r="C73" s="27">
        <f>SUM(C59:C72)</f>
        <v>0</v>
      </c>
      <c r="D73" s="27">
        <f>SUM(D59:D72)</f>
        <v>114.31587745422527</v>
      </c>
      <c r="E73" s="27">
        <f t="shared" ref="E73:AM73" si="42">SUM(E59:E72)</f>
        <v>600.52572921362491</v>
      </c>
      <c r="F73" s="27">
        <f t="shared" si="42"/>
        <v>1093.3035461046106</v>
      </c>
      <c r="G73" s="27">
        <f t="shared" si="42"/>
        <v>1518.7366145584979</v>
      </c>
      <c r="H73" s="27">
        <f t="shared" si="42"/>
        <v>1810.1442772917881</v>
      </c>
      <c r="I73" s="27">
        <f t="shared" si="42"/>
        <v>2451.4736598046748</v>
      </c>
      <c r="J73" s="27">
        <f t="shared" si="42"/>
        <v>2126.6028576496701</v>
      </c>
      <c r="K73" s="27">
        <f t="shared" si="42"/>
        <v>2291.3597234434646</v>
      </c>
      <c r="L73" s="27">
        <f t="shared" si="42"/>
        <v>1986.6481911201722</v>
      </c>
      <c r="M73" s="27">
        <f t="shared" si="42"/>
        <v>1900.7843560686274</v>
      </c>
      <c r="N73" s="27">
        <f t="shared" si="42"/>
        <v>1989.3634526568451</v>
      </c>
      <c r="O73" s="27">
        <f t="shared" si="42"/>
        <v>2120.5581449287019</v>
      </c>
      <c r="P73" s="27">
        <f t="shared" si="42"/>
        <v>1683.9888346490263</v>
      </c>
      <c r="Q73" s="27">
        <f t="shared" si="42"/>
        <v>1913.0744344373218</v>
      </c>
      <c r="R73" s="27">
        <f t="shared" si="42"/>
        <v>1891.7172106081655</v>
      </c>
      <c r="S73" s="27">
        <f t="shared" si="42"/>
        <v>2437.6490301464605</v>
      </c>
      <c r="T73" s="27">
        <f t="shared" si="42"/>
        <v>2905.3730578874747</v>
      </c>
      <c r="U73" s="27">
        <f t="shared" si="42"/>
        <v>3697.0976887098377</v>
      </c>
      <c r="V73" s="27">
        <f t="shared" si="42"/>
        <v>2962.2130524987201</v>
      </c>
      <c r="W73" s="27">
        <f t="shared" si="42"/>
        <v>3127.3142133167817</v>
      </c>
      <c r="X73" s="27">
        <f t="shared" si="42"/>
        <v>2347.4997759266471</v>
      </c>
      <c r="Y73" s="27">
        <f t="shared" si="42"/>
        <v>1964.8065743970974</v>
      </c>
      <c r="Z73" s="27">
        <f t="shared" si="42"/>
        <v>2014.5877445966216</v>
      </c>
      <c r="AA73" s="27">
        <f t="shared" si="42"/>
        <v>2120.5581449287019</v>
      </c>
      <c r="AB73" s="27">
        <f t="shared" si="42"/>
        <v>1683.9888346490263</v>
      </c>
      <c r="AC73" s="27">
        <f t="shared" si="42"/>
        <v>0</v>
      </c>
      <c r="AD73" s="27">
        <f t="shared" si="42"/>
        <v>0</v>
      </c>
      <c r="AE73" s="27">
        <f t="shared" si="42"/>
        <v>0</v>
      </c>
      <c r="AF73" s="27">
        <f t="shared" si="42"/>
        <v>0</v>
      </c>
      <c r="AG73" s="27">
        <f t="shared" si="42"/>
        <v>0</v>
      </c>
      <c r="AH73" s="27">
        <f t="shared" si="42"/>
        <v>0</v>
      </c>
      <c r="AI73" s="27">
        <f t="shared" si="42"/>
        <v>0</v>
      </c>
      <c r="AJ73" s="27">
        <f t="shared" si="42"/>
        <v>0</v>
      </c>
      <c r="AK73" s="27">
        <f t="shared" si="42"/>
        <v>0</v>
      </c>
      <c r="AL73" s="27">
        <f t="shared" si="42"/>
        <v>0</v>
      </c>
      <c r="AM73" s="27">
        <f t="shared" si="42"/>
        <v>0</v>
      </c>
    </row>
    <row r="74" spans="1:41" ht="16.5" customHeight="1" thickBot="1" x14ac:dyDescent="0.35">
      <c r="A74" s="604"/>
      <c r="B74" s="154" t="s">
        <v>150</v>
      </c>
      <c r="C74" s="28">
        <f>C73</f>
        <v>0</v>
      </c>
      <c r="D74" s="28">
        <f>C74+D73</f>
        <v>114.31587745422527</v>
      </c>
      <c r="E74" s="28">
        <f t="shared" ref="E74:AM74" si="43">D74+E73</f>
        <v>714.84160666785021</v>
      </c>
      <c r="F74" s="28">
        <f t="shared" si="43"/>
        <v>1808.1451527724607</v>
      </c>
      <c r="G74" s="28">
        <f t="shared" si="43"/>
        <v>3326.8817673309586</v>
      </c>
      <c r="H74" s="28">
        <f t="shared" si="43"/>
        <v>5137.0260446227467</v>
      </c>
      <c r="I74" s="28">
        <f t="shared" si="43"/>
        <v>7588.4997044274214</v>
      </c>
      <c r="J74" s="28">
        <f t="shared" si="43"/>
        <v>9715.1025620770924</v>
      </c>
      <c r="K74" s="28">
        <f t="shared" si="43"/>
        <v>12006.462285520556</v>
      </c>
      <c r="L74" s="28">
        <f t="shared" si="43"/>
        <v>13993.110476640728</v>
      </c>
      <c r="M74" s="28">
        <f t="shared" si="43"/>
        <v>15893.894832709355</v>
      </c>
      <c r="N74" s="28">
        <f t="shared" si="43"/>
        <v>17883.258285366199</v>
      </c>
      <c r="O74" s="28">
        <f t="shared" si="43"/>
        <v>20003.816430294901</v>
      </c>
      <c r="P74" s="28">
        <f t="shared" si="43"/>
        <v>21687.805264943927</v>
      </c>
      <c r="Q74" s="28">
        <f t="shared" si="43"/>
        <v>23600.87969938125</v>
      </c>
      <c r="R74" s="28">
        <f t="shared" si="43"/>
        <v>25492.596909989417</v>
      </c>
      <c r="S74" s="28">
        <f t="shared" si="43"/>
        <v>27930.245940135879</v>
      </c>
      <c r="T74" s="28">
        <f t="shared" si="43"/>
        <v>30835.618998023354</v>
      </c>
      <c r="U74" s="28">
        <f t="shared" si="43"/>
        <v>34532.716686733191</v>
      </c>
      <c r="V74" s="28">
        <f t="shared" si="43"/>
        <v>37494.929739231913</v>
      </c>
      <c r="W74" s="28">
        <f t="shared" si="43"/>
        <v>40622.243952548692</v>
      </c>
      <c r="X74" s="28">
        <f t="shared" si="43"/>
        <v>42969.74372847534</v>
      </c>
      <c r="Y74" s="28">
        <f t="shared" si="43"/>
        <v>44934.550302872434</v>
      </c>
      <c r="Z74" s="28">
        <f t="shared" si="43"/>
        <v>46949.138047469052</v>
      </c>
      <c r="AA74" s="28">
        <f t="shared" si="43"/>
        <v>49069.696192397751</v>
      </c>
      <c r="AB74" s="28">
        <f t="shared" si="43"/>
        <v>50753.685027046777</v>
      </c>
      <c r="AC74" s="28">
        <f t="shared" si="43"/>
        <v>50753.685027046777</v>
      </c>
      <c r="AD74" s="28">
        <f t="shared" si="43"/>
        <v>50753.685027046777</v>
      </c>
      <c r="AE74" s="28">
        <f t="shared" si="43"/>
        <v>50753.685027046777</v>
      </c>
      <c r="AF74" s="28">
        <f t="shared" si="43"/>
        <v>50753.685027046777</v>
      </c>
      <c r="AG74" s="28">
        <f t="shared" si="43"/>
        <v>50753.685027046777</v>
      </c>
      <c r="AH74" s="28">
        <f t="shared" si="43"/>
        <v>50753.685027046777</v>
      </c>
      <c r="AI74" s="28">
        <f t="shared" si="43"/>
        <v>50753.685027046777</v>
      </c>
      <c r="AJ74" s="28">
        <f t="shared" si="43"/>
        <v>50753.685027046777</v>
      </c>
      <c r="AK74" s="28">
        <f t="shared" si="43"/>
        <v>50753.685027046777</v>
      </c>
      <c r="AL74" s="28">
        <f t="shared" si="43"/>
        <v>50753.685027046777</v>
      </c>
      <c r="AM74" s="28">
        <f t="shared" si="43"/>
        <v>50753.685027046777</v>
      </c>
    </row>
    <row r="75" spans="1:41" x14ac:dyDescent="0.3">
      <c r="A75" s="8"/>
      <c r="B75" s="36"/>
      <c r="C75" s="33"/>
      <c r="D75" s="38"/>
      <c r="E75" s="33"/>
      <c r="F75" s="38"/>
      <c r="G75" s="33"/>
      <c r="H75" s="38"/>
      <c r="I75" s="33"/>
      <c r="J75" s="38"/>
      <c r="K75" s="33"/>
      <c r="L75" s="38"/>
      <c r="M75" s="33"/>
      <c r="N75" s="38"/>
      <c r="O75" s="33"/>
      <c r="P75" s="38"/>
      <c r="Q75" s="33"/>
      <c r="R75" s="38"/>
      <c r="S75" s="33"/>
      <c r="T75" s="38"/>
      <c r="U75" s="33"/>
      <c r="V75" s="38"/>
      <c r="W75" s="33"/>
      <c r="X75" s="38"/>
      <c r="Y75" s="33"/>
      <c r="Z75" s="38"/>
      <c r="AA75" s="33"/>
      <c r="AB75" s="38"/>
      <c r="AC75" s="33"/>
      <c r="AD75" s="38"/>
      <c r="AE75" s="33"/>
      <c r="AF75" s="38"/>
      <c r="AG75" s="33"/>
      <c r="AH75" s="38"/>
      <c r="AI75" s="33"/>
      <c r="AJ75" s="38"/>
      <c r="AK75" s="33"/>
      <c r="AL75" s="38"/>
      <c r="AM75" s="33"/>
    </row>
    <row r="76" spans="1:41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229"/>
    </row>
    <row r="77" spans="1:41" ht="15.6" x14ac:dyDescent="0.3">
      <c r="A77" s="605" t="s">
        <v>134</v>
      </c>
      <c r="B77" s="17" t="s">
        <v>134</v>
      </c>
      <c r="C77" s="271">
        <f t="shared" ref="C77:AH77" si="44">C58</f>
        <v>43831</v>
      </c>
      <c r="D77" s="271">
        <f t="shared" si="44"/>
        <v>43862</v>
      </c>
      <c r="E77" s="271">
        <f t="shared" si="44"/>
        <v>43891</v>
      </c>
      <c r="F77" s="271">
        <f t="shared" si="44"/>
        <v>43922</v>
      </c>
      <c r="G77" s="271">
        <f t="shared" si="44"/>
        <v>43952</v>
      </c>
      <c r="H77" s="271">
        <f t="shared" si="44"/>
        <v>43983</v>
      </c>
      <c r="I77" s="271">
        <f t="shared" si="44"/>
        <v>44013</v>
      </c>
      <c r="J77" s="271">
        <f t="shared" si="44"/>
        <v>44044</v>
      </c>
      <c r="K77" s="271">
        <f t="shared" si="44"/>
        <v>44075</v>
      </c>
      <c r="L77" s="271">
        <f t="shared" si="44"/>
        <v>44105</v>
      </c>
      <c r="M77" s="271">
        <f t="shared" si="44"/>
        <v>44136</v>
      </c>
      <c r="N77" s="271">
        <f t="shared" si="44"/>
        <v>44166</v>
      </c>
      <c r="O77" s="271">
        <f t="shared" si="44"/>
        <v>44197</v>
      </c>
      <c r="P77" s="271">
        <f t="shared" si="44"/>
        <v>44228</v>
      </c>
      <c r="Q77" s="271">
        <f t="shared" si="44"/>
        <v>44256</v>
      </c>
      <c r="R77" s="271">
        <f t="shared" si="44"/>
        <v>44287</v>
      </c>
      <c r="S77" s="271">
        <f t="shared" si="44"/>
        <v>44317</v>
      </c>
      <c r="T77" s="271">
        <f t="shared" si="44"/>
        <v>44348</v>
      </c>
      <c r="U77" s="271">
        <f t="shared" si="44"/>
        <v>44378</v>
      </c>
      <c r="V77" s="271">
        <f t="shared" si="44"/>
        <v>44409</v>
      </c>
      <c r="W77" s="271">
        <f t="shared" si="44"/>
        <v>44440</v>
      </c>
      <c r="X77" s="271">
        <f t="shared" si="44"/>
        <v>44470</v>
      </c>
      <c r="Y77" s="271">
        <f t="shared" si="44"/>
        <v>44501</v>
      </c>
      <c r="Z77" s="271">
        <f t="shared" si="44"/>
        <v>44531</v>
      </c>
      <c r="AA77" s="271">
        <f t="shared" si="44"/>
        <v>44562</v>
      </c>
      <c r="AB77" s="271">
        <f t="shared" si="44"/>
        <v>44593</v>
      </c>
      <c r="AC77" s="271">
        <f t="shared" si="44"/>
        <v>44621</v>
      </c>
      <c r="AD77" s="271">
        <f t="shared" si="44"/>
        <v>44652</v>
      </c>
      <c r="AE77" s="271">
        <f t="shared" si="44"/>
        <v>44682</v>
      </c>
      <c r="AF77" s="271">
        <f t="shared" si="44"/>
        <v>44713</v>
      </c>
      <c r="AG77" s="271">
        <f t="shared" si="44"/>
        <v>44743</v>
      </c>
      <c r="AH77" s="271">
        <f t="shared" si="44"/>
        <v>44774</v>
      </c>
      <c r="AI77" s="271">
        <f t="shared" ref="AI77:AM77" si="45">AI58</f>
        <v>44805</v>
      </c>
      <c r="AJ77" s="271">
        <f t="shared" si="45"/>
        <v>44835</v>
      </c>
      <c r="AK77" s="271">
        <f t="shared" si="45"/>
        <v>44866</v>
      </c>
      <c r="AL77" s="271">
        <f t="shared" si="45"/>
        <v>44896</v>
      </c>
      <c r="AM77" s="271">
        <f t="shared" si="45"/>
        <v>44927</v>
      </c>
      <c r="AO77" s="231" t="s">
        <v>36</v>
      </c>
    </row>
    <row r="78" spans="1:41" ht="15.75" customHeight="1" x14ac:dyDescent="0.3">
      <c r="A78" s="606"/>
      <c r="B78" s="13" t="str">
        <f>B59</f>
        <v>Air Comp</v>
      </c>
      <c r="C78" s="356">
        <f>'2M - SGS'!C78</f>
        <v>8.5109000000000004E-2</v>
      </c>
      <c r="D78" s="356">
        <f>'2M - SGS'!D78</f>
        <v>7.7715000000000006E-2</v>
      </c>
      <c r="E78" s="356">
        <f>'2M - SGS'!E78</f>
        <v>8.6136000000000004E-2</v>
      </c>
      <c r="F78" s="356">
        <f>'2M - SGS'!F78</f>
        <v>7.9796000000000006E-2</v>
      </c>
      <c r="G78" s="356">
        <f>'2M - SGS'!G78</f>
        <v>8.5334999999999994E-2</v>
      </c>
      <c r="H78" s="356">
        <f>'2M - SGS'!H78</f>
        <v>8.1994999999999998E-2</v>
      </c>
      <c r="I78" s="356">
        <f>'2M - SGS'!I78</f>
        <v>8.4098999999999993E-2</v>
      </c>
      <c r="J78" s="356">
        <f>'2M - SGS'!J78</f>
        <v>8.4198999999999996E-2</v>
      </c>
      <c r="K78" s="356">
        <f>'2M - SGS'!K78</f>
        <v>8.2512000000000002E-2</v>
      </c>
      <c r="L78" s="356">
        <f>'2M - SGS'!L78</f>
        <v>8.5277000000000006E-2</v>
      </c>
      <c r="M78" s="356">
        <f>'2M - SGS'!M78</f>
        <v>8.2588999999999996E-2</v>
      </c>
      <c r="N78" s="356">
        <f>'2M - SGS'!N78</f>
        <v>8.5237999999999994E-2</v>
      </c>
      <c r="O78" s="356">
        <f>'2M - SGS'!O78</f>
        <v>8.5109000000000004E-2</v>
      </c>
      <c r="P78" s="356">
        <f>'2M - SGS'!P78</f>
        <v>7.7715000000000006E-2</v>
      </c>
      <c r="Q78" s="356">
        <f>'2M - SGS'!Q78</f>
        <v>8.6136000000000004E-2</v>
      </c>
      <c r="R78" s="356">
        <f>'2M - SGS'!R78</f>
        <v>7.9796000000000006E-2</v>
      </c>
      <c r="S78" s="356">
        <f>'2M - SGS'!S78</f>
        <v>8.5334999999999994E-2</v>
      </c>
      <c r="T78" s="356">
        <f>'2M - SGS'!T78</f>
        <v>8.1994999999999998E-2</v>
      </c>
      <c r="U78" s="356">
        <f>'2M - SGS'!U78</f>
        <v>8.4098999999999993E-2</v>
      </c>
      <c r="V78" s="356">
        <f>'2M - SGS'!V78</f>
        <v>8.4198999999999996E-2</v>
      </c>
      <c r="W78" s="356">
        <f>'2M - SGS'!W78</f>
        <v>8.2512000000000002E-2</v>
      </c>
      <c r="X78" s="356">
        <f>'2M - SGS'!X78</f>
        <v>8.5277000000000006E-2</v>
      </c>
      <c r="Y78" s="356">
        <f>'2M - SGS'!Y78</f>
        <v>8.2588999999999996E-2</v>
      </c>
      <c r="Z78" s="356">
        <f>'2M - SGS'!Z78</f>
        <v>8.5237999999999994E-2</v>
      </c>
      <c r="AA78" s="356">
        <f>'2M - SGS'!AA78</f>
        <v>8.5109000000000004E-2</v>
      </c>
      <c r="AB78" s="356">
        <f>'2M - SGS'!AB78</f>
        <v>7.7715000000000006E-2</v>
      </c>
      <c r="AC78" s="356">
        <f>'2M - SGS'!AC78</f>
        <v>8.6136000000000004E-2</v>
      </c>
      <c r="AD78" s="356">
        <f>'2M - SGS'!AD78</f>
        <v>7.9796000000000006E-2</v>
      </c>
      <c r="AE78" s="356">
        <f>'2M - SGS'!AE78</f>
        <v>8.5334999999999994E-2</v>
      </c>
      <c r="AF78" s="356">
        <f>'2M - SGS'!AF78</f>
        <v>8.1994999999999998E-2</v>
      </c>
      <c r="AG78" s="356">
        <f>'2M - SGS'!AG78</f>
        <v>8.4098999999999993E-2</v>
      </c>
      <c r="AH78" s="356">
        <f>'2M - SGS'!AH78</f>
        <v>8.4198999999999996E-2</v>
      </c>
      <c r="AI78" s="356">
        <f>'2M - SGS'!AI78</f>
        <v>8.2512000000000002E-2</v>
      </c>
      <c r="AJ78" s="356">
        <f>'2M - SGS'!AJ78</f>
        <v>8.5277000000000006E-2</v>
      </c>
      <c r="AK78" s="356">
        <f>'2M - SGS'!AK78</f>
        <v>8.2588999999999996E-2</v>
      </c>
      <c r="AL78" s="356">
        <f>'2M - SGS'!AL78</f>
        <v>8.5237999999999994E-2</v>
      </c>
      <c r="AM78" s="356">
        <f>'2M - SGS'!AM78</f>
        <v>8.5109000000000004E-2</v>
      </c>
      <c r="AO78" s="246">
        <f t="shared" ref="AO78:AO90" si="46">SUM(C78:N78)</f>
        <v>1.0000000000000002</v>
      </c>
    </row>
    <row r="79" spans="1:41" ht="15.6" x14ac:dyDescent="0.3">
      <c r="A79" s="606"/>
      <c r="B79" s="13" t="str">
        <f t="shared" ref="B79:B90" si="47">B60</f>
        <v>Building Shell</v>
      </c>
      <c r="C79" s="356">
        <f>'2M - SGS'!C79</f>
        <v>0.107824</v>
      </c>
      <c r="D79" s="356">
        <f>'2M - SGS'!D79</f>
        <v>9.1051999999999994E-2</v>
      </c>
      <c r="E79" s="356">
        <f>'2M - SGS'!E79</f>
        <v>7.1135000000000004E-2</v>
      </c>
      <c r="F79" s="356">
        <f>'2M - SGS'!F79</f>
        <v>4.1179E-2</v>
      </c>
      <c r="G79" s="356">
        <f>'2M - SGS'!G79</f>
        <v>4.4423999999999998E-2</v>
      </c>
      <c r="H79" s="356">
        <f>'2M - SGS'!H79</f>
        <v>0.106128</v>
      </c>
      <c r="I79" s="356">
        <f>'2M - SGS'!I79</f>
        <v>0.14288100000000001</v>
      </c>
      <c r="J79" s="356">
        <f>'2M - SGS'!J79</f>
        <v>0.133494</v>
      </c>
      <c r="K79" s="356">
        <f>'2M - SGS'!K79</f>
        <v>5.781E-2</v>
      </c>
      <c r="L79" s="356">
        <f>'2M - SGS'!L79</f>
        <v>3.8018000000000003E-2</v>
      </c>
      <c r="M79" s="356">
        <f>'2M - SGS'!M79</f>
        <v>6.2103999999999999E-2</v>
      </c>
      <c r="N79" s="356">
        <f>'2M - SGS'!N79</f>
        <v>0.10395</v>
      </c>
      <c r="O79" s="356">
        <f>'2M - SGS'!O79</f>
        <v>0.107824</v>
      </c>
      <c r="P79" s="356">
        <f>'2M - SGS'!P79</f>
        <v>9.1051999999999994E-2</v>
      </c>
      <c r="Q79" s="356">
        <f>'2M - SGS'!Q79</f>
        <v>7.1135000000000004E-2</v>
      </c>
      <c r="R79" s="356">
        <f>'2M - SGS'!R79</f>
        <v>4.1179E-2</v>
      </c>
      <c r="S79" s="356">
        <f>'2M - SGS'!S79</f>
        <v>4.4423999999999998E-2</v>
      </c>
      <c r="T79" s="356">
        <f>'2M - SGS'!T79</f>
        <v>0.106128</v>
      </c>
      <c r="U79" s="356">
        <f>'2M - SGS'!U79</f>
        <v>0.14288100000000001</v>
      </c>
      <c r="V79" s="356">
        <f>'2M - SGS'!V79</f>
        <v>0.133494</v>
      </c>
      <c r="W79" s="356">
        <f>'2M - SGS'!W79</f>
        <v>5.781E-2</v>
      </c>
      <c r="X79" s="356">
        <f>'2M - SGS'!X79</f>
        <v>3.8018000000000003E-2</v>
      </c>
      <c r="Y79" s="356">
        <f>'2M - SGS'!Y79</f>
        <v>6.2103999999999999E-2</v>
      </c>
      <c r="Z79" s="356">
        <f>'2M - SGS'!Z79</f>
        <v>0.10395</v>
      </c>
      <c r="AA79" s="356">
        <f>'2M - SGS'!AA79</f>
        <v>0.107824</v>
      </c>
      <c r="AB79" s="356">
        <f>'2M - SGS'!AB79</f>
        <v>9.1051999999999994E-2</v>
      </c>
      <c r="AC79" s="356">
        <f>'2M - SGS'!AC79</f>
        <v>7.1135000000000004E-2</v>
      </c>
      <c r="AD79" s="356">
        <f>'2M - SGS'!AD79</f>
        <v>4.1179E-2</v>
      </c>
      <c r="AE79" s="356">
        <f>'2M - SGS'!AE79</f>
        <v>4.4423999999999998E-2</v>
      </c>
      <c r="AF79" s="356">
        <f>'2M - SGS'!AF79</f>
        <v>0.106128</v>
      </c>
      <c r="AG79" s="356">
        <f>'2M - SGS'!AG79</f>
        <v>0.14288100000000001</v>
      </c>
      <c r="AH79" s="356">
        <f>'2M - SGS'!AH79</f>
        <v>0.133494</v>
      </c>
      <c r="AI79" s="356">
        <f>'2M - SGS'!AI79</f>
        <v>5.781E-2</v>
      </c>
      <c r="AJ79" s="356">
        <f>'2M - SGS'!AJ79</f>
        <v>3.8018000000000003E-2</v>
      </c>
      <c r="AK79" s="356">
        <f>'2M - SGS'!AK79</f>
        <v>6.2103999999999999E-2</v>
      </c>
      <c r="AL79" s="356">
        <f>'2M - SGS'!AL79</f>
        <v>0.10395</v>
      </c>
      <c r="AM79" s="356">
        <f>'2M - SGS'!AM79</f>
        <v>0.107824</v>
      </c>
      <c r="AO79" s="246">
        <f t="shared" si="46"/>
        <v>0.99999900000000008</v>
      </c>
    </row>
    <row r="80" spans="1:41" ht="15.6" x14ac:dyDescent="0.3">
      <c r="A80" s="606"/>
      <c r="B80" s="13" t="str">
        <f t="shared" si="47"/>
        <v>Cooking</v>
      </c>
      <c r="C80" s="356">
        <f>'2M - SGS'!C80</f>
        <v>8.6096000000000006E-2</v>
      </c>
      <c r="D80" s="356">
        <f>'2M - SGS'!D80</f>
        <v>7.8608999999999998E-2</v>
      </c>
      <c r="E80" s="356">
        <f>'2M - SGS'!E80</f>
        <v>8.1547999999999995E-2</v>
      </c>
      <c r="F80" s="356">
        <f>'2M - SGS'!F80</f>
        <v>7.2947999999999999E-2</v>
      </c>
      <c r="G80" s="356">
        <f>'2M - SGS'!G80</f>
        <v>8.6277000000000006E-2</v>
      </c>
      <c r="H80" s="356">
        <f>'2M - SGS'!H80</f>
        <v>8.3294000000000007E-2</v>
      </c>
      <c r="I80" s="356">
        <f>'2M - SGS'!I80</f>
        <v>8.5859000000000005E-2</v>
      </c>
      <c r="J80" s="356">
        <f>'2M - SGS'!J80</f>
        <v>8.5885000000000003E-2</v>
      </c>
      <c r="K80" s="356">
        <f>'2M - SGS'!K80</f>
        <v>8.3474999999999994E-2</v>
      </c>
      <c r="L80" s="356">
        <f>'2M - SGS'!L80</f>
        <v>8.6262000000000005E-2</v>
      </c>
      <c r="M80" s="356">
        <f>'2M - SGS'!M80</f>
        <v>8.3496000000000001E-2</v>
      </c>
      <c r="N80" s="356">
        <f>'2M - SGS'!N80</f>
        <v>8.6250999999999994E-2</v>
      </c>
      <c r="O80" s="356">
        <f>'2M - SGS'!O80</f>
        <v>8.6096000000000006E-2</v>
      </c>
      <c r="P80" s="356">
        <f>'2M - SGS'!P80</f>
        <v>7.8608999999999998E-2</v>
      </c>
      <c r="Q80" s="356">
        <f>'2M - SGS'!Q80</f>
        <v>8.1547999999999995E-2</v>
      </c>
      <c r="R80" s="356">
        <f>'2M - SGS'!R80</f>
        <v>7.2947999999999999E-2</v>
      </c>
      <c r="S80" s="356">
        <f>'2M - SGS'!S80</f>
        <v>8.6277000000000006E-2</v>
      </c>
      <c r="T80" s="356">
        <f>'2M - SGS'!T80</f>
        <v>8.3294000000000007E-2</v>
      </c>
      <c r="U80" s="356">
        <f>'2M - SGS'!U80</f>
        <v>8.5859000000000005E-2</v>
      </c>
      <c r="V80" s="356">
        <f>'2M - SGS'!V80</f>
        <v>8.5885000000000003E-2</v>
      </c>
      <c r="W80" s="356">
        <f>'2M - SGS'!W80</f>
        <v>8.3474999999999994E-2</v>
      </c>
      <c r="X80" s="356">
        <f>'2M - SGS'!X80</f>
        <v>8.6262000000000005E-2</v>
      </c>
      <c r="Y80" s="356">
        <f>'2M - SGS'!Y80</f>
        <v>8.3496000000000001E-2</v>
      </c>
      <c r="Z80" s="356">
        <f>'2M - SGS'!Z80</f>
        <v>8.6250999999999994E-2</v>
      </c>
      <c r="AA80" s="356">
        <f>'2M - SGS'!AA80</f>
        <v>8.6096000000000006E-2</v>
      </c>
      <c r="AB80" s="356">
        <f>'2M - SGS'!AB80</f>
        <v>7.8608999999999998E-2</v>
      </c>
      <c r="AC80" s="356">
        <f>'2M - SGS'!AC80</f>
        <v>8.1547999999999995E-2</v>
      </c>
      <c r="AD80" s="356">
        <f>'2M - SGS'!AD80</f>
        <v>7.2947999999999999E-2</v>
      </c>
      <c r="AE80" s="356">
        <f>'2M - SGS'!AE80</f>
        <v>8.6277000000000006E-2</v>
      </c>
      <c r="AF80" s="356">
        <f>'2M - SGS'!AF80</f>
        <v>8.3294000000000007E-2</v>
      </c>
      <c r="AG80" s="356">
        <f>'2M - SGS'!AG80</f>
        <v>8.5859000000000005E-2</v>
      </c>
      <c r="AH80" s="356">
        <f>'2M - SGS'!AH80</f>
        <v>8.5885000000000003E-2</v>
      </c>
      <c r="AI80" s="356">
        <f>'2M - SGS'!AI80</f>
        <v>8.3474999999999994E-2</v>
      </c>
      <c r="AJ80" s="356">
        <f>'2M - SGS'!AJ80</f>
        <v>8.6262000000000005E-2</v>
      </c>
      <c r="AK80" s="356">
        <f>'2M - SGS'!AK80</f>
        <v>8.3496000000000001E-2</v>
      </c>
      <c r="AL80" s="356">
        <f>'2M - SGS'!AL80</f>
        <v>8.6250999999999994E-2</v>
      </c>
      <c r="AM80" s="356">
        <f>'2M - SGS'!AM80</f>
        <v>8.6096000000000006E-2</v>
      </c>
      <c r="AO80" s="246">
        <f t="shared" si="46"/>
        <v>0.99999999999999989</v>
      </c>
    </row>
    <row r="81" spans="1:41" ht="15.6" x14ac:dyDescent="0.3">
      <c r="A81" s="606"/>
      <c r="B81" s="13" t="str">
        <f t="shared" si="47"/>
        <v>Cooling</v>
      </c>
      <c r="C81" s="356">
        <f>'2M - SGS'!C81</f>
        <v>6.0000000000000002E-6</v>
      </c>
      <c r="D81" s="356">
        <f>'2M - SGS'!D81</f>
        <v>2.4699999999999999E-4</v>
      </c>
      <c r="E81" s="356">
        <f>'2M - SGS'!E81</f>
        <v>7.2360000000000002E-3</v>
      </c>
      <c r="F81" s="356">
        <f>'2M - SGS'!F81</f>
        <v>2.1690999999999998E-2</v>
      </c>
      <c r="G81" s="356">
        <f>'2M - SGS'!G81</f>
        <v>6.2979999999999994E-2</v>
      </c>
      <c r="H81" s="356">
        <f>'2M - SGS'!H81</f>
        <v>0.21317</v>
      </c>
      <c r="I81" s="356">
        <f>'2M - SGS'!I81</f>
        <v>0.29002899999999998</v>
      </c>
      <c r="J81" s="356">
        <f>'2M - SGS'!J81</f>
        <v>0.270206</v>
      </c>
      <c r="K81" s="356">
        <f>'2M - SGS'!K81</f>
        <v>0.108695</v>
      </c>
      <c r="L81" s="356">
        <f>'2M - SGS'!L81</f>
        <v>1.9643000000000001E-2</v>
      </c>
      <c r="M81" s="356">
        <f>'2M - SGS'!M81</f>
        <v>6.0299999999999998E-3</v>
      </c>
      <c r="N81" s="356">
        <f>'2M - SGS'!N81</f>
        <v>6.3999999999999997E-5</v>
      </c>
      <c r="O81" s="356">
        <f>'2M - SGS'!O81</f>
        <v>6.0000000000000002E-6</v>
      </c>
      <c r="P81" s="356">
        <f>'2M - SGS'!P81</f>
        <v>2.4699999999999999E-4</v>
      </c>
      <c r="Q81" s="356">
        <f>'2M - SGS'!Q81</f>
        <v>7.2360000000000002E-3</v>
      </c>
      <c r="R81" s="356">
        <f>'2M - SGS'!R81</f>
        <v>2.1690999999999998E-2</v>
      </c>
      <c r="S81" s="356">
        <f>'2M - SGS'!S81</f>
        <v>6.2979999999999994E-2</v>
      </c>
      <c r="T81" s="356">
        <f>'2M - SGS'!T81</f>
        <v>0.21317</v>
      </c>
      <c r="U81" s="356">
        <f>'2M - SGS'!U81</f>
        <v>0.29002899999999998</v>
      </c>
      <c r="V81" s="356">
        <f>'2M - SGS'!V81</f>
        <v>0.270206</v>
      </c>
      <c r="W81" s="356">
        <f>'2M - SGS'!W81</f>
        <v>0.108695</v>
      </c>
      <c r="X81" s="356">
        <f>'2M - SGS'!X81</f>
        <v>1.9643000000000001E-2</v>
      </c>
      <c r="Y81" s="356">
        <f>'2M - SGS'!Y81</f>
        <v>6.0299999999999998E-3</v>
      </c>
      <c r="Z81" s="356">
        <f>'2M - SGS'!Z81</f>
        <v>6.3999999999999997E-5</v>
      </c>
      <c r="AA81" s="356">
        <f>'2M - SGS'!AA81</f>
        <v>6.0000000000000002E-6</v>
      </c>
      <c r="AB81" s="356">
        <f>'2M - SGS'!AB81</f>
        <v>2.4699999999999999E-4</v>
      </c>
      <c r="AC81" s="356">
        <f>'2M - SGS'!AC81</f>
        <v>7.2360000000000002E-3</v>
      </c>
      <c r="AD81" s="356">
        <f>'2M - SGS'!AD81</f>
        <v>2.1690999999999998E-2</v>
      </c>
      <c r="AE81" s="356">
        <f>'2M - SGS'!AE81</f>
        <v>6.2979999999999994E-2</v>
      </c>
      <c r="AF81" s="356">
        <f>'2M - SGS'!AF81</f>
        <v>0.21317</v>
      </c>
      <c r="AG81" s="356">
        <f>'2M - SGS'!AG81</f>
        <v>0.29002899999999998</v>
      </c>
      <c r="AH81" s="356">
        <f>'2M - SGS'!AH81</f>
        <v>0.270206</v>
      </c>
      <c r="AI81" s="356">
        <f>'2M - SGS'!AI81</f>
        <v>0.108695</v>
      </c>
      <c r="AJ81" s="356">
        <f>'2M - SGS'!AJ81</f>
        <v>1.9643000000000001E-2</v>
      </c>
      <c r="AK81" s="356">
        <f>'2M - SGS'!AK81</f>
        <v>6.0299999999999998E-3</v>
      </c>
      <c r="AL81" s="356">
        <f>'2M - SGS'!AL81</f>
        <v>6.3999999999999997E-5</v>
      </c>
      <c r="AM81" s="356">
        <f>'2M - SGS'!AM81</f>
        <v>6.0000000000000002E-6</v>
      </c>
      <c r="AO81" s="246">
        <f t="shared" si="46"/>
        <v>0.9999969999999998</v>
      </c>
    </row>
    <row r="82" spans="1:41" ht="15.6" x14ac:dyDescent="0.3">
      <c r="A82" s="606"/>
      <c r="B82" s="13" t="str">
        <f t="shared" si="47"/>
        <v>Ext Lighting</v>
      </c>
      <c r="C82" s="356">
        <f>'2M - SGS'!C82</f>
        <v>0.106265</v>
      </c>
      <c r="D82" s="356">
        <f>'2M - SGS'!D82</f>
        <v>8.2161999999999999E-2</v>
      </c>
      <c r="E82" s="356">
        <f>'2M - SGS'!E82</f>
        <v>7.0887000000000006E-2</v>
      </c>
      <c r="F82" s="356">
        <f>'2M - SGS'!F82</f>
        <v>6.8145999999999998E-2</v>
      </c>
      <c r="G82" s="356">
        <f>'2M - SGS'!G82</f>
        <v>8.1852999999999995E-2</v>
      </c>
      <c r="H82" s="356">
        <f>'2M - SGS'!H82</f>
        <v>6.7163E-2</v>
      </c>
      <c r="I82" s="356">
        <f>'2M - SGS'!I82</f>
        <v>8.6751999999999996E-2</v>
      </c>
      <c r="J82" s="356">
        <f>'2M - SGS'!J82</f>
        <v>6.9401000000000004E-2</v>
      </c>
      <c r="K82" s="356">
        <f>'2M - SGS'!K82</f>
        <v>8.2907999999999996E-2</v>
      </c>
      <c r="L82" s="356">
        <f>'2M - SGS'!L82</f>
        <v>0.100507</v>
      </c>
      <c r="M82" s="356">
        <f>'2M - SGS'!M82</f>
        <v>8.7251999999999996E-2</v>
      </c>
      <c r="N82" s="356">
        <f>'2M - SGS'!N82</f>
        <v>9.6703999999999998E-2</v>
      </c>
      <c r="O82" s="356">
        <f>'2M - SGS'!O82</f>
        <v>0.106265</v>
      </c>
      <c r="P82" s="356">
        <f>'2M - SGS'!P82</f>
        <v>8.2161999999999999E-2</v>
      </c>
      <c r="Q82" s="356">
        <f>'2M - SGS'!Q82</f>
        <v>7.0887000000000006E-2</v>
      </c>
      <c r="R82" s="356">
        <f>'2M - SGS'!R82</f>
        <v>6.8145999999999998E-2</v>
      </c>
      <c r="S82" s="356">
        <f>'2M - SGS'!S82</f>
        <v>8.1852999999999995E-2</v>
      </c>
      <c r="T82" s="356">
        <f>'2M - SGS'!T82</f>
        <v>6.7163E-2</v>
      </c>
      <c r="U82" s="356">
        <f>'2M - SGS'!U82</f>
        <v>8.6751999999999996E-2</v>
      </c>
      <c r="V82" s="356">
        <f>'2M - SGS'!V82</f>
        <v>6.9401000000000004E-2</v>
      </c>
      <c r="W82" s="356">
        <f>'2M - SGS'!W82</f>
        <v>8.2907999999999996E-2</v>
      </c>
      <c r="X82" s="356">
        <f>'2M - SGS'!X82</f>
        <v>0.100507</v>
      </c>
      <c r="Y82" s="356">
        <f>'2M - SGS'!Y82</f>
        <v>8.7251999999999996E-2</v>
      </c>
      <c r="Z82" s="356">
        <f>'2M - SGS'!Z82</f>
        <v>9.6703999999999998E-2</v>
      </c>
      <c r="AA82" s="356">
        <f>'2M - SGS'!AA82</f>
        <v>0.106265</v>
      </c>
      <c r="AB82" s="356">
        <f>'2M - SGS'!AB82</f>
        <v>8.2161999999999999E-2</v>
      </c>
      <c r="AC82" s="356">
        <f>'2M - SGS'!AC82</f>
        <v>7.0887000000000006E-2</v>
      </c>
      <c r="AD82" s="356">
        <f>'2M - SGS'!AD82</f>
        <v>6.8145999999999998E-2</v>
      </c>
      <c r="AE82" s="356">
        <f>'2M - SGS'!AE82</f>
        <v>8.1852999999999995E-2</v>
      </c>
      <c r="AF82" s="356">
        <f>'2M - SGS'!AF82</f>
        <v>6.7163E-2</v>
      </c>
      <c r="AG82" s="356">
        <f>'2M - SGS'!AG82</f>
        <v>8.6751999999999996E-2</v>
      </c>
      <c r="AH82" s="356">
        <f>'2M - SGS'!AH82</f>
        <v>6.9401000000000004E-2</v>
      </c>
      <c r="AI82" s="356">
        <f>'2M - SGS'!AI82</f>
        <v>8.2907999999999996E-2</v>
      </c>
      <c r="AJ82" s="356">
        <f>'2M - SGS'!AJ82</f>
        <v>0.100507</v>
      </c>
      <c r="AK82" s="356">
        <f>'2M - SGS'!AK82</f>
        <v>8.7251999999999996E-2</v>
      </c>
      <c r="AL82" s="356">
        <f>'2M - SGS'!AL82</f>
        <v>9.6703999999999998E-2</v>
      </c>
      <c r="AM82" s="356">
        <f>'2M - SGS'!AM82</f>
        <v>0.106265</v>
      </c>
      <c r="AO82" s="246">
        <f t="shared" si="46"/>
        <v>1</v>
      </c>
    </row>
    <row r="83" spans="1:41" ht="15.6" x14ac:dyDescent="0.3">
      <c r="A83" s="606"/>
      <c r="B83" s="13" t="str">
        <f t="shared" si="47"/>
        <v>Heating</v>
      </c>
      <c r="C83" s="356">
        <f>'2M - SGS'!C83</f>
        <v>0.210397</v>
      </c>
      <c r="D83" s="356">
        <f>'2M - SGS'!D83</f>
        <v>0.17743600000000001</v>
      </c>
      <c r="E83" s="356">
        <f>'2M - SGS'!E83</f>
        <v>0.13192400000000001</v>
      </c>
      <c r="F83" s="356">
        <f>'2M - SGS'!F83</f>
        <v>5.9718E-2</v>
      </c>
      <c r="G83" s="356">
        <f>'2M - SGS'!G83</f>
        <v>2.6769000000000001E-2</v>
      </c>
      <c r="H83" s="356">
        <f>'2M - SGS'!H83</f>
        <v>4.2950000000000002E-3</v>
      </c>
      <c r="I83" s="356">
        <f>'2M - SGS'!I83</f>
        <v>2.895E-3</v>
      </c>
      <c r="J83" s="356">
        <f>'2M - SGS'!J83</f>
        <v>3.4320000000000002E-3</v>
      </c>
      <c r="K83" s="356">
        <f>'2M - SGS'!K83</f>
        <v>9.4020000000000006E-3</v>
      </c>
      <c r="L83" s="356">
        <f>'2M - SGS'!L83</f>
        <v>5.5496999999999998E-2</v>
      </c>
      <c r="M83" s="356">
        <f>'2M - SGS'!M83</f>
        <v>0.115452</v>
      </c>
      <c r="N83" s="356">
        <f>'2M - SGS'!N83</f>
        <v>0.20278099999999999</v>
      </c>
      <c r="O83" s="356">
        <f>'2M - SGS'!O83</f>
        <v>0.210397</v>
      </c>
      <c r="P83" s="356">
        <f>'2M - SGS'!P83</f>
        <v>0.17743600000000001</v>
      </c>
      <c r="Q83" s="356">
        <f>'2M - SGS'!Q83</f>
        <v>0.13192400000000001</v>
      </c>
      <c r="R83" s="356">
        <f>'2M - SGS'!R83</f>
        <v>5.9718E-2</v>
      </c>
      <c r="S83" s="356">
        <f>'2M - SGS'!S83</f>
        <v>2.6769000000000001E-2</v>
      </c>
      <c r="T83" s="356">
        <f>'2M - SGS'!T83</f>
        <v>4.2950000000000002E-3</v>
      </c>
      <c r="U83" s="356">
        <f>'2M - SGS'!U83</f>
        <v>2.895E-3</v>
      </c>
      <c r="V83" s="356">
        <f>'2M - SGS'!V83</f>
        <v>3.4320000000000002E-3</v>
      </c>
      <c r="W83" s="356">
        <f>'2M - SGS'!W83</f>
        <v>9.4020000000000006E-3</v>
      </c>
      <c r="X83" s="356">
        <f>'2M - SGS'!X83</f>
        <v>5.5496999999999998E-2</v>
      </c>
      <c r="Y83" s="356">
        <f>'2M - SGS'!Y83</f>
        <v>0.115452</v>
      </c>
      <c r="Z83" s="356">
        <f>'2M - SGS'!Z83</f>
        <v>0.20278099999999999</v>
      </c>
      <c r="AA83" s="356">
        <f>'2M - SGS'!AA83</f>
        <v>0.210397</v>
      </c>
      <c r="AB83" s="356">
        <f>'2M - SGS'!AB83</f>
        <v>0.17743600000000001</v>
      </c>
      <c r="AC83" s="356">
        <f>'2M - SGS'!AC83</f>
        <v>0.13192400000000001</v>
      </c>
      <c r="AD83" s="356">
        <f>'2M - SGS'!AD83</f>
        <v>5.9718E-2</v>
      </c>
      <c r="AE83" s="356">
        <f>'2M - SGS'!AE83</f>
        <v>2.6769000000000001E-2</v>
      </c>
      <c r="AF83" s="356">
        <f>'2M - SGS'!AF83</f>
        <v>4.2950000000000002E-3</v>
      </c>
      <c r="AG83" s="356">
        <f>'2M - SGS'!AG83</f>
        <v>2.895E-3</v>
      </c>
      <c r="AH83" s="356">
        <f>'2M - SGS'!AH83</f>
        <v>3.4320000000000002E-3</v>
      </c>
      <c r="AI83" s="356">
        <f>'2M - SGS'!AI83</f>
        <v>9.4020000000000006E-3</v>
      </c>
      <c r="AJ83" s="356">
        <f>'2M - SGS'!AJ83</f>
        <v>5.5496999999999998E-2</v>
      </c>
      <c r="AK83" s="356">
        <f>'2M - SGS'!AK83</f>
        <v>0.115452</v>
      </c>
      <c r="AL83" s="356">
        <f>'2M - SGS'!AL83</f>
        <v>0.20278099999999999</v>
      </c>
      <c r="AM83" s="356">
        <f>'2M - SGS'!AM83</f>
        <v>0.210397</v>
      </c>
      <c r="AO83" s="246">
        <f t="shared" si="46"/>
        <v>0.99999800000000016</v>
      </c>
    </row>
    <row r="84" spans="1:41" ht="15.6" x14ac:dyDescent="0.3">
      <c r="A84" s="606"/>
      <c r="B84" s="13" t="str">
        <f t="shared" si="47"/>
        <v>HVAC</v>
      </c>
      <c r="C84" s="356">
        <f>'2M - SGS'!C84</f>
        <v>0.107824</v>
      </c>
      <c r="D84" s="356">
        <f>'2M - SGS'!D84</f>
        <v>9.1051999999999994E-2</v>
      </c>
      <c r="E84" s="356">
        <f>'2M - SGS'!E84</f>
        <v>7.1135000000000004E-2</v>
      </c>
      <c r="F84" s="356">
        <f>'2M - SGS'!F84</f>
        <v>4.1179E-2</v>
      </c>
      <c r="G84" s="356">
        <f>'2M - SGS'!G84</f>
        <v>4.4423999999999998E-2</v>
      </c>
      <c r="H84" s="356">
        <f>'2M - SGS'!H84</f>
        <v>0.106128</v>
      </c>
      <c r="I84" s="356">
        <f>'2M - SGS'!I84</f>
        <v>0.14288100000000001</v>
      </c>
      <c r="J84" s="356">
        <f>'2M - SGS'!J84</f>
        <v>0.133494</v>
      </c>
      <c r="K84" s="356">
        <f>'2M - SGS'!K84</f>
        <v>5.781E-2</v>
      </c>
      <c r="L84" s="356">
        <f>'2M - SGS'!L84</f>
        <v>3.8018000000000003E-2</v>
      </c>
      <c r="M84" s="356">
        <f>'2M - SGS'!M84</f>
        <v>6.2103999999999999E-2</v>
      </c>
      <c r="N84" s="356">
        <f>'2M - SGS'!N84</f>
        <v>0.10395</v>
      </c>
      <c r="O84" s="356">
        <f>'2M - SGS'!O84</f>
        <v>0.107824</v>
      </c>
      <c r="P84" s="356">
        <f>'2M - SGS'!P84</f>
        <v>9.1051999999999994E-2</v>
      </c>
      <c r="Q84" s="356">
        <f>'2M - SGS'!Q84</f>
        <v>7.1135000000000004E-2</v>
      </c>
      <c r="R84" s="356">
        <f>'2M - SGS'!R84</f>
        <v>4.1179E-2</v>
      </c>
      <c r="S84" s="356">
        <f>'2M - SGS'!S84</f>
        <v>4.4423999999999998E-2</v>
      </c>
      <c r="T84" s="356">
        <f>'2M - SGS'!T84</f>
        <v>0.106128</v>
      </c>
      <c r="U84" s="356">
        <f>'2M - SGS'!U84</f>
        <v>0.14288100000000001</v>
      </c>
      <c r="V84" s="356">
        <f>'2M - SGS'!V84</f>
        <v>0.133494</v>
      </c>
      <c r="W84" s="356">
        <f>'2M - SGS'!W84</f>
        <v>5.781E-2</v>
      </c>
      <c r="X84" s="356">
        <f>'2M - SGS'!X84</f>
        <v>3.8018000000000003E-2</v>
      </c>
      <c r="Y84" s="356">
        <f>'2M - SGS'!Y84</f>
        <v>6.2103999999999999E-2</v>
      </c>
      <c r="Z84" s="356">
        <f>'2M - SGS'!Z84</f>
        <v>0.10395</v>
      </c>
      <c r="AA84" s="356">
        <f>'2M - SGS'!AA84</f>
        <v>0.107824</v>
      </c>
      <c r="AB84" s="356">
        <f>'2M - SGS'!AB84</f>
        <v>9.1051999999999994E-2</v>
      </c>
      <c r="AC84" s="356">
        <f>'2M - SGS'!AC84</f>
        <v>7.1135000000000004E-2</v>
      </c>
      <c r="AD84" s="356">
        <f>'2M - SGS'!AD84</f>
        <v>4.1179E-2</v>
      </c>
      <c r="AE84" s="356">
        <f>'2M - SGS'!AE84</f>
        <v>4.4423999999999998E-2</v>
      </c>
      <c r="AF84" s="356">
        <f>'2M - SGS'!AF84</f>
        <v>0.106128</v>
      </c>
      <c r="AG84" s="356">
        <f>'2M - SGS'!AG84</f>
        <v>0.14288100000000001</v>
      </c>
      <c r="AH84" s="356">
        <f>'2M - SGS'!AH84</f>
        <v>0.133494</v>
      </c>
      <c r="AI84" s="356">
        <f>'2M - SGS'!AI84</f>
        <v>5.781E-2</v>
      </c>
      <c r="AJ84" s="356">
        <f>'2M - SGS'!AJ84</f>
        <v>3.8018000000000003E-2</v>
      </c>
      <c r="AK84" s="356">
        <f>'2M - SGS'!AK84</f>
        <v>6.2103999999999999E-2</v>
      </c>
      <c r="AL84" s="356">
        <f>'2M - SGS'!AL84</f>
        <v>0.10395</v>
      </c>
      <c r="AM84" s="356">
        <f>'2M - SGS'!AM84</f>
        <v>0.107824</v>
      </c>
      <c r="AO84" s="246">
        <f t="shared" si="46"/>
        <v>0.99999900000000008</v>
      </c>
    </row>
    <row r="85" spans="1:41" ht="15.6" x14ac:dyDescent="0.3">
      <c r="A85" s="606"/>
      <c r="B85" s="13" t="str">
        <f t="shared" si="47"/>
        <v>Lighting</v>
      </c>
      <c r="C85" s="356">
        <f>'2M - SGS'!C85</f>
        <v>9.3563999999999994E-2</v>
      </c>
      <c r="D85" s="356">
        <f>'2M - SGS'!D85</f>
        <v>7.2162000000000004E-2</v>
      </c>
      <c r="E85" s="356">
        <f>'2M - SGS'!E85</f>
        <v>7.8372999999999998E-2</v>
      </c>
      <c r="F85" s="356">
        <f>'2M - SGS'!F85</f>
        <v>7.6534000000000005E-2</v>
      </c>
      <c r="G85" s="356">
        <f>'2M - SGS'!G85</f>
        <v>9.4246999999999997E-2</v>
      </c>
      <c r="H85" s="356">
        <f>'2M - SGS'!H85</f>
        <v>7.5599E-2</v>
      </c>
      <c r="I85" s="356">
        <f>'2M - SGS'!I85</f>
        <v>9.6199999999999994E-2</v>
      </c>
      <c r="J85" s="356">
        <f>'2M - SGS'!J85</f>
        <v>7.7077999999999994E-2</v>
      </c>
      <c r="K85" s="356">
        <f>'2M - SGS'!K85</f>
        <v>8.1374000000000002E-2</v>
      </c>
      <c r="L85" s="356">
        <f>'2M - SGS'!L85</f>
        <v>9.4072000000000003E-2</v>
      </c>
      <c r="M85" s="356">
        <f>'2M - SGS'!M85</f>
        <v>7.6706999999999997E-2</v>
      </c>
      <c r="N85" s="356">
        <f>'2M - SGS'!N85</f>
        <v>8.4089999999999998E-2</v>
      </c>
      <c r="O85" s="356">
        <f>'2M - SGS'!O85</f>
        <v>9.3563999999999994E-2</v>
      </c>
      <c r="P85" s="356">
        <f>'2M - SGS'!P85</f>
        <v>7.2162000000000004E-2</v>
      </c>
      <c r="Q85" s="356">
        <f>'2M - SGS'!Q85</f>
        <v>7.8372999999999998E-2</v>
      </c>
      <c r="R85" s="356">
        <f>'2M - SGS'!R85</f>
        <v>7.6534000000000005E-2</v>
      </c>
      <c r="S85" s="356">
        <f>'2M - SGS'!S85</f>
        <v>9.4246999999999997E-2</v>
      </c>
      <c r="T85" s="356">
        <f>'2M - SGS'!T85</f>
        <v>7.5599E-2</v>
      </c>
      <c r="U85" s="356">
        <f>'2M - SGS'!U85</f>
        <v>9.6199999999999994E-2</v>
      </c>
      <c r="V85" s="356">
        <f>'2M - SGS'!V85</f>
        <v>7.7077999999999994E-2</v>
      </c>
      <c r="W85" s="356">
        <f>'2M - SGS'!W85</f>
        <v>8.1374000000000002E-2</v>
      </c>
      <c r="X85" s="356">
        <f>'2M - SGS'!X85</f>
        <v>9.4072000000000003E-2</v>
      </c>
      <c r="Y85" s="356">
        <f>'2M - SGS'!Y85</f>
        <v>7.6706999999999997E-2</v>
      </c>
      <c r="Z85" s="356">
        <f>'2M - SGS'!Z85</f>
        <v>8.4089999999999998E-2</v>
      </c>
      <c r="AA85" s="356">
        <f>'2M - SGS'!AA85</f>
        <v>9.3563999999999994E-2</v>
      </c>
      <c r="AB85" s="356">
        <f>'2M - SGS'!AB85</f>
        <v>7.2162000000000004E-2</v>
      </c>
      <c r="AC85" s="356">
        <f>'2M - SGS'!AC85</f>
        <v>7.8372999999999998E-2</v>
      </c>
      <c r="AD85" s="356">
        <f>'2M - SGS'!AD85</f>
        <v>7.6534000000000005E-2</v>
      </c>
      <c r="AE85" s="356">
        <f>'2M - SGS'!AE85</f>
        <v>9.4246999999999997E-2</v>
      </c>
      <c r="AF85" s="356">
        <f>'2M - SGS'!AF85</f>
        <v>7.5599E-2</v>
      </c>
      <c r="AG85" s="356">
        <f>'2M - SGS'!AG85</f>
        <v>9.6199999999999994E-2</v>
      </c>
      <c r="AH85" s="356">
        <f>'2M - SGS'!AH85</f>
        <v>7.7077999999999994E-2</v>
      </c>
      <c r="AI85" s="356">
        <f>'2M - SGS'!AI85</f>
        <v>8.1374000000000002E-2</v>
      </c>
      <c r="AJ85" s="356">
        <f>'2M - SGS'!AJ85</f>
        <v>9.4072000000000003E-2</v>
      </c>
      <c r="AK85" s="356">
        <f>'2M - SGS'!AK85</f>
        <v>7.6706999999999997E-2</v>
      </c>
      <c r="AL85" s="356">
        <f>'2M - SGS'!AL85</f>
        <v>8.4089999999999998E-2</v>
      </c>
      <c r="AM85" s="356">
        <f>'2M - SGS'!AM85</f>
        <v>9.3563999999999994E-2</v>
      </c>
      <c r="AO85" s="246">
        <f t="shared" si="46"/>
        <v>1</v>
      </c>
    </row>
    <row r="86" spans="1:41" ht="15.6" x14ac:dyDescent="0.3">
      <c r="A86" s="606"/>
      <c r="B86" s="13" t="str">
        <f t="shared" si="47"/>
        <v>Miscellaneous</v>
      </c>
      <c r="C86" s="356">
        <f>'2M - SGS'!C86</f>
        <v>8.5109000000000004E-2</v>
      </c>
      <c r="D86" s="356">
        <f>'2M - SGS'!D86</f>
        <v>7.7715000000000006E-2</v>
      </c>
      <c r="E86" s="356">
        <f>'2M - SGS'!E86</f>
        <v>8.6136000000000004E-2</v>
      </c>
      <c r="F86" s="356">
        <f>'2M - SGS'!F86</f>
        <v>7.9796000000000006E-2</v>
      </c>
      <c r="G86" s="356">
        <f>'2M - SGS'!G86</f>
        <v>8.5334999999999994E-2</v>
      </c>
      <c r="H86" s="356">
        <f>'2M - SGS'!H86</f>
        <v>8.1994999999999998E-2</v>
      </c>
      <c r="I86" s="356">
        <f>'2M - SGS'!I86</f>
        <v>8.4098999999999993E-2</v>
      </c>
      <c r="J86" s="356">
        <f>'2M - SGS'!J86</f>
        <v>8.4198999999999996E-2</v>
      </c>
      <c r="K86" s="356">
        <f>'2M - SGS'!K86</f>
        <v>8.2512000000000002E-2</v>
      </c>
      <c r="L86" s="356">
        <f>'2M - SGS'!L86</f>
        <v>8.5277000000000006E-2</v>
      </c>
      <c r="M86" s="356">
        <f>'2M - SGS'!M86</f>
        <v>8.2588999999999996E-2</v>
      </c>
      <c r="N86" s="356">
        <f>'2M - SGS'!N86</f>
        <v>8.5237999999999994E-2</v>
      </c>
      <c r="O86" s="356">
        <f>'2M - SGS'!O86</f>
        <v>8.5109000000000004E-2</v>
      </c>
      <c r="P86" s="356">
        <f>'2M - SGS'!P86</f>
        <v>7.7715000000000006E-2</v>
      </c>
      <c r="Q86" s="356">
        <f>'2M - SGS'!Q86</f>
        <v>8.6136000000000004E-2</v>
      </c>
      <c r="R86" s="356">
        <f>'2M - SGS'!R86</f>
        <v>7.9796000000000006E-2</v>
      </c>
      <c r="S86" s="356">
        <f>'2M - SGS'!S86</f>
        <v>8.5334999999999994E-2</v>
      </c>
      <c r="T86" s="356">
        <f>'2M - SGS'!T86</f>
        <v>8.1994999999999998E-2</v>
      </c>
      <c r="U86" s="356">
        <f>'2M - SGS'!U86</f>
        <v>8.4098999999999993E-2</v>
      </c>
      <c r="V86" s="356">
        <f>'2M - SGS'!V86</f>
        <v>8.4198999999999996E-2</v>
      </c>
      <c r="W86" s="356">
        <f>'2M - SGS'!W86</f>
        <v>8.2512000000000002E-2</v>
      </c>
      <c r="X86" s="356">
        <f>'2M - SGS'!X86</f>
        <v>8.5277000000000006E-2</v>
      </c>
      <c r="Y86" s="356">
        <f>'2M - SGS'!Y86</f>
        <v>8.2588999999999996E-2</v>
      </c>
      <c r="Z86" s="356">
        <f>'2M - SGS'!Z86</f>
        <v>8.5237999999999994E-2</v>
      </c>
      <c r="AA86" s="356">
        <f>'2M - SGS'!AA86</f>
        <v>8.5109000000000004E-2</v>
      </c>
      <c r="AB86" s="356">
        <f>'2M - SGS'!AB86</f>
        <v>7.7715000000000006E-2</v>
      </c>
      <c r="AC86" s="356">
        <f>'2M - SGS'!AC86</f>
        <v>8.6136000000000004E-2</v>
      </c>
      <c r="AD86" s="356">
        <f>'2M - SGS'!AD86</f>
        <v>7.9796000000000006E-2</v>
      </c>
      <c r="AE86" s="356">
        <f>'2M - SGS'!AE86</f>
        <v>8.5334999999999994E-2</v>
      </c>
      <c r="AF86" s="356">
        <f>'2M - SGS'!AF86</f>
        <v>8.1994999999999998E-2</v>
      </c>
      <c r="AG86" s="356">
        <f>'2M - SGS'!AG86</f>
        <v>8.4098999999999993E-2</v>
      </c>
      <c r="AH86" s="356">
        <f>'2M - SGS'!AH86</f>
        <v>8.4198999999999996E-2</v>
      </c>
      <c r="AI86" s="356">
        <f>'2M - SGS'!AI86</f>
        <v>8.2512000000000002E-2</v>
      </c>
      <c r="AJ86" s="356">
        <f>'2M - SGS'!AJ86</f>
        <v>8.5277000000000006E-2</v>
      </c>
      <c r="AK86" s="356">
        <f>'2M - SGS'!AK86</f>
        <v>8.2588999999999996E-2</v>
      </c>
      <c r="AL86" s="356">
        <f>'2M - SGS'!AL86</f>
        <v>8.5237999999999994E-2</v>
      </c>
      <c r="AM86" s="356">
        <f>'2M - SGS'!AM86</f>
        <v>8.5109000000000004E-2</v>
      </c>
      <c r="AO86" s="246">
        <f t="shared" si="46"/>
        <v>1.0000000000000002</v>
      </c>
    </row>
    <row r="87" spans="1:41" ht="15.6" x14ac:dyDescent="0.3">
      <c r="A87" s="606"/>
      <c r="B87" s="13" t="str">
        <f t="shared" si="47"/>
        <v>Motors</v>
      </c>
      <c r="C87" s="356">
        <f>'2M - SGS'!C87</f>
        <v>8.5109000000000004E-2</v>
      </c>
      <c r="D87" s="356">
        <f>'2M - SGS'!D87</f>
        <v>7.7715000000000006E-2</v>
      </c>
      <c r="E87" s="356">
        <f>'2M - SGS'!E87</f>
        <v>8.6136000000000004E-2</v>
      </c>
      <c r="F87" s="356">
        <f>'2M - SGS'!F87</f>
        <v>7.9796000000000006E-2</v>
      </c>
      <c r="G87" s="356">
        <f>'2M - SGS'!G87</f>
        <v>8.5334999999999994E-2</v>
      </c>
      <c r="H87" s="356">
        <f>'2M - SGS'!H87</f>
        <v>8.1994999999999998E-2</v>
      </c>
      <c r="I87" s="356">
        <f>'2M - SGS'!I87</f>
        <v>8.4098999999999993E-2</v>
      </c>
      <c r="J87" s="356">
        <f>'2M - SGS'!J87</f>
        <v>8.4198999999999996E-2</v>
      </c>
      <c r="K87" s="356">
        <f>'2M - SGS'!K87</f>
        <v>8.2512000000000002E-2</v>
      </c>
      <c r="L87" s="356">
        <f>'2M - SGS'!L87</f>
        <v>8.5277000000000006E-2</v>
      </c>
      <c r="M87" s="356">
        <f>'2M - SGS'!M87</f>
        <v>8.2588999999999996E-2</v>
      </c>
      <c r="N87" s="356">
        <f>'2M - SGS'!N87</f>
        <v>8.5237999999999994E-2</v>
      </c>
      <c r="O87" s="356">
        <f>'2M - SGS'!O87</f>
        <v>8.5109000000000004E-2</v>
      </c>
      <c r="P87" s="356">
        <f>'2M - SGS'!P87</f>
        <v>7.7715000000000006E-2</v>
      </c>
      <c r="Q87" s="356">
        <f>'2M - SGS'!Q87</f>
        <v>8.6136000000000004E-2</v>
      </c>
      <c r="R87" s="356">
        <f>'2M - SGS'!R87</f>
        <v>7.9796000000000006E-2</v>
      </c>
      <c r="S87" s="356">
        <f>'2M - SGS'!S87</f>
        <v>8.5334999999999994E-2</v>
      </c>
      <c r="T87" s="356">
        <f>'2M - SGS'!T87</f>
        <v>8.1994999999999998E-2</v>
      </c>
      <c r="U87" s="356">
        <f>'2M - SGS'!U87</f>
        <v>8.4098999999999993E-2</v>
      </c>
      <c r="V87" s="356">
        <f>'2M - SGS'!V87</f>
        <v>8.4198999999999996E-2</v>
      </c>
      <c r="W87" s="356">
        <f>'2M - SGS'!W87</f>
        <v>8.2512000000000002E-2</v>
      </c>
      <c r="X87" s="356">
        <f>'2M - SGS'!X87</f>
        <v>8.5277000000000006E-2</v>
      </c>
      <c r="Y87" s="356">
        <f>'2M - SGS'!Y87</f>
        <v>8.2588999999999996E-2</v>
      </c>
      <c r="Z87" s="356">
        <f>'2M - SGS'!Z87</f>
        <v>8.5237999999999994E-2</v>
      </c>
      <c r="AA87" s="356">
        <f>'2M - SGS'!AA87</f>
        <v>8.5109000000000004E-2</v>
      </c>
      <c r="AB87" s="356">
        <f>'2M - SGS'!AB87</f>
        <v>7.7715000000000006E-2</v>
      </c>
      <c r="AC87" s="356">
        <f>'2M - SGS'!AC87</f>
        <v>8.6136000000000004E-2</v>
      </c>
      <c r="AD87" s="356">
        <f>'2M - SGS'!AD87</f>
        <v>7.9796000000000006E-2</v>
      </c>
      <c r="AE87" s="356">
        <f>'2M - SGS'!AE87</f>
        <v>8.5334999999999994E-2</v>
      </c>
      <c r="AF87" s="356">
        <f>'2M - SGS'!AF87</f>
        <v>8.1994999999999998E-2</v>
      </c>
      <c r="AG87" s="356">
        <f>'2M - SGS'!AG87</f>
        <v>8.4098999999999993E-2</v>
      </c>
      <c r="AH87" s="356">
        <f>'2M - SGS'!AH87</f>
        <v>8.4198999999999996E-2</v>
      </c>
      <c r="AI87" s="356">
        <f>'2M - SGS'!AI87</f>
        <v>8.2512000000000002E-2</v>
      </c>
      <c r="AJ87" s="356">
        <f>'2M - SGS'!AJ87</f>
        <v>8.5277000000000006E-2</v>
      </c>
      <c r="AK87" s="356">
        <f>'2M - SGS'!AK87</f>
        <v>8.2588999999999996E-2</v>
      </c>
      <c r="AL87" s="356">
        <f>'2M - SGS'!AL87</f>
        <v>8.5237999999999994E-2</v>
      </c>
      <c r="AM87" s="356">
        <f>'2M - SGS'!AM87</f>
        <v>8.5109000000000004E-2</v>
      </c>
      <c r="AO87" s="246">
        <f t="shared" si="46"/>
        <v>1.0000000000000002</v>
      </c>
    </row>
    <row r="88" spans="1:41" ht="15.6" x14ac:dyDescent="0.3">
      <c r="A88" s="606"/>
      <c r="B88" s="13" t="str">
        <f t="shared" si="47"/>
        <v>Process</v>
      </c>
      <c r="C88" s="356">
        <f>'2M - SGS'!C88</f>
        <v>8.5109000000000004E-2</v>
      </c>
      <c r="D88" s="356">
        <f>'2M - SGS'!D88</f>
        <v>7.7715000000000006E-2</v>
      </c>
      <c r="E88" s="356">
        <f>'2M - SGS'!E88</f>
        <v>8.6136000000000004E-2</v>
      </c>
      <c r="F88" s="356">
        <f>'2M - SGS'!F88</f>
        <v>7.9796000000000006E-2</v>
      </c>
      <c r="G88" s="356">
        <f>'2M - SGS'!G88</f>
        <v>8.5334999999999994E-2</v>
      </c>
      <c r="H88" s="356">
        <f>'2M - SGS'!H88</f>
        <v>8.1994999999999998E-2</v>
      </c>
      <c r="I88" s="356">
        <f>'2M - SGS'!I88</f>
        <v>8.4098999999999993E-2</v>
      </c>
      <c r="J88" s="356">
        <f>'2M - SGS'!J88</f>
        <v>8.4198999999999996E-2</v>
      </c>
      <c r="K88" s="356">
        <f>'2M - SGS'!K88</f>
        <v>8.2512000000000002E-2</v>
      </c>
      <c r="L88" s="356">
        <f>'2M - SGS'!L88</f>
        <v>8.5277000000000006E-2</v>
      </c>
      <c r="M88" s="356">
        <f>'2M - SGS'!M88</f>
        <v>8.2588999999999996E-2</v>
      </c>
      <c r="N88" s="356">
        <f>'2M - SGS'!N88</f>
        <v>8.5237999999999994E-2</v>
      </c>
      <c r="O88" s="356">
        <f>'2M - SGS'!O88</f>
        <v>8.5109000000000004E-2</v>
      </c>
      <c r="P88" s="356">
        <f>'2M - SGS'!P88</f>
        <v>7.7715000000000006E-2</v>
      </c>
      <c r="Q88" s="356">
        <f>'2M - SGS'!Q88</f>
        <v>8.6136000000000004E-2</v>
      </c>
      <c r="R88" s="356">
        <f>'2M - SGS'!R88</f>
        <v>7.9796000000000006E-2</v>
      </c>
      <c r="S88" s="356">
        <f>'2M - SGS'!S88</f>
        <v>8.5334999999999994E-2</v>
      </c>
      <c r="T88" s="356">
        <f>'2M - SGS'!T88</f>
        <v>8.1994999999999998E-2</v>
      </c>
      <c r="U88" s="356">
        <f>'2M - SGS'!U88</f>
        <v>8.4098999999999993E-2</v>
      </c>
      <c r="V88" s="356">
        <f>'2M - SGS'!V88</f>
        <v>8.4198999999999996E-2</v>
      </c>
      <c r="W88" s="356">
        <f>'2M - SGS'!W88</f>
        <v>8.2512000000000002E-2</v>
      </c>
      <c r="X88" s="356">
        <f>'2M - SGS'!X88</f>
        <v>8.5277000000000006E-2</v>
      </c>
      <c r="Y88" s="356">
        <f>'2M - SGS'!Y88</f>
        <v>8.2588999999999996E-2</v>
      </c>
      <c r="Z88" s="356">
        <f>'2M - SGS'!Z88</f>
        <v>8.5237999999999994E-2</v>
      </c>
      <c r="AA88" s="356">
        <f>'2M - SGS'!AA88</f>
        <v>8.5109000000000004E-2</v>
      </c>
      <c r="AB88" s="356">
        <f>'2M - SGS'!AB88</f>
        <v>7.7715000000000006E-2</v>
      </c>
      <c r="AC88" s="356">
        <f>'2M - SGS'!AC88</f>
        <v>8.6136000000000004E-2</v>
      </c>
      <c r="AD88" s="356">
        <f>'2M - SGS'!AD88</f>
        <v>7.9796000000000006E-2</v>
      </c>
      <c r="AE88" s="356">
        <f>'2M - SGS'!AE88</f>
        <v>8.5334999999999994E-2</v>
      </c>
      <c r="AF88" s="356">
        <f>'2M - SGS'!AF88</f>
        <v>8.1994999999999998E-2</v>
      </c>
      <c r="AG88" s="356">
        <f>'2M - SGS'!AG88</f>
        <v>8.4098999999999993E-2</v>
      </c>
      <c r="AH88" s="356">
        <f>'2M - SGS'!AH88</f>
        <v>8.4198999999999996E-2</v>
      </c>
      <c r="AI88" s="356">
        <f>'2M - SGS'!AI88</f>
        <v>8.2512000000000002E-2</v>
      </c>
      <c r="AJ88" s="356">
        <f>'2M - SGS'!AJ88</f>
        <v>8.5277000000000006E-2</v>
      </c>
      <c r="AK88" s="356">
        <f>'2M - SGS'!AK88</f>
        <v>8.2588999999999996E-2</v>
      </c>
      <c r="AL88" s="356">
        <f>'2M - SGS'!AL88</f>
        <v>8.5237999999999994E-2</v>
      </c>
      <c r="AM88" s="356">
        <f>'2M - SGS'!AM88</f>
        <v>8.5109000000000004E-2</v>
      </c>
      <c r="AO88" s="246">
        <f t="shared" si="46"/>
        <v>1.0000000000000002</v>
      </c>
    </row>
    <row r="89" spans="1:41" ht="15.6" x14ac:dyDescent="0.3">
      <c r="A89" s="606"/>
      <c r="B89" s="13" t="str">
        <f t="shared" si="47"/>
        <v>Refrigeration</v>
      </c>
      <c r="C89" s="356">
        <f>'2M - SGS'!C89</f>
        <v>8.3486000000000005E-2</v>
      </c>
      <c r="D89" s="356">
        <f>'2M - SGS'!D89</f>
        <v>7.6158000000000003E-2</v>
      </c>
      <c r="E89" s="356">
        <f>'2M - SGS'!E89</f>
        <v>8.3346000000000003E-2</v>
      </c>
      <c r="F89" s="356">
        <f>'2M - SGS'!F89</f>
        <v>8.0782999999999994E-2</v>
      </c>
      <c r="G89" s="356">
        <f>'2M - SGS'!G89</f>
        <v>8.5133E-2</v>
      </c>
      <c r="H89" s="356">
        <f>'2M - SGS'!H89</f>
        <v>8.4294999999999995E-2</v>
      </c>
      <c r="I89" s="356">
        <f>'2M - SGS'!I89</f>
        <v>8.7456999999999993E-2</v>
      </c>
      <c r="J89" s="356">
        <f>'2M - SGS'!J89</f>
        <v>8.7230000000000002E-2</v>
      </c>
      <c r="K89" s="356">
        <f>'2M - SGS'!K89</f>
        <v>8.3319000000000004E-2</v>
      </c>
      <c r="L89" s="356">
        <f>'2M - SGS'!L89</f>
        <v>8.4562999999999999E-2</v>
      </c>
      <c r="M89" s="356">
        <f>'2M - SGS'!M89</f>
        <v>8.1112000000000004E-2</v>
      </c>
      <c r="N89" s="356">
        <f>'2M - SGS'!N89</f>
        <v>8.3118999999999998E-2</v>
      </c>
      <c r="O89" s="356">
        <f>'2M - SGS'!O89</f>
        <v>8.3486000000000005E-2</v>
      </c>
      <c r="P89" s="356">
        <f>'2M - SGS'!P89</f>
        <v>7.6158000000000003E-2</v>
      </c>
      <c r="Q89" s="356">
        <f>'2M - SGS'!Q89</f>
        <v>8.3346000000000003E-2</v>
      </c>
      <c r="R89" s="356">
        <f>'2M - SGS'!R89</f>
        <v>8.0782999999999994E-2</v>
      </c>
      <c r="S89" s="356">
        <f>'2M - SGS'!S89</f>
        <v>8.5133E-2</v>
      </c>
      <c r="T89" s="356">
        <f>'2M - SGS'!T89</f>
        <v>8.4294999999999995E-2</v>
      </c>
      <c r="U89" s="356">
        <f>'2M - SGS'!U89</f>
        <v>8.7456999999999993E-2</v>
      </c>
      <c r="V89" s="356">
        <f>'2M - SGS'!V89</f>
        <v>8.7230000000000002E-2</v>
      </c>
      <c r="W89" s="356">
        <f>'2M - SGS'!W89</f>
        <v>8.3319000000000004E-2</v>
      </c>
      <c r="X89" s="356">
        <f>'2M - SGS'!X89</f>
        <v>8.4562999999999999E-2</v>
      </c>
      <c r="Y89" s="356">
        <f>'2M - SGS'!Y89</f>
        <v>8.1112000000000004E-2</v>
      </c>
      <c r="Z89" s="356">
        <f>'2M - SGS'!Z89</f>
        <v>8.3118999999999998E-2</v>
      </c>
      <c r="AA89" s="356">
        <f>'2M - SGS'!AA89</f>
        <v>8.3486000000000005E-2</v>
      </c>
      <c r="AB89" s="356">
        <f>'2M - SGS'!AB89</f>
        <v>7.6158000000000003E-2</v>
      </c>
      <c r="AC89" s="356">
        <f>'2M - SGS'!AC89</f>
        <v>8.3346000000000003E-2</v>
      </c>
      <c r="AD89" s="356">
        <f>'2M - SGS'!AD89</f>
        <v>8.0782999999999994E-2</v>
      </c>
      <c r="AE89" s="356">
        <f>'2M - SGS'!AE89</f>
        <v>8.5133E-2</v>
      </c>
      <c r="AF89" s="356">
        <f>'2M - SGS'!AF89</f>
        <v>8.4294999999999995E-2</v>
      </c>
      <c r="AG89" s="356">
        <f>'2M - SGS'!AG89</f>
        <v>8.7456999999999993E-2</v>
      </c>
      <c r="AH89" s="356">
        <f>'2M - SGS'!AH89</f>
        <v>8.7230000000000002E-2</v>
      </c>
      <c r="AI89" s="356">
        <f>'2M - SGS'!AI89</f>
        <v>8.3319000000000004E-2</v>
      </c>
      <c r="AJ89" s="356">
        <f>'2M - SGS'!AJ89</f>
        <v>8.4562999999999999E-2</v>
      </c>
      <c r="AK89" s="356">
        <f>'2M - SGS'!AK89</f>
        <v>8.1112000000000004E-2</v>
      </c>
      <c r="AL89" s="356">
        <f>'2M - SGS'!AL89</f>
        <v>8.3118999999999998E-2</v>
      </c>
      <c r="AM89" s="356">
        <f>'2M - SGS'!AM89</f>
        <v>8.3486000000000005E-2</v>
      </c>
      <c r="AO89" s="246">
        <f t="shared" si="46"/>
        <v>1.0000010000000001</v>
      </c>
    </row>
    <row r="90" spans="1:41" ht="16.2" thickBot="1" x14ac:dyDescent="0.35">
      <c r="A90" s="607"/>
      <c r="B90" s="14" t="str">
        <f t="shared" si="47"/>
        <v>Water Heating</v>
      </c>
      <c r="C90" s="361">
        <f>'2M - SGS'!C90</f>
        <v>0.108255</v>
      </c>
      <c r="D90" s="361">
        <f>'2M - SGS'!D90</f>
        <v>9.1078000000000006E-2</v>
      </c>
      <c r="E90" s="361">
        <f>'2M - SGS'!E90</f>
        <v>8.5239999999999996E-2</v>
      </c>
      <c r="F90" s="361">
        <f>'2M - SGS'!F90</f>
        <v>7.2980000000000003E-2</v>
      </c>
      <c r="G90" s="361">
        <f>'2M - SGS'!G90</f>
        <v>7.9849000000000003E-2</v>
      </c>
      <c r="H90" s="361">
        <f>'2M - SGS'!H90</f>
        <v>7.2720999999999994E-2</v>
      </c>
      <c r="I90" s="361">
        <f>'2M - SGS'!I90</f>
        <v>7.4929999999999997E-2</v>
      </c>
      <c r="J90" s="361">
        <f>'2M - SGS'!J90</f>
        <v>7.5861999999999999E-2</v>
      </c>
      <c r="K90" s="361">
        <f>'2M - SGS'!K90</f>
        <v>7.5733999999999996E-2</v>
      </c>
      <c r="L90" s="361">
        <f>'2M - SGS'!L90</f>
        <v>8.2808000000000007E-2</v>
      </c>
      <c r="M90" s="361">
        <f>'2M - SGS'!M90</f>
        <v>8.6345000000000005E-2</v>
      </c>
      <c r="N90" s="361">
        <f>'2M - SGS'!N90</f>
        <v>9.4200000000000006E-2</v>
      </c>
      <c r="O90" s="361">
        <f>'2M - SGS'!O90</f>
        <v>0.108255</v>
      </c>
      <c r="P90" s="361">
        <f>'2M - SGS'!P90</f>
        <v>9.1078000000000006E-2</v>
      </c>
      <c r="Q90" s="361">
        <f>'2M - SGS'!Q90</f>
        <v>8.5239999999999996E-2</v>
      </c>
      <c r="R90" s="361">
        <f>'2M - SGS'!R90</f>
        <v>7.2980000000000003E-2</v>
      </c>
      <c r="S90" s="361">
        <f>'2M - SGS'!S90</f>
        <v>7.9849000000000003E-2</v>
      </c>
      <c r="T90" s="361">
        <f>'2M - SGS'!T90</f>
        <v>7.2720999999999994E-2</v>
      </c>
      <c r="U90" s="361">
        <f>'2M - SGS'!U90</f>
        <v>7.4929999999999997E-2</v>
      </c>
      <c r="V90" s="361">
        <f>'2M - SGS'!V90</f>
        <v>7.5861999999999999E-2</v>
      </c>
      <c r="W90" s="361">
        <f>'2M - SGS'!W90</f>
        <v>7.5733999999999996E-2</v>
      </c>
      <c r="X90" s="361">
        <f>'2M - SGS'!X90</f>
        <v>8.2808000000000007E-2</v>
      </c>
      <c r="Y90" s="361">
        <f>'2M - SGS'!Y90</f>
        <v>8.6345000000000005E-2</v>
      </c>
      <c r="Z90" s="361">
        <f>'2M - SGS'!Z90</f>
        <v>9.4200000000000006E-2</v>
      </c>
      <c r="AA90" s="361">
        <f>'2M - SGS'!AA90</f>
        <v>0.108255</v>
      </c>
      <c r="AB90" s="361">
        <f>'2M - SGS'!AB90</f>
        <v>9.1078000000000006E-2</v>
      </c>
      <c r="AC90" s="361">
        <f>'2M - SGS'!AC90</f>
        <v>8.5239999999999996E-2</v>
      </c>
      <c r="AD90" s="361">
        <f>'2M - SGS'!AD90</f>
        <v>7.2980000000000003E-2</v>
      </c>
      <c r="AE90" s="361">
        <f>'2M - SGS'!AE90</f>
        <v>7.9849000000000003E-2</v>
      </c>
      <c r="AF90" s="361">
        <f>'2M - SGS'!AF90</f>
        <v>7.2720999999999994E-2</v>
      </c>
      <c r="AG90" s="361">
        <f>'2M - SGS'!AG90</f>
        <v>7.4929999999999997E-2</v>
      </c>
      <c r="AH90" s="361">
        <f>'2M - SGS'!AH90</f>
        <v>7.5861999999999999E-2</v>
      </c>
      <c r="AI90" s="361">
        <f>'2M - SGS'!AI90</f>
        <v>7.5733999999999996E-2</v>
      </c>
      <c r="AJ90" s="361">
        <f>'2M - SGS'!AJ90</f>
        <v>8.2808000000000007E-2</v>
      </c>
      <c r="AK90" s="361">
        <f>'2M - SGS'!AK90</f>
        <v>8.6345000000000005E-2</v>
      </c>
      <c r="AL90" s="361">
        <f>'2M - SGS'!AL90</f>
        <v>9.4200000000000006E-2</v>
      </c>
      <c r="AM90" s="361">
        <f>'2M - SGS'!AM90</f>
        <v>0.108255</v>
      </c>
      <c r="AO90" s="246">
        <f t="shared" si="46"/>
        <v>1.0000020000000001</v>
      </c>
    </row>
    <row r="91" spans="1:41" ht="15" thickBot="1" x14ac:dyDescent="0.35"/>
    <row r="92" spans="1:41" x14ac:dyDescent="0.3">
      <c r="A92" s="19"/>
      <c r="B92" s="591" t="s">
        <v>153</v>
      </c>
      <c r="C92" s="222">
        <f>C77</f>
        <v>43831</v>
      </c>
      <c r="D92" s="222">
        <f t="shared" ref="D92:AM92" si="48">D77</f>
        <v>43862</v>
      </c>
      <c r="E92" s="222">
        <f t="shared" si="48"/>
        <v>43891</v>
      </c>
      <c r="F92" s="222">
        <f t="shared" si="48"/>
        <v>43922</v>
      </c>
      <c r="G92" s="222">
        <f t="shared" si="48"/>
        <v>43952</v>
      </c>
      <c r="H92" s="222">
        <f t="shared" si="48"/>
        <v>43983</v>
      </c>
      <c r="I92" s="222">
        <f t="shared" si="48"/>
        <v>44013</v>
      </c>
      <c r="J92" s="222">
        <f t="shared" si="48"/>
        <v>44044</v>
      </c>
      <c r="K92" s="222">
        <f t="shared" si="48"/>
        <v>44075</v>
      </c>
      <c r="L92" s="222">
        <f t="shared" si="48"/>
        <v>44105</v>
      </c>
      <c r="M92" s="222">
        <f t="shared" si="48"/>
        <v>44136</v>
      </c>
      <c r="N92" s="222">
        <f t="shared" si="48"/>
        <v>44166</v>
      </c>
      <c r="O92" s="222">
        <f t="shared" si="48"/>
        <v>44197</v>
      </c>
      <c r="P92" s="222">
        <f t="shared" si="48"/>
        <v>44228</v>
      </c>
      <c r="Q92" s="222">
        <f t="shared" si="48"/>
        <v>44256</v>
      </c>
      <c r="R92" s="222">
        <f t="shared" si="48"/>
        <v>44287</v>
      </c>
      <c r="S92" s="222">
        <f t="shared" si="48"/>
        <v>44317</v>
      </c>
      <c r="T92" s="222">
        <f t="shared" si="48"/>
        <v>44348</v>
      </c>
      <c r="U92" s="222">
        <f t="shared" si="48"/>
        <v>44378</v>
      </c>
      <c r="V92" s="222">
        <f t="shared" si="48"/>
        <v>44409</v>
      </c>
      <c r="W92" s="222">
        <f t="shared" si="48"/>
        <v>44440</v>
      </c>
      <c r="X92" s="222">
        <f t="shared" si="48"/>
        <v>44470</v>
      </c>
      <c r="Y92" s="222">
        <f t="shared" si="48"/>
        <v>44501</v>
      </c>
      <c r="Z92" s="222">
        <f t="shared" si="48"/>
        <v>44531</v>
      </c>
      <c r="AA92" s="222">
        <f t="shared" si="48"/>
        <v>44562</v>
      </c>
      <c r="AB92" s="222">
        <f t="shared" si="48"/>
        <v>44593</v>
      </c>
      <c r="AC92" s="222">
        <f t="shared" si="48"/>
        <v>44621</v>
      </c>
      <c r="AD92" s="222">
        <f t="shared" si="48"/>
        <v>44652</v>
      </c>
      <c r="AE92" s="222">
        <f t="shared" si="48"/>
        <v>44682</v>
      </c>
      <c r="AF92" s="222">
        <f t="shared" si="48"/>
        <v>44713</v>
      </c>
      <c r="AG92" s="222">
        <f t="shared" si="48"/>
        <v>44743</v>
      </c>
      <c r="AH92" s="222">
        <f t="shared" si="48"/>
        <v>44774</v>
      </c>
      <c r="AI92" s="222">
        <f t="shared" si="48"/>
        <v>44805</v>
      </c>
      <c r="AJ92" s="222">
        <f t="shared" si="48"/>
        <v>44835</v>
      </c>
      <c r="AK92" s="222">
        <f t="shared" si="48"/>
        <v>44866</v>
      </c>
      <c r="AL92" s="222">
        <f t="shared" si="48"/>
        <v>44896</v>
      </c>
      <c r="AM92" s="222">
        <f t="shared" si="48"/>
        <v>44927</v>
      </c>
    </row>
    <row r="93" spans="1:41" ht="15" thickBot="1" x14ac:dyDescent="0.35">
      <c r="A93" s="19"/>
      <c r="B93" s="592"/>
      <c r="C93" s="344">
        <f>'2M - SGS'!C93</f>
        <v>4.8845E-2</v>
      </c>
      <c r="D93" s="344">
        <f>'2M - SGS'!D93</f>
        <v>5.0525E-2</v>
      </c>
      <c r="E93" s="344">
        <f>'2M - SGS'!E93</f>
        <v>5.3254999999999997E-2</v>
      </c>
      <c r="F93" s="345">
        <f>'2M - SGS'!F93</f>
        <v>5.8521999999999998E-2</v>
      </c>
      <c r="G93" s="345">
        <f>'2M - SGS'!G93</f>
        <v>6.1238000000000001E-2</v>
      </c>
      <c r="H93" s="345">
        <f>'2M - SGS'!H93</f>
        <v>9.0992000000000003E-2</v>
      </c>
      <c r="I93" s="345">
        <f>'2M - SGS'!I93</f>
        <v>9.0992000000000003E-2</v>
      </c>
      <c r="J93" s="345">
        <f>'2M - SGS'!J93</f>
        <v>9.0992000000000003E-2</v>
      </c>
      <c r="K93" s="345">
        <f>'2M - SGS'!K93</f>
        <v>9.0992000000000003E-2</v>
      </c>
      <c r="L93" s="345">
        <f>'2M - SGS'!L93</f>
        <v>5.9082999999999997E-2</v>
      </c>
      <c r="M93" s="345">
        <f>'2M - SGS'!M93</f>
        <v>6.0645999999999999E-2</v>
      </c>
      <c r="N93" s="345">
        <f>'2M - SGS'!N93</f>
        <v>5.6723000000000003E-2</v>
      </c>
      <c r="O93" s="345">
        <f>'2M - SGS'!O93</f>
        <v>5.3661E-2</v>
      </c>
      <c r="P93" s="345">
        <f>'2M - SGS'!P93</f>
        <v>5.5252000000000002E-2</v>
      </c>
      <c r="Q93" s="345">
        <f>'2M - SGS'!Q93</f>
        <v>5.7793999999999998E-2</v>
      </c>
      <c r="R93" s="345">
        <f>'2M - SGS'!R93</f>
        <v>5.8521999999999998E-2</v>
      </c>
      <c r="S93" s="345">
        <f>'2M - SGS'!S93</f>
        <v>6.1238000000000001E-2</v>
      </c>
      <c r="T93" s="345">
        <f>'2M - SGS'!T93</f>
        <v>9.0992000000000003E-2</v>
      </c>
      <c r="U93" s="345">
        <f>'2M - SGS'!U93</f>
        <v>9.0992000000000003E-2</v>
      </c>
      <c r="V93" s="345">
        <f>'2M - SGS'!V93</f>
        <v>9.0992000000000003E-2</v>
      </c>
      <c r="W93" s="345">
        <f>'2M - SGS'!W93</f>
        <v>9.0992000000000003E-2</v>
      </c>
      <c r="X93" s="345">
        <f>'2M - SGS'!X93</f>
        <v>5.9082999999999997E-2</v>
      </c>
      <c r="Y93" s="345">
        <f>'2M - SGS'!Y93</f>
        <v>6.0645999999999999E-2</v>
      </c>
      <c r="Z93" s="345">
        <f>'2M - SGS'!Z93</f>
        <v>5.6723000000000003E-2</v>
      </c>
      <c r="AA93" s="345">
        <f>'2M - SGS'!AA93</f>
        <v>5.3661E-2</v>
      </c>
      <c r="AB93" s="345">
        <f>'2M - SGS'!AB93</f>
        <v>5.5252000000000002E-2</v>
      </c>
      <c r="AC93" s="345">
        <f>'2M - SGS'!AC93</f>
        <v>5.7793999999999998E-2</v>
      </c>
      <c r="AD93" s="345">
        <f>'2M - SGS'!AD93</f>
        <v>5.8521999999999998E-2</v>
      </c>
      <c r="AE93" s="345">
        <f>'2M - SGS'!AE93</f>
        <v>6.1238000000000001E-2</v>
      </c>
      <c r="AF93" s="345">
        <f>'2M - SGS'!AF93</f>
        <v>9.0992000000000003E-2</v>
      </c>
      <c r="AG93" s="345">
        <f>'2M - SGS'!AG93</f>
        <v>9.0992000000000003E-2</v>
      </c>
      <c r="AH93" s="345">
        <f>'2M - SGS'!AH93</f>
        <v>9.0992000000000003E-2</v>
      </c>
      <c r="AI93" s="345">
        <f>'2M - SGS'!AI93</f>
        <v>9.0992000000000003E-2</v>
      </c>
      <c r="AJ93" s="345">
        <f>'2M - SGS'!AJ93</f>
        <v>5.9082999999999997E-2</v>
      </c>
      <c r="AK93" s="345">
        <f>'2M - SGS'!AK93</f>
        <v>6.0645999999999999E-2</v>
      </c>
      <c r="AL93" s="345">
        <f>'2M - SGS'!AL93</f>
        <v>5.6723000000000003E-2</v>
      </c>
      <c r="AM93" s="345">
        <f>'2M - SGS'!AM93</f>
        <v>5.3661E-2</v>
      </c>
      <c r="AO93" s="231" t="s">
        <v>179</v>
      </c>
    </row>
    <row r="94" spans="1:41" x14ac:dyDescent="0.3">
      <c r="AO94" s="231" t="s">
        <v>140</v>
      </c>
    </row>
    <row r="111" spans="4:10" x14ac:dyDescent="0.3">
      <c r="J111" s="5"/>
    </row>
    <row r="112" spans="4:10" x14ac:dyDescent="0.3">
      <c r="D112" s="6"/>
    </row>
  </sheetData>
  <mergeCells count="6">
    <mergeCell ref="A77:A90"/>
    <mergeCell ref="B92:B93"/>
    <mergeCell ref="A4:A19"/>
    <mergeCell ref="A22:A37"/>
    <mergeCell ref="A40:A55"/>
    <mergeCell ref="A58:A7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O199"/>
  <sheetViews>
    <sheetView zoomScale="80" zoomScaleNormal="80" workbookViewId="0">
      <pane xSplit="2" topLeftCell="C1" activePane="topRight" state="frozen"/>
      <selection activeCell="M41" sqref="M41"/>
      <selection pane="topRight" activeCell="M37" sqref="M37"/>
    </sheetView>
  </sheetViews>
  <sheetFormatPr defaultRowHeight="14.4" x14ac:dyDescent="0.3"/>
  <cols>
    <col min="1" max="1" width="10" customWidth="1"/>
    <col min="2" max="2" width="24.77734375" customWidth="1"/>
    <col min="3" max="3" width="15.77734375" bestFit="1" customWidth="1"/>
    <col min="4" max="39" width="13.77734375" customWidth="1"/>
    <col min="40" max="41" width="10.5546875" bestFit="1" customWidth="1"/>
    <col min="52" max="52" width="9.21875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5">
        <f>' 1M - RES'!C2</f>
        <v>0.79015470747957905</v>
      </c>
      <c r="D2" s="425">
        <f>C2</f>
        <v>0.79015470747957905</v>
      </c>
      <c r="E2" s="424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123</v>
      </c>
      <c r="B4" s="17" t="s">
        <v>124</v>
      </c>
      <c r="C4" s="271">
        <v>43831</v>
      </c>
      <c r="D4" s="271">
        <v>43862</v>
      </c>
      <c r="E4" s="271">
        <v>43891</v>
      </c>
      <c r="F4" s="271">
        <v>43922</v>
      </c>
      <c r="G4" s="271">
        <v>43952</v>
      </c>
      <c r="H4" s="271">
        <v>43983</v>
      </c>
      <c r="I4" s="271">
        <v>44013</v>
      </c>
      <c r="J4" s="271">
        <v>44044</v>
      </c>
      <c r="K4" s="271">
        <v>44075</v>
      </c>
      <c r="L4" s="271">
        <v>44105</v>
      </c>
      <c r="M4" s="271">
        <v>44136</v>
      </c>
      <c r="N4" s="271">
        <v>44166</v>
      </c>
      <c r="O4" s="271">
        <v>44197</v>
      </c>
      <c r="P4" s="271">
        <v>44228</v>
      </c>
      <c r="Q4" s="271">
        <v>44256</v>
      </c>
      <c r="R4" s="271">
        <v>44287</v>
      </c>
      <c r="S4" s="271">
        <v>44317</v>
      </c>
      <c r="T4" s="271">
        <v>44348</v>
      </c>
      <c r="U4" s="271">
        <v>44378</v>
      </c>
      <c r="V4" s="271">
        <v>44409</v>
      </c>
      <c r="W4" s="271">
        <v>44440</v>
      </c>
      <c r="X4" s="271">
        <v>44470</v>
      </c>
      <c r="Y4" s="271">
        <v>44501</v>
      </c>
      <c r="Z4" s="271">
        <v>44531</v>
      </c>
      <c r="AA4" s="271">
        <v>44562</v>
      </c>
      <c r="AB4" s="271">
        <v>44593</v>
      </c>
      <c r="AC4" s="271">
        <v>44621</v>
      </c>
      <c r="AD4" s="271">
        <v>44652</v>
      </c>
      <c r="AE4" s="271">
        <v>44682</v>
      </c>
      <c r="AF4" s="271">
        <v>44713</v>
      </c>
      <c r="AG4" s="271">
        <v>44743</v>
      </c>
      <c r="AH4" s="271">
        <v>44774</v>
      </c>
      <c r="AI4" s="271">
        <v>44805</v>
      </c>
      <c r="AJ4" s="271">
        <v>44835</v>
      </c>
      <c r="AK4" s="271">
        <v>44866</v>
      </c>
      <c r="AL4" s="271">
        <v>44896</v>
      </c>
      <c r="AM4" s="271">
        <v>44927</v>
      </c>
    </row>
    <row r="5" spans="1:41" ht="15" customHeight="1" x14ac:dyDescent="0.3">
      <c r="A5" s="594"/>
      <c r="B5" s="11" t="s">
        <v>141</v>
      </c>
      <c r="C5" s="3">
        <f>'BIZ kWh ENTRY'!S180</f>
        <v>0</v>
      </c>
      <c r="D5" s="3">
        <f>'BIZ kWh ENTRY'!T180</f>
        <v>0</v>
      </c>
      <c r="E5" s="3">
        <f>'BIZ kWh ENTRY'!U180</f>
        <v>0</v>
      </c>
      <c r="F5" s="3">
        <f>'BIZ kWh ENTRY'!V180</f>
        <v>0</v>
      </c>
      <c r="G5" s="3">
        <f>'BIZ kWh ENTRY'!W180</f>
        <v>0</v>
      </c>
      <c r="H5" s="3">
        <f>'BIZ kWh ENTRY'!X180</f>
        <v>0</v>
      </c>
      <c r="I5" s="3">
        <f>'BIZ kWh ENTRY'!Y180</f>
        <v>0</v>
      </c>
      <c r="J5" s="3">
        <f>'BIZ kWh ENTRY'!Z180</f>
        <v>0</v>
      </c>
      <c r="K5" s="3">
        <f>'BIZ kWh ENTRY'!AA180</f>
        <v>0</v>
      </c>
      <c r="L5" s="3">
        <f>'BIZ kWh ENTRY'!AB180</f>
        <v>0</v>
      </c>
      <c r="M5" s="3">
        <f>'BIZ kWh ENTRY'!AC180</f>
        <v>0</v>
      </c>
      <c r="N5" s="3">
        <f>'BIZ kWh ENTRY'!AD180</f>
        <v>0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1" x14ac:dyDescent="0.3">
      <c r="A6" s="594"/>
      <c r="B6" s="12" t="s">
        <v>59</v>
      </c>
      <c r="C6" s="3">
        <f>'BIZ kWh ENTRY'!S181</f>
        <v>0</v>
      </c>
      <c r="D6" s="3">
        <f>'BIZ kWh ENTRY'!T181</f>
        <v>0</v>
      </c>
      <c r="E6" s="3">
        <f>'BIZ kWh ENTRY'!U181</f>
        <v>0</v>
      </c>
      <c r="F6" s="3">
        <f>'BIZ kWh ENTRY'!V181</f>
        <v>0</v>
      </c>
      <c r="G6" s="3">
        <f>'BIZ kWh ENTRY'!W181</f>
        <v>0</v>
      </c>
      <c r="H6" s="3">
        <f>'BIZ kWh ENTRY'!X181</f>
        <v>0</v>
      </c>
      <c r="I6" s="3">
        <f>'BIZ kWh ENTRY'!Y181</f>
        <v>0</v>
      </c>
      <c r="J6" s="3">
        <f>'BIZ kWh ENTRY'!Z181</f>
        <v>0</v>
      </c>
      <c r="K6" s="3">
        <f>'BIZ kWh ENTRY'!AA181</f>
        <v>0</v>
      </c>
      <c r="L6" s="3">
        <f>'BIZ kWh ENTRY'!AB181</f>
        <v>0</v>
      </c>
      <c r="M6" s="3">
        <f>'BIZ kWh ENTRY'!AC181</f>
        <v>0</v>
      </c>
      <c r="N6" s="3">
        <f>'BIZ kWh ENTRY'!AD181</f>
        <v>0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41" x14ac:dyDescent="0.3">
      <c r="A7" s="594"/>
      <c r="B7" s="11" t="s">
        <v>142</v>
      </c>
      <c r="C7" s="3">
        <f>'BIZ kWh ENTRY'!S182</f>
        <v>0</v>
      </c>
      <c r="D7" s="3">
        <f>'BIZ kWh ENTRY'!T182</f>
        <v>0</v>
      </c>
      <c r="E7" s="3">
        <f>'BIZ kWh ENTRY'!U182</f>
        <v>0</v>
      </c>
      <c r="F7" s="3">
        <f>'BIZ kWh ENTRY'!V182</f>
        <v>0</v>
      </c>
      <c r="G7" s="3">
        <f>'BIZ kWh ENTRY'!W182</f>
        <v>0</v>
      </c>
      <c r="H7" s="3">
        <f>'BIZ kWh ENTRY'!X182</f>
        <v>0</v>
      </c>
      <c r="I7" s="3">
        <f>'BIZ kWh ENTRY'!Y182</f>
        <v>0</v>
      </c>
      <c r="J7" s="3">
        <f>'BIZ kWh ENTRY'!Z182</f>
        <v>0</v>
      </c>
      <c r="K7" s="3">
        <f>'BIZ kWh ENTRY'!AA182</f>
        <v>0</v>
      </c>
      <c r="L7" s="3">
        <f>'BIZ kWh ENTRY'!AB182</f>
        <v>0</v>
      </c>
      <c r="M7" s="3">
        <f>'BIZ kWh ENTRY'!AC182</f>
        <v>0</v>
      </c>
      <c r="N7" s="3">
        <f>'BIZ kWh ENTRY'!AD182</f>
        <v>0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41" x14ac:dyDescent="0.3">
      <c r="A8" s="594"/>
      <c r="B8" s="11" t="s">
        <v>60</v>
      </c>
      <c r="C8" s="3">
        <f>'BIZ kWh ENTRY'!S183</f>
        <v>0</v>
      </c>
      <c r="D8" s="3">
        <f>'BIZ kWh ENTRY'!T183</f>
        <v>0</v>
      </c>
      <c r="E8" s="3">
        <f>'BIZ kWh ENTRY'!U183</f>
        <v>0</v>
      </c>
      <c r="F8" s="3">
        <f>'BIZ kWh ENTRY'!V183</f>
        <v>0</v>
      </c>
      <c r="G8" s="3">
        <f>'BIZ kWh ENTRY'!W183</f>
        <v>0</v>
      </c>
      <c r="H8" s="3">
        <f>'BIZ kWh ENTRY'!X183</f>
        <v>0</v>
      </c>
      <c r="I8" s="3">
        <f>'BIZ kWh ENTRY'!Y183</f>
        <v>0</v>
      </c>
      <c r="J8" s="3">
        <f>'BIZ kWh ENTRY'!Z183</f>
        <v>0</v>
      </c>
      <c r="K8" s="3">
        <f>'BIZ kWh ENTRY'!AA183</f>
        <v>0</v>
      </c>
      <c r="L8" s="3">
        <f>'BIZ kWh ENTRY'!AB183</f>
        <v>0</v>
      </c>
      <c r="M8" s="3">
        <f>'BIZ kWh ENTRY'!AC183</f>
        <v>0</v>
      </c>
      <c r="N8" s="3">
        <f>'BIZ kWh ENTRY'!AD183</f>
        <v>0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41" x14ac:dyDescent="0.3">
      <c r="A9" s="594"/>
      <c r="B9" s="12" t="s">
        <v>143</v>
      </c>
      <c r="C9" s="3">
        <f>'BIZ kWh ENTRY'!S184</f>
        <v>0</v>
      </c>
      <c r="D9" s="3">
        <f>'BIZ kWh ENTRY'!T184</f>
        <v>0</v>
      </c>
      <c r="E9" s="3">
        <f>'BIZ kWh ENTRY'!U184</f>
        <v>0</v>
      </c>
      <c r="F9" s="3">
        <f>'BIZ kWh ENTRY'!V184</f>
        <v>0</v>
      </c>
      <c r="G9" s="3">
        <f>'BIZ kWh ENTRY'!W184</f>
        <v>0</v>
      </c>
      <c r="H9" s="3">
        <f>'BIZ kWh ENTRY'!X184</f>
        <v>0</v>
      </c>
      <c r="I9" s="3">
        <f>'BIZ kWh ENTRY'!Y184</f>
        <v>0</v>
      </c>
      <c r="J9" s="3">
        <f>'BIZ kWh ENTRY'!Z184</f>
        <v>0</v>
      </c>
      <c r="K9" s="3">
        <f>'BIZ kWh ENTRY'!AA184</f>
        <v>0</v>
      </c>
      <c r="L9" s="3">
        <f>'BIZ kWh ENTRY'!AB184</f>
        <v>0</v>
      </c>
      <c r="M9" s="3">
        <f>'BIZ kWh ENTRY'!AC184</f>
        <v>0</v>
      </c>
      <c r="N9" s="3">
        <f>'BIZ kWh ENTRY'!AD184</f>
        <v>0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41" x14ac:dyDescent="0.3">
      <c r="A10" s="594"/>
      <c r="B10" s="11" t="s">
        <v>62</v>
      </c>
      <c r="C10" s="3">
        <f>'BIZ kWh ENTRY'!S185</f>
        <v>0</v>
      </c>
      <c r="D10" s="3">
        <f>'BIZ kWh ENTRY'!T185</f>
        <v>0</v>
      </c>
      <c r="E10" s="3">
        <f>'BIZ kWh ENTRY'!U185</f>
        <v>0</v>
      </c>
      <c r="F10" s="3">
        <f>'BIZ kWh ENTRY'!V185</f>
        <v>0</v>
      </c>
      <c r="G10" s="3">
        <f>'BIZ kWh ENTRY'!W185</f>
        <v>0</v>
      </c>
      <c r="H10" s="3">
        <f>'BIZ kWh ENTRY'!X185</f>
        <v>0</v>
      </c>
      <c r="I10" s="3">
        <f>'BIZ kWh ENTRY'!Y185</f>
        <v>0</v>
      </c>
      <c r="J10" s="3">
        <f>'BIZ kWh ENTRY'!Z185</f>
        <v>0</v>
      </c>
      <c r="K10" s="3">
        <f>'BIZ kWh ENTRY'!AA185</f>
        <v>0</v>
      </c>
      <c r="L10" s="3">
        <f>'BIZ kWh ENTRY'!AB185</f>
        <v>0</v>
      </c>
      <c r="M10" s="3">
        <f>'BIZ kWh ENTRY'!AC185</f>
        <v>0</v>
      </c>
      <c r="N10" s="3">
        <f>'BIZ kWh ENTRY'!AD185</f>
        <v>0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41" x14ac:dyDescent="0.3">
      <c r="A11" s="594"/>
      <c r="B11" s="11" t="s">
        <v>63</v>
      </c>
      <c r="C11" s="3">
        <f>'BIZ kWh ENTRY'!S186</f>
        <v>0</v>
      </c>
      <c r="D11" s="3">
        <f>'BIZ kWh ENTRY'!T186</f>
        <v>0</v>
      </c>
      <c r="E11" s="3">
        <f>'BIZ kWh ENTRY'!U186</f>
        <v>0</v>
      </c>
      <c r="F11" s="3">
        <f>'BIZ kWh ENTRY'!V186</f>
        <v>0</v>
      </c>
      <c r="G11" s="3">
        <f>'BIZ kWh ENTRY'!W186</f>
        <v>0</v>
      </c>
      <c r="H11" s="3">
        <f>'BIZ kWh ENTRY'!X186</f>
        <v>0</v>
      </c>
      <c r="I11" s="3">
        <f>'BIZ kWh ENTRY'!Y186</f>
        <v>0</v>
      </c>
      <c r="J11" s="3">
        <f>'BIZ kWh ENTRY'!Z186</f>
        <v>0</v>
      </c>
      <c r="K11" s="3">
        <f>'BIZ kWh ENTRY'!AA186</f>
        <v>0</v>
      </c>
      <c r="L11" s="3">
        <f>'BIZ kWh ENTRY'!AB186</f>
        <v>0</v>
      </c>
      <c r="M11" s="3">
        <f>'BIZ kWh ENTRY'!AC186</f>
        <v>0</v>
      </c>
      <c r="N11" s="3">
        <f>'BIZ kWh ENTRY'!AD186</f>
        <v>0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41" x14ac:dyDescent="0.3">
      <c r="A12" s="594"/>
      <c r="B12" s="11" t="s">
        <v>64</v>
      </c>
      <c r="C12" s="3">
        <f>'BIZ kWh ENTRY'!S187</f>
        <v>0</v>
      </c>
      <c r="D12" s="3">
        <f>'BIZ kWh ENTRY'!T187</f>
        <v>102392.08717000001</v>
      </c>
      <c r="E12" s="3">
        <f>'BIZ kWh ENTRY'!U187</f>
        <v>0</v>
      </c>
      <c r="F12" s="3">
        <f>'BIZ kWh ENTRY'!V187</f>
        <v>208205.34720000002</v>
      </c>
      <c r="G12" s="3">
        <f>'BIZ kWh ENTRY'!W187</f>
        <v>0</v>
      </c>
      <c r="H12" s="3">
        <f>'BIZ kWh ENTRY'!X187</f>
        <v>0</v>
      </c>
      <c r="I12" s="3">
        <f>'BIZ kWh ENTRY'!Y187</f>
        <v>19662.375640869141</v>
      </c>
      <c r="J12" s="3">
        <f>'BIZ kWh ENTRY'!Z187</f>
        <v>0</v>
      </c>
      <c r="K12" s="3">
        <f>'BIZ kWh ENTRY'!AA187</f>
        <v>0</v>
      </c>
      <c r="L12" s="3">
        <f>'BIZ kWh ENTRY'!AB187</f>
        <v>0</v>
      </c>
      <c r="M12" s="3">
        <f>'BIZ kWh ENTRY'!AC187</f>
        <v>0</v>
      </c>
      <c r="N12" s="3">
        <f>'BIZ kWh ENTRY'!AD187</f>
        <v>0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41" x14ac:dyDescent="0.3">
      <c r="A13" s="594"/>
      <c r="B13" s="11" t="s">
        <v>65</v>
      </c>
      <c r="C13" s="3">
        <f>'BIZ kWh ENTRY'!S188</f>
        <v>0</v>
      </c>
      <c r="D13" s="3">
        <f>'BIZ kWh ENTRY'!T188</f>
        <v>0</v>
      </c>
      <c r="E13" s="3">
        <f>'BIZ kWh ENTRY'!U188</f>
        <v>0</v>
      </c>
      <c r="F13" s="3">
        <f>'BIZ kWh ENTRY'!V188</f>
        <v>0</v>
      </c>
      <c r="G13" s="3">
        <f>'BIZ kWh ENTRY'!W188</f>
        <v>0</v>
      </c>
      <c r="H13" s="3">
        <f>'BIZ kWh ENTRY'!X188</f>
        <v>0</v>
      </c>
      <c r="I13" s="3">
        <f>'BIZ kWh ENTRY'!Y188</f>
        <v>0</v>
      </c>
      <c r="J13" s="3">
        <f>'BIZ kWh ENTRY'!Z188</f>
        <v>0</v>
      </c>
      <c r="K13" s="3">
        <f>'BIZ kWh ENTRY'!AA188</f>
        <v>0</v>
      </c>
      <c r="L13" s="3">
        <f>'BIZ kWh ENTRY'!AB188</f>
        <v>0</v>
      </c>
      <c r="M13" s="3">
        <f>'BIZ kWh ENTRY'!AC188</f>
        <v>0</v>
      </c>
      <c r="N13" s="3">
        <f>'BIZ kWh ENTRY'!AD188</f>
        <v>0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1" x14ac:dyDescent="0.3">
      <c r="A14" s="594"/>
      <c r="B14" s="11" t="s">
        <v>144</v>
      </c>
      <c r="C14" s="3">
        <f>'BIZ kWh ENTRY'!S189</f>
        <v>0</v>
      </c>
      <c r="D14" s="3">
        <f>'BIZ kWh ENTRY'!T189</f>
        <v>0</v>
      </c>
      <c r="E14" s="3">
        <f>'BIZ kWh ENTRY'!U189</f>
        <v>0</v>
      </c>
      <c r="F14" s="3">
        <f>'BIZ kWh ENTRY'!V189</f>
        <v>0</v>
      </c>
      <c r="G14" s="3">
        <f>'BIZ kWh ENTRY'!W189</f>
        <v>0</v>
      </c>
      <c r="H14" s="3">
        <f>'BIZ kWh ENTRY'!X189</f>
        <v>0</v>
      </c>
      <c r="I14" s="3">
        <f>'BIZ kWh ENTRY'!Y189</f>
        <v>0</v>
      </c>
      <c r="J14" s="3">
        <f>'BIZ kWh ENTRY'!Z189</f>
        <v>0</v>
      </c>
      <c r="K14" s="3">
        <f>'BIZ kWh ENTRY'!AA189</f>
        <v>0</v>
      </c>
      <c r="L14" s="3">
        <f>'BIZ kWh ENTRY'!AB189</f>
        <v>0</v>
      </c>
      <c r="M14" s="3">
        <f>'BIZ kWh ENTRY'!AC189</f>
        <v>0</v>
      </c>
      <c r="N14" s="3">
        <f>'BIZ kWh ENTRY'!AD189</f>
        <v>0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41" x14ac:dyDescent="0.3">
      <c r="A15" s="594"/>
      <c r="B15" s="11" t="s">
        <v>145</v>
      </c>
      <c r="C15" s="3">
        <f>'BIZ kWh ENTRY'!S190</f>
        <v>0</v>
      </c>
      <c r="D15" s="3">
        <f>'BIZ kWh ENTRY'!T190</f>
        <v>0</v>
      </c>
      <c r="E15" s="3">
        <f>'BIZ kWh ENTRY'!U190</f>
        <v>0</v>
      </c>
      <c r="F15" s="3">
        <f>'BIZ kWh ENTRY'!V190</f>
        <v>0</v>
      </c>
      <c r="G15" s="3">
        <f>'BIZ kWh ENTRY'!W190</f>
        <v>0</v>
      </c>
      <c r="H15" s="3">
        <f>'BIZ kWh ENTRY'!X190</f>
        <v>0</v>
      </c>
      <c r="I15" s="3">
        <f>'BIZ kWh ENTRY'!Y190</f>
        <v>0</v>
      </c>
      <c r="J15" s="3">
        <f>'BIZ kWh ENTRY'!Z190</f>
        <v>0</v>
      </c>
      <c r="K15" s="3">
        <f>'BIZ kWh ENTRY'!AA190</f>
        <v>0</v>
      </c>
      <c r="L15" s="3">
        <f>'BIZ kWh ENTRY'!AB190</f>
        <v>0</v>
      </c>
      <c r="M15" s="3">
        <f>'BIZ kWh ENTRY'!AC190</f>
        <v>0</v>
      </c>
      <c r="N15" s="3">
        <f>'BIZ kWh ENTRY'!AD190</f>
        <v>0</v>
      </c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</row>
    <row r="16" spans="1:41" x14ac:dyDescent="0.3">
      <c r="A16" s="594"/>
      <c r="B16" s="11" t="s">
        <v>67</v>
      </c>
      <c r="C16" s="3">
        <f>'BIZ kWh ENTRY'!S191</f>
        <v>0</v>
      </c>
      <c r="D16" s="3">
        <f>'BIZ kWh ENTRY'!T191</f>
        <v>0</v>
      </c>
      <c r="E16" s="3">
        <f>'BIZ kWh ENTRY'!U191</f>
        <v>0</v>
      </c>
      <c r="F16" s="3">
        <f>'BIZ kWh ENTRY'!V191</f>
        <v>0</v>
      </c>
      <c r="G16" s="3">
        <f>'BIZ kWh ENTRY'!W191</f>
        <v>0</v>
      </c>
      <c r="H16" s="3">
        <f>'BIZ kWh ENTRY'!X191</f>
        <v>0</v>
      </c>
      <c r="I16" s="3">
        <f>'BIZ kWh ENTRY'!Y191</f>
        <v>0</v>
      </c>
      <c r="J16" s="3">
        <f>'BIZ kWh ENTRY'!Z191</f>
        <v>0</v>
      </c>
      <c r="K16" s="3">
        <f>'BIZ kWh ENTRY'!AA191</f>
        <v>0</v>
      </c>
      <c r="L16" s="3">
        <f>'BIZ kWh ENTRY'!AB191</f>
        <v>0</v>
      </c>
      <c r="M16" s="3">
        <f>'BIZ kWh ENTRY'!AC191</f>
        <v>0</v>
      </c>
      <c r="N16" s="3">
        <f>'BIZ kWh ENTRY'!AD191</f>
        <v>0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</row>
    <row r="17" spans="1:39" x14ac:dyDescent="0.3">
      <c r="A17" s="594"/>
      <c r="B17" s="11" t="s">
        <v>68</v>
      </c>
      <c r="C17" s="3">
        <f>'BIZ kWh ENTRY'!S192</f>
        <v>0</v>
      </c>
      <c r="D17" s="3">
        <f>'BIZ kWh ENTRY'!T192</f>
        <v>0</v>
      </c>
      <c r="E17" s="3">
        <f>'BIZ kWh ENTRY'!U192</f>
        <v>0</v>
      </c>
      <c r="F17" s="3">
        <f>'BIZ kWh ENTRY'!V192</f>
        <v>0</v>
      </c>
      <c r="G17" s="3">
        <f>'BIZ kWh ENTRY'!W192</f>
        <v>0</v>
      </c>
      <c r="H17" s="3">
        <f>'BIZ kWh ENTRY'!X192</f>
        <v>0</v>
      </c>
      <c r="I17" s="3">
        <f>'BIZ kWh ENTRY'!Y192</f>
        <v>0</v>
      </c>
      <c r="J17" s="3">
        <f>'BIZ kWh ENTRY'!Z192</f>
        <v>0</v>
      </c>
      <c r="K17" s="3">
        <f>'BIZ kWh ENTRY'!AA192</f>
        <v>0</v>
      </c>
      <c r="L17" s="3">
        <f>'BIZ kWh ENTRY'!AB192</f>
        <v>0</v>
      </c>
      <c r="M17" s="3">
        <f>'BIZ kWh ENTRY'!AC192</f>
        <v>0</v>
      </c>
      <c r="N17" s="3">
        <f>'BIZ kWh ENTRY'!AD192</f>
        <v>0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</row>
    <row r="18" spans="1:39" x14ac:dyDescent="0.3">
      <c r="A18" s="594"/>
      <c r="B18" s="11" t="s">
        <v>146</v>
      </c>
      <c r="C18" s="3"/>
      <c r="D18" s="3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</row>
    <row r="19" spans="1:39" ht="15" thickBot="1" x14ac:dyDescent="0.35">
      <c r="A19" s="595"/>
      <c r="B19" s="273" t="str">
        <f>' LI 1M - RES'!B16</f>
        <v>Monthly kWh</v>
      </c>
      <c r="C19" s="274">
        <f>SUM(C5:C18)</f>
        <v>0</v>
      </c>
      <c r="D19" s="274">
        <f t="shared" ref="D19:AM19" si="1">SUM(D5:D18)</f>
        <v>102392.08717000001</v>
      </c>
      <c r="E19" s="274">
        <f t="shared" si="1"/>
        <v>0</v>
      </c>
      <c r="F19" s="274">
        <f t="shared" si="1"/>
        <v>208205.34720000002</v>
      </c>
      <c r="G19" s="274">
        <f t="shared" si="1"/>
        <v>0</v>
      </c>
      <c r="H19" s="274">
        <f t="shared" si="1"/>
        <v>0</v>
      </c>
      <c r="I19" s="274">
        <f t="shared" si="1"/>
        <v>19662.375640869141</v>
      </c>
      <c r="J19" s="274">
        <f t="shared" si="1"/>
        <v>0</v>
      </c>
      <c r="K19" s="274">
        <f t="shared" si="1"/>
        <v>0</v>
      </c>
      <c r="L19" s="274">
        <f t="shared" si="1"/>
        <v>0</v>
      </c>
      <c r="M19" s="274">
        <f t="shared" si="1"/>
        <v>0</v>
      </c>
      <c r="N19" s="274">
        <f t="shared" si="1"/>
        <v>0</v>
      </c>
      <c r="O19" s="275">
        <f t="shared" si="1"/>
        <v>0</v>
      </c>
      <c r="P19" s="275">
        <f t="shared" si="1"/>
        <v>0</v>
      </c>
      <c r="Q19" s="275">
        <f t="shared" si="1"/>
        <v>0</v>
      </c>
      <c r="R19" s="275">
        <f t="shared" si="1"/>
        <v>0</v>
      </c>
      <c r="S19" s="275">
        <f t="shared" si="1"/>
        <v>0</v>
      </c>
      <c r="T19" s="275">
        <f t="shared" si="1"/>
        <v>0</v>
      </c>
      <c r="U19" s="275">
        <f t="shared" si="1"/>
        <v>0</v>
      </c>
      <c r="V19" s="275">
        <f t="shared" si="1"/>
        <v>0</v>
      </c>
      <c r="W19" s="275">
        <f t="shared" si="1"/>
        <v>0</v>
      </c>
      <c r="X19" s="275">
        <f t="shared" si="1"/>
        <v>0</v>
      </c>
      <c r="Y19" s="275">
        <f t="shared" si="1"/>
        <v>0</v>
      </c>
      <c r="Z19" s="275">
        <f t="shared" si="1"/>
        <v>0</v>
      </c>
      <c r="AA19" s="275">
        <f t="shared" si="1"/>
        <v>0</v>
      </c>
      <c r="AB19" s="275">
        <f t="shared" si="1"/>
        <v>0</v>
      </c>
      <c r="AC19" s="275">
        <f t="shared" si="1"/>
        <v>0</v>
      </c>
      <c r="AD19" s="275">
        <f t="shared" si="1"/>
        <v>0</v>
      </c>
      <c r="AE19" s="275">
        <f t="shared" si="1"/>
        <v>0</v>
      </c>
      <c r="AF19" s="275">
        <f t="shared" si="1"/>
        <v>0</v>
      </c>
      <c r="AG19" s="275">
        <f t="shared" si="1"/>
        <v>0</v>
      </c>
      <c r="AH19" s="275">
        <f t="shared" si="1"/>
        <v>0</v>
      </c>
      <c r="AI19" s="275">
        <f t="shared" si="1"/>
        <v>0</v>
      </c>
      <c r="AJ19" s="275">
        <f t="shared" si="1"/>
        <v>0</v>
      </c>
      <c r="AK19" s="275">
        <f t="shared" si="1"/>
        <v>0</v>
      </c>
      <c r="AL19" s="275">
        <f t="shared" si="1"/>
        <v>0</v>
      </c>
      <c r="AM19" s="275">
        <f t="shared" si="1"/>
        <v>0</v>
      </c>
    </row>
    <row r="20" spans="1:39" s="44" customFormat="1" x14ac:dyDescent="0.3">
      <c r="A20" s="301"/>
      <c r="B20" s="302"/>
      <c r="C20" s="9"/>
      <c r="D20" s="302"/>
      <c r="E20" s="9"/>
      <c r="F20" s="302"/>
      <c r="G20" s="302"/>
      <c r="H20" s="9"/>
      <c r="I20" s="302"/>
      <c r="J20" s="302"/>
      <c r="K20" s="9"/>
      <c r="L20" s="302"/>
      <c r="M20" s="302"/>
      <c r="N20" s="9"/>
      <c r="O20" s="302"/>
      <c r="P20" s="302"/>
      <c r="Q20" s="9"/>
      <c r="R20" s="302"/>
      <c r="S20" s="302"/>
      <c r="T20" s="9"/>
      <c r="U20" s="302"/>
      <c r="V20" s="302"/>
      <c r="W20" s="9"/>
      <c r="X20" s="302"/>
      <c r="Y20" s="302"/>
      <c r="Z20" s="9"/>
      <c r="AA20" s="302"/>
      <c r="AB20" s="302"/>
      <c r="AC20" s="9"/>
      <c r="AD20" s="302"/>
      <c r="AE20" s="302"/>
      <c r="AF20" s="9"/>
      <c r="AG20" s="302"/>
      <c r="AH20" s="302"/>
      <c r="AI20" s="9"/>
      <c r="AJ20" s="302"/>
      <c r="AK20" s="302"/>
      <c r="AL20" s="9"/>
      <c r="AM20" s="302"/>
    </row>
    <row r="21" spans="1:39" s="44" customFormat="1" ht="15" thickBot="1" x14ac:dyDescent="0.35">
      <c r="C21" s="303"/>
      <c r="D21" s="146"/>
      <c r="E21" s="303"/>
      <c r="F21" s="146"/>
      <c r="G21" s="146"/>
      <c r="H21" s="303"/>
      <c r="I21" s="146"/>
      <c r="J21" s="146"/>
      <c r="K21" s="303"/>
      <c r="L21" s="146"/>
      <c r="M21" s="146"/>
      <c r="N21" s="303"/>
      <c r="O21" s="146"/>
      <c r="P21" s="146"/>
      <c r="Q21" s="303"/>
      <c r="R21" s="146"/>
      <c r="S21" s="146"/>
      <c r="T21" s="303"/>
      <c r="U21" s="146"/>
      <c r="V21" s="146"/>
      <c r="W21" s="303"/>
      <c r="X21" s="146"/>
      <c r="Y21" s="146"/>
      <c r="Z21" s="303"/>
      <c r="AA21" s="146"/>
      <c r="AB21" s="146"/>
      <c r="AC21" s="303"/>
      <c r="AD21" s="146"/>
      <c r="AE21" s="146"/>
      <c r="AF21" s="303"/>
      <c r="AG21" s="146"/>
      <c r="AH21" s="146"/>
      <c r="AI21" s="303"/>
      <c r="AJ21" s="146"/>
      <c r="AK21" s="146"/>
      <c r="AL21" s="303"/>
      <c r="AM21" s="146"/>
    </row>
    <row r="22" spans="1:39" ht="15.6" x14ac:dyDescent="0.3">
      <c r="A22" s="596" t="s">
        <v>126</v>
      </c>
      <c r="B22" s="17" t="s">
        <v>124</v>
      </c>
      <c r="C22" s="271">
        <v>43831</v>
      </c>
      <c r="D22" s="271">
        <v>43862</v>
      </c>
      <c r="E22" s="271">
        <v>43891</v>
      </c>
      <c r="F22" s="271">
        <v>43922</v>
      </c>
      <c r="G22" s="271">
        <v>43952</v>
      </c>
      <c r="H22" s="271">
        <v>43983</v>
      </c>
      <c r="I22" s="271">
        <v>44013</v>
      </c>
      <c r="J22" s="271">
        <v>44044</v>
      </c>
      <c r="K22" s="271">
        <v>44075</v>
      </c>
      <c r="L22" s="271">
        <v>44105</v>
      </c>
      <c r="M22" s="271">
        <v>44136</v>
      </c>
      <c r="N22" s="271">
        <v>44166</v>
      </c>
      <c r="O22" s="271">
        <v>44197</v>
      </c>
      <c r="P22" s="271">
        <v>44228</v>
      </c>
      <c r="Q22" s="271">
        <v>44256</v>
      </c>
      <c r="R22" s="271">
        <v>44287</v>
      </c>
      <c r="S22" s="271">
        <v>44317</v>
      </c>
      <c r="T22" s="271">
        <v>44348</v>
      </c>
      <c r="U22" s="271">
        <v>44378</v>
      </c>
      <c r="V22" s="271">
        <v>44409</v>
      </c>
      <c r="W22" s="271">
        <v>44440</v>
      </c>
      <c r="X22" s="271">
        <v>44470</v>
      </c>
      <c r="Y22" s="271">
        <v>44501</v>
      </c>
      <c r="Z22" s="271">
        <v>44531</v>
      </c>
      <c r="AA22" s="271">
        <v>44562</v>
      </c>
      <c r="AB22" s="271">
        <v>44593</v>
      </c>
      <c r="AC22" s="271">
        <v>44621</v>
      </c>
      <c r="AD22" s="271">
        <v>44652</v>
      </c>
      <c r="AE22" s="271">
        <v>44682</v>
      </c>
      <c r="AF22" s="271">
        <v>44713</v>
      </c>
      <c r="AG22" s="271">
        <v>44743</v>
      </c>
      <c r="AH22" s="271">
        <v>44774</v>
      </c>
      <c r="AI22" s="271">
        <v>44805</v>
      </c>
      <c r="AJ22" s="271">
        <v>44835</v>
      </c>
      <c r="AK22" s="271">
        <v>44866</v>
      </c>
      <c r="AL22" s="271">
        <v>44896</v>
      </c>
      <c r="AM22" s="271">
        <v>44927</v>
      </c>
    </row>
    <row r="23" spans="1:39" ht="15" customHeight="1" x14ac:dyDescent="0.3">
      <c r="A23" s="597"/>
      <c r="B23" s="11" t="str">
        <f t="shared" ref="B23:C37" si="2">B5</f>
        <v>Air Comp</v>
      </c>
      <c r="C23" s="3">
        <f>C5</f>
        <v>0</v>
      </c>
      <c r="D23" s="3">
        <f>IF(SUM($C$19:$N$19)=0,0,C23+D5)</f>
        <v>0</v>
      </c>
      <c r="E23" s="3">
        <f t="shared" ref="E23:AM23" si="3">IF(SUM($C$19:$N$19)=0,0,D23+E5)</f>
        <v>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0</v>
      </c>
      <c r="Q23" s="3">
        <f t="shared" si="3"/>
        <v>0</v>
      </c>
      <c r="R23" s="3">
        <f t="shared" si="3"/>
        <v>0</v>
      </c>
      <c r="S23" s="3">
        <f t="shared" si="3"/>
        <v>0</v>
      </c>
      <c r="T23" s="3">
        <f t="shared" si="3"/>
        <v>0</v>
      </c>
      <c r="U23" s="3">
        <f t="shared" si="3"/>
        <v>0</v>
      </c>
      <c r="V23" s="3">
        <f t="shared" si="3"/>
        <v>0</v>
      </c>
      <c r="W23" s="508">
        <f t="shared" si="3"/>
        <v>0</v>
      </c>
      <c r="X23" s="3">
        <f t="shared" si="3"/>
        <v>0</v>
      </c>
      <c r="Y23" s="3">
        <f t="shared" si="3"/>
        <v>0</v>
      </c>
      <c r="Z23" s="3">
        <f t="shared" si="3"/>
        <v>0</v>
      </c>
      <c r="AA23" s="3">
        <f t="shared" si="3"/>
        <v>0</v>
      </c>
      <c r="AB23" s="3">
        <f t="shared" si="3"/>
        <v>0</v>
      </c>
      <c r="AC23" s="3">
        <f t="shared" si="3"/>
        <v>0</v>
      </c>
      <c r="AD23" s="3">
        <f t="shared" si="3"/>
        <v>0</v>
      </c>
      <c r="AE23" s="3">
        <f t="shared" si="3"/>
        <v>0</v>
      </c>
      <c r="AF23" s="3">
        <f t="shared" si="3"/>
        <v>0</v>
      </c>
      <c r="AG23" s="3">
        <f t="shared" si="3"/>
        <v>0</v>
      </c>
      <c r="AH23" s="3">
        <f t="shared" si="3"/>
        <v>0</v>
      </c>
      <c r="AI23" s="3">
        <f t="shared" si="3"/>
        <v>0</v>
      </c>
      <c r="AJ23" s="3">
        <f t="shared" si="3"/>
        <v>0</v>
      </c>
      <c r="AK23" s="3">
        <f t="shared" si="3"/>
        <v>0</v>
      </c>
      <c r="AL23" s="3">
        <f t="shared" si="3"/>
        <v>0</v>
      </c>
      <c r="AM23" s="3">
        <f t="shared" si="3"/>
        <v>0</v>
      </c>
    </row>
    <row r="24" spans="1:39" x14ac:dyDescent="0.3">
      <c r="A24" s="597"/>
      <c r="B24" s="12" t="str">
        <f t="shared" si="2"/>
        <v>Building Shell</v>
      </c>
      <c r="C24" s="3">
        <f t="shared" si="2"/>
        <v>0</v>
      </c>
      <c r="D24" s="3">
        <f t="shared" ref="D24:AM24" si="4">IF(SUM($C$19:$N$19)=0,0,C24+D6)</f>
        <v>0</v>
      </c>
      <c r="E24" s="3">
        <f t="shared" si="4"/>
        <v>0</v>
      </c>
      <c r="F24" s="3">
        <f t="shared" si="4"/>
        <v>0</v>
      </c>
      <c r="G24" s="3">
        <f t="shared" si="4"/>
        <v>0</v>
      </c>
      <c r="H24" s="3">
        <f t="shared" si="4"/>
        <v>0</v>
      </c>
      <c r="I24" s="3">
        <f t="shared" si="4"/>
        <v>0</v>
      </c>
      <c r="J24" s="3">
        <f t="shared" si="4"/>
        <v>0</v>
      </c>
      <c r="K24" s="3">
        <f t="shared" si="4"/>
        <v>0</v>
      </c>
      <c r="L24" s="3">
        <f t="shared" si="4"/>
        <v>0</v>
      </c>
      <c r="M24" s="3">
        <f t="shared" si="4"/>
        <v>0</v>
      </c>
      <c r="N24" s="3">
        <f t="shared" si="4"/>
        <v>0</v>
      </c>
      <c r="O24" s="3">
        <f t="shared" si="4"/>
        <v>0</v>
      </c>
      <c r="P24" s="3">
        <f t="shared" si="4"/>
        <v>0</v>
      </c>
      <c r="Q24" s="3">
        <f t="shared" si="4"/>
        <v>0</v>
      </c>
      <c r="R24" s="3">
        <f t="shared" si="4"/>
        <v>0</v>
      </c>
      <c r="S24" s="3">
        <f t="shared" si="4"/>
        <v>0</v>
      </c>
      <c r="T24" s="3">
        <f t="shared" si="4"/>
        <v>0</v>
      </c>
      <c r="U24" s="3">
        <f t="shared" si="4"/>
        <v>0</v>
      </c>
      <c r="V24" s="3">
        <f t="shared" si="4"/>
        <v>0</v>
      </c>
      <c r="W24" s="508">
        <f t="shared" si="4"/>
        <v>0</v>
      </c>
      <c r="X24" s="3">
        <f t="shared" si="4"/>
        <v>0</v>
      </c>
      <c r="Y24" s="3">
        <f t="shared" si="4"/>
        <v>0</v>
      </c>
      <c r="Z24" s="3">
        <f t="shared" si="4"/>
        <v>0</v>
      </c>
      <c r="AA24" s="3">
        <f t="shared" si="4"/>
        <v>0</v>
      </c>
      <c r="AB24" s="3">
        <f t="shared" si="4"/>
        <v>0</v>
      </c>
      <c r="AC24" s="3">
        <f t="shared" si="4"/>
        <v>0</v>
      </c>
      <c r="AD24" s="3">
        <f t="shared" si="4"/>
        <v>0</v>
      </c>
      <c r="AE24" s="3">
        <f t="shared" si="4"/>
        <v>0</v>
      </c>
      <c r="AF24" s="3">
        <f t="shared" si="4"/>
        <v>0</v>
      </c>
      <c r="AG24" s="3">
        <f t="shared" si="4"/>
        <v>0</v>
      </c>
      <c r="AH24" s="3">
        <f t="shared" si="4"/>
        <v>0</v>
      </c>
      <c r="AI24" s="3">
        <f t="shared" si="4"/>
        <v>0</v>
      </c>
      <c r="AJ24" s="3">
        <f t="shared" si="4"/>
        <v>0</v>
      </c>
      <c r="AK24" s="3">
        <f t="shared" si="4"/>
        <v>0</v>
      </c>
      <c r="AL24" s="3">
        <f t="shared" si="4"/>
        <v>0</v>
      </c>
      <c r="AM24" s="3">
        <f t="shared" si="4"/>
        <v>0</v>
      </c>
    </row>
    <row r="25" spans="1:39" x14ac:dyDescent="0.3">
      <c r="A25" s="597"/>
      <c r="B25" s="11" t="str">
        <f t="shared" si="2"/>
        <v>Cooking</v>
      </c>
      <c r="C25" s="3">
        <f t="shared" si="2"/>
        <v>0</v>
      </c>
      <c r="D25" s="3">
        <f t="shared" ref="D25:AM25" si="5">IF(SUM($C$19:$N$19)=0,0,C25+D7)</f>
        <v>0</v>
      </c>
      <c r="E25" s="3">
        <f t="shared" si="5"/>
        <v>0</v>
      </c>
      <c r="F25" s="3">
        <f t="shared" si="5"/>
        <v>0</v>
      </c>
      <c r="G25" s="3">
        <f t="shared" si="5"/>
        <v>0</v>
      </c>
      <c r="H25" s="3">
        <f t="shared" si="5"/>
        <v>0</v>
      </c>
      <c r="I25" s="3">
        <f t="shared" si="5"/>
        <v>0</v>
      </c>
      <c r="J25" s="3">
        <f t="shared" si="5"/>
        <v>0</v>
      </c>
      <c r="K25" s="3">
        <f t="shared" si="5"/>
        <v>0</v>
      </c>
      <c r="L25" s="3">
        <f t="shared" si="5"/>
        <v>0</v>
      </c>
      <c r="M25" s="3">
        <f t="shared" si="5"/>
        <v>0</v>
      </c>
      <c r="N25" s="3">
        <f t="shared" si="5"/>
        <v>0</v>
      </c>
      <c r="O25" s="3">
        <f t="shared" si="5"/>
        <v>0</v>
      </c>
      <c r="P25" s="3">
        <f t="shared" si="5"/>
        <v>0</v>
      </c>
      <c r="Q25" s="3">
        <f t="shared" si="5"/>
        <v>0</v>
      </c>
      <c r="R25" s="3">
        <f t="shared" si="5"/>
        <v>0</v>
      </c>
      <c r="S25" s="3">
        <f t="shared" si="5"/>
        <v>0</v>
      </c>
      <c r="T25" s="3">
        <f t="shared" si="5"/>
        <v>0</v>
      </c>
      <c r="U25" s="3">
        <f t="shared" si="5"/>
        <v>0</v>
      </c>
      <c r="V25" s="3">
        <f t="shared" si="5"/>
        <v>0</v>
      </c>
      <c r="W25" s="508">
        <f t="shared" si="5"/>
        <v>0</v>
      </c>
      <c r="X25" s="3">
        <f t="shared" si="5"/>
        <v>0</v>
      </c>
      <c r="Y25" s="3">
        <f t="shared" si="5"/>
        <v>0</v>
      </c>
      <c r="Z25" s="3">
        <f t="shared" si="5"/>
        <v>0</v>
      </c>
      <c r="AA25" s="3">
        <f t="shared" si="5"/>
        <v>0</v>
      </c>
      <c r="AB25" s="3">
        <f t="shared" si="5"/>
        <v>0</v>
      </c>
      <c r="AC25" s="3">
        <f t="shared" si="5"/>
        <v>0</v>
      </c>
      <c r="AD25" s="3">
        <f t="shared" si="5"/>
        <v>0</v>
      </c>
      <c r="AE25" s="3">
        <f t="shared" si="5"/>
        <v>0</v>
      </c>
      <c r="AF25" s="3">
        <f t="shared" si="5"/>
        <v>0</v>
      </c>
      <c r="AG25" s="3">
        <f t="shared" si="5"/>
        <v>0</v>
      </c>
      <c r="AH25" s="3">
        <f t="shared" si="5"/>
        <v>0</v>
      </c>
      <c r="AI25" s="3">
        <f t="shared" si="5"/>
        <v>0</v>
      </c>
      <c r="AJ25" s="3">
        <f t="shared" si="5"/>
        <v>0</v>
      </c>
      <c r="AK25" s="3">
        <f t="shared" si="5"/>
        <v>0</v>
      </c>
      <c r="AL25" s="3">
        <f t="shared" si="5"/>
        <v>0</v>
      </c>
      <c r="AM25" s="3">
        <f t="shared" si="5"/>
        <v>0</v>
      </c>
    </row>
    <row r="26" spans="1:39" x14ac:dyDescent="0.3">
      <c r="A26" s="597"/>
      <c r="B26" s="11" t="str">
        <f t="shared" si="2"/>
        <v>Cooling</v>
      </c>
      <c r="C26" s="3">
        <f t="shared" si="2"/>
        <v>0</v>
      </c>
      <c r="D26" s="3">
        <f t="shared" ref="D26:AM26" si="6">IF(SUM($C$19:$N$19)=0,0,C26+D8)</f>
        <v>0</v>
      </c>
      <c r="E26" s="3">
        <f t="shared" si="6"/>
        <v>0</v>
      </c>
      <c r="F26" s="3">
        <f t="shared" si="6"/>
        <v>0</v>
      </c>
      <c r="G26" s="3">
        <f t="shared" si="6"/>
        <v>0</v>
      </c>
      <c r="H26" s="3">
        <f t="shared" si="6"/>
        <v>0</v>
      </c>
      <c r="I26" s="3">
        <f t="shared" si="6"/>
        <v>0</v>
      </c>
      <c r="J26" s="3">
        <f t="shared" si="6"/>
        <v>0</v>
      </c>
      <c r="K26" s="3">
        <f t="shared" si="6"/>
        <v>0</v>
      </c>
      <c r="L26" s="3">
        <f t="shared" si="6"/>
        <v>0</v>
      </c>
      <c r="M26" s="3">
        <f t="shared" si="6"/>
        <v>0</v>
      </c>
      <c r="N26" s="3">
        <f t="shared" si="6"/>
        <v>0</v>
      </c>
      <c r="O26" s="3">
        <f t="shared" si="6"/>
        <v>0</v>
      </c>
      <c r="P26" s="3">
        <f t="shared" si="6"/>
        <v>0</v>
      </c>
      <c r="Q26" s="3">
        <f t="shared" si="6"/>
        <v>0</v>
      </c>
      <c r="R26" s="3">
        <f t="shared" si="6"/>
        <v>0</v>
      </c>
      <c r="S26" s="3">
        <f t="shared" si="6"/>
        <v>0</v>
      </c>
      <c r="T26" s="3">
        <f t="shared" si="6"/>
        <v>0</v>
      </c>
      <c r="U26" s="3">
        <f t="shared" si="6"/>
        <v>0</v>
      </c>
      <c r="V26" s="3">
        <f t="shared" si="6"/>
        <v>0</v>
      </c>
      <c r="W26" s="508">
        <f t="shared" si="6"/>
        <v>0</v>
      </c>
      <c r="X26" s="3">
        <f t="shared" si="6"/>
        <v>0</v>
      </c>
      <c r="Y26" s="3">
        <f t="shared" si="6"/>
        <v>0</v>
      </c>
      <c r="Z26" s="3">
        <f t="shared" si="6"/>
        <v>0</v>
      </c>
      <c r="AA26" s="3">
        <f t="shared" si="6"/>
        <v>0</v>
      </c>
      <c r="AB26" s="3">
        <f t="shared" si="6"/>
        <v>0</v>
      </c>
      <c r="AC26" s="3">
        <f t="shared" si="6"/>
        <v>0</v>
      </c>
      <c r="AD26" s="3">
        <f t="shared" si="6"/>
        <v>0</v>
      </c>
      <c r="AE26" s="3">
        <f t="shared" si="6"/>
        <v>0</v>
      </c>
      <c r="AF26" s="3">
        <f t="shared" si="6"/>
        <v>0</v>
      </c>
      <c r="AG26" s="3">
        <f t="shared" si="6"/>
        <v>0</v>
      </c>
      <c r="AH26" s="3">
        <f t="shared" si="6"/>
        <v>0</v>
      </c>
      <c r="AI26" s="3">
        <f t="shared" si="6"/>
        <v>0</v>
      </c>
      <c r="AJ26" s="3">
        <f t="shared" si="6"/>
        <v>0</v>
      </c>
      <c r="AK26" s="3">
        <f t="shared" si="6"/>
        <v>0</v>
      </c>
      <c r="AL26" s="3">
        <f t="shared" si="6"/>
        <v>0</v>
      </c>
      <c r="AM26" s="3">
        <f t="shared" si="6"/>
        <v>0</v>
      </c>
    </row>
    <row r="27" spans="1:39" x14ac:dyDescent="0.3">
      <c r="A27" s="597"/>
      <c r="B27" s="12" t="str">
        <f t="shared" si="2"/>
        <v>Ext Lighting</v>
      </c>
      <c r="C27" s="3">
        <f t="shared" si="2"/>
        <v>0</v>
      </c>
      <c r="D27" s="3">
        <f t="shared" ref="D27:AM27" si="7">IF(SUM($C$19:$N$19)=0,0,C27+D9)</f>
        <v>0</v>
      </c>
      <c r="E27" s="3">
        <f t="shared" si="7"/>
        <v>0</v>
      </c>
      <c r="F27" s="3">
        <f t="shared" si="7"/>
        <v>0</v>
      </c>
      <c r="G27" s="3">
        <f t="shared" si="7"/>
        <v>0</v>
      </c>
      <c r="H27" s="3">
        <f t="shared" si="7"/>
        <v>0</v>
      </c>
      <c r="I27" s="3">
        <f t="shared" si="7"/>
        <v>0</v>
      </c>
      <c r="J27" s="3">
        <f t="shared" si="7"/>
        <v>0</v>
      </c>
      <c r="K27" s="3">
        <f t="shared" si="7"/>
        <v>0</v>
      </c>
      <c r="L27" s="3">
        <f t="shared" si="7"/>
        <v>0</v>
      </c>
      <c r="M27" s="3">
        <f t="shared" si="7"/>
        <v>0</v>
      </c>
      <c r="N27" s="3">
        <f t="shared" si="7"/>
        <v>0</v>
      </c>
      <c r="O27" s="3">
        <f t="shared" si="7"/>
        <v>0</v>
      </c>
      <c r="P27" s="3">
        <f t="shared" si="7"/>
        <v>0</v>
      </c>
      <c r="Q27" s="3">
        <f t="shared" si="7"/>
        <v>0</v>
      </c>
      <c r="R27" s="3">
        <f t="shared" si="7"/>
        <v>0</v>
      </c>
      <c r="S27" s="3">
        <f t="shared" si="7"/>
        <v>0</v>
      </c>
      <c r="T27" s="3">
        <f t="shared" si="7"/>
        <v>0</v>
      </c>
      <c r="U27" s="3">
        <f t="shared" si="7"/>
        <v>0</v>
      </c>
      <c r="V27" s="3">
        <f t="shared" si="7"/>
        <v>0</v>
      </c>
      <c r="W27" s="508">
        <f t="shared" si="7"/>
        <v>0</v>
      </c>
      <c r="X27" s="3">
        <f t="shared" si="7"/>
        <v>0</v>
      </c>
      <c r="Y27" s="3">
        <f t="shared" si="7"/>
        <v>0</v>
      </c>
      <c r="Z27" s="3">
        <f t="shared" si="7"/>
        <v>0</v>
      </c>
      <c r="AA27" s="3">
        <f t="shared" si="7"/>
        <v>0</v>
      </c>
      <c r="AB27" s="3">
        <f t="shared" si="7"/>
        <v>0</v>
      </c>
      <c r="AC27" s="3">
        <f t="shared" si="7"/>
        <v>0</v>
      </c>
      <c r="AD27" s="3">
        <f t="shared" si="7"/>
        <v>0</v>
      </c>
      <c r="AE27" s="3">
        <f t="shared" si="7"/>
        <v>0</v>
      </c>
      <c r="AF27" s="3">
        <f t="shared" si="7"/>
        <v>0</v>
      </c>
      <c r="AG27" s="3">
        <f t="shared" si="7"/>
        <v>0</v>
      </c>
      <c r="AH27" s="3">
        <f t="shared" si="7"/>
        <v>0</v>
      </c>
      <c r="AI27" s="3">
        <f t="shared" si="7"/>
        <v>0</v>
      </c>
      <c r="AJ27" s="3">
        <f t="shared" si="7"/>
        <v>0</v>
      </c>
      <c r="AK27" s="3">
        <f t="shared" si="7"/>
        <v>0</v>
      </c>
      <c r="AL27" s="3">
        <f t="shared" si="7"/>
        <v>0</v>
      </c>
      <c r="AM27" s="3">
        <f t="shared" si="7"/>
        <v>0</v>
      </c>
    </row>
    <row r="28" spans="1:39" x14ac:dyDescent="0.3">
      <c r="A28" s="597"/>
      <c r="B28" s="11" t="str">
        <f t="shared" si="2"/>
        <v>Heating</v>
      </c>
      <c r="C28" s="3">
        <f t="shared" si="2"/>
        <v>0</v>
      </c>
      <c r="D28" s="3">
        <f t="shared" ref="D28:AM28" si="8">IF(SUM($C$19:$N$19)=0,0,C28+D10)</f>
        <v>0</v>
      </c>
      <c r="E28" s="3">
        <f t="shared" si="8"/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3">
        <f t="shared" si="8"/>
        <v>0</v>
      </c>
      <c r="K28" s="3">
        <f t="shared" si="8"/>
        <v>0</v>
      </c>
      <c r="L28" s="3">
        <f t="shared" si="8"/>
        <v>0</v>
      </c>
      <c r="M28" s="3">
        <f t="shared" si="8"/>
        <v>0</v>
      </c>
      <c r="N28" s="3">
        <f t="shared" si="8"/>
        <v>0</v>
      </c>
      <c r="O28" s="3">
        <f t="shared" si="8"/>
        <v>0</v>
      </c>
      <c r="P28" s="3">
        <f t="shared" si="8"/>
        <v>0</v>
      </c>
      <c r="Q28" s="3">
        <f t="shared" si="8"/>
        <v>0</v>
      </c>
      <c r="R28" s="3">
        <f t="shared" si="8"/>
        <v>0</v>
      </c>
      <c r="S28" s="3">
        <f t="shared" si="8"/>
        <v>0</v>
      </c>
      <c r="T28" s="3">
        <f t="shared" si="8"/>
        <v>0</v>
      </c>
      <c r="U28" s="3">
        <f t="shared" si="8"/>
        <v>0</v>
      </c>
      <c r="V28" s="3">
        <f t="shared" si="8"/>
        <v>0</v>
      </c>
      <c r="W28" s="508">
        <f t="shared" si="8"/>
        <v>0</v>
      </c>
      <c r="X28" s="3">
        <f t="shared" si="8"/>
        <v>0</v>
      </c>
      <c r="Y28" s="3">
        <f t="shared" si="8"/>
        <v>0</v>
      </c>
      <c r="Z28" s="3">
        <f t="shared" si="8"/>
        <v>0</v>
      </c>
      <c r="AA28" s="3">
        <f t="shared" si="8"/>
        <v>0</v>
      </c>
      <c r="AB28" s="3">
        <f t="shared" si="8"/>
        <v>0</v>
      </c>
      <c r="AC28" s="3">
        <f t="shared" si="8"/>
        <v>0</v>
      </c>
      <c r="AD28" s="3">
        <f t="shared" si="8"/>
        <v>0</v>
      </c>
      <c r="AE28" s="3">
        <f t="shared" si="8"/>
        <v>0</v>
      </c>
      <c r="AF28" s="3">
        <f t="shared" si="8"/>
        <v>0</v>
      </c>
      <c r="AG28" s="3">
        <f t="shared" si="8"/>
        <v>0</v>
      </c>
      <c r="AH28" s="3">
        <f t="shared" si="8"/>
        <v>0</v>
      </c>
      <c r="AI28" s="3">
        <f t="shared" si="8"/>
        <v>0</v>
      </c>
      <c r="AJ28" s="3">
        <f t="shared" si="8"/>
        <v>0</v>
      </c>
      <c r="AK28" s="3">
        <f t="shared" si="8"/>
        <v>0</v>
      </c>
      <c r="AL28" s="3">
        <f t="shared" si="8"/>
        <v>0</v>
      </c>
      <c r="AM28" s="3">
        <f t="shared" si="8"/>
        <v>0</v>
      </c>
    </row>
    <row r="29" spans="1:39" x14ac:dyDescent="0.3">
      <c r="A29" s="597"/>
      <c r="B29" s="11" t="str">
        <f t="shared" si="2"/>
        <v>HVAC</v>
      </c>
      <c r="C29" s="3">
        <f t="shared" si="2"/>
        <v>0</v>
      </c>
      <c r="D29" s="3">
        <f t="shared" ref="D29:AM29" si="9">IF(SUM($C$19:$N$19)=0,0,C29+D11)</f>
        <v>0</v>
      </c>
      <c r="E29" s="3">
        <f t="shared" si="9"/>
        <v>0</v>
      </c>
      <c r="F29" s="3">
        <f t="shared" si="9"/>
        <v>0</v>
      </c>
      <c r="G29" s="3">
        <f t="shared" si="9"/>
        <v>0</v>
      </c>
      <c r="H29" s="3">
        <f t="shared" si="9"/>
        <v>0</v>
      </c>
      <c r="I29" s="3">
        <f t="shared" si="9"/>
        <v>0</v>
      </c>
      <c r="J29" s="3">
        <f t="shared" si="9"/>
        <v>0</v>
      </c>
      <c r="K29" s="3">
        <f t="shared" si="9"/>
        <v>0</v>
      </c>
      <c r="L29" s="3">
        <f>IF(SUM($C$19:$N$19)=0,0,K29+L11)</f>
        <v>0</v>
      </c>
      <c r="M29" s="3">
        <f t="shared" si="9"/>
        <v>0</v>
      </c>
      <c r="N29" s="3">
        <f t="shared" si="9"/>
        <v>0</v>
      </c>
      <c r="O29" s="3">
        <f t="shared" si="9"/>
        <v>0</v>
      </c>
      <c r="P29" s="3">
        <f t="shared" si="9"/>
        <v>0</v>
      </c>
      <c r="Q29" s="3">
        <f t="shared" si="9"/>
        <v>0</v>
      </c>
      <c r="R29" s="3">
        <f t="shared" si="9"/>
        <v>0</v>
      </c>
      <c r="S29" s="3">
        <f t="shared" si="9"/>
        <v>0</v>
      </c>
      <c r="T29" s="3">
        <f t="shared" si="9"/>
        <v>0</v>
      </c>
      <c r="U29" s="3">
        <f t="shared" si="9"/>
        <v>0</v>
      </c>
      <c r="V29" s="3">
        <f t="shared" si="9"/>
        <v>0</v>
      </c>
      <c r="W29" s="508">
        <f t="shared" si="9"/>
        <v>0</v>
      </c>
      <c r="X29" s="3">
        <f t="shared" si="9"/>
        <v>0</v>
      </c>
      <c r="Y29" s="3">
        <f t="shared" si="9"/>
        <v>0</v>
      </c>
      <c r="Z29" s="3">
        <f t="shared" si="9"/>
        <v>0</v>
      </c>
      <c r="AA29" s="3">
        <f t="shared" si="9"/>
        <v>0</v>
      </c>
      <c r="AB29" s="3">
        <f t="shared" si="9"/>
        <v>0</v>
      </c>
      <c r="AC29" s="3">
        <f t="shared" si="9"/>
        <v>0</v>
      </c>
      <c r="AD29" s="3">
        <f t="shared" si="9"/>
        <v>0</v>
      </c>
      <c r="AE29" s="3">
        <f t="shared" si="9"/>
        <v>0</v>
      </c>
      <c r="AF29" s="3">
        <f t="shared" si="9"/>
        <v>0</v>
      </c>
      <c r="AG29" s="3">
        <f t="shared" si="9"/>
        <v>0</v>
      </c>
      <c r="AH29" s="3">
        <f t="shared" si="9"/>
        <v>0</v>
      </c>
      <c r="AI29" s="3">
        <f t="shared" si="9"/>
        <v>0</v>
      </c>
      <c r="AJ29" s="3">
        <f t="shared" si="9"/>
        <v>0</v>
      </c>
      <c r="AK29" s="3">
        <f t="shared" si="9"/>
        <v>0</v>
      </c>
      <c r="AL29" s="3">
        <f t="shared" si="9"/>
        <v>0</v>
      </c>
      <c r="AM29" s="3">
        <f t="shared" si="9"/>
        <v>0</v>
      </c>
    </row>
    <row r="30" spans="1:39" x14ac:dyDescent="0.3">
      <c r="A30" s="597"/>
      <c r="B30" s="11" t="str">
        <f t="shared" si="2"/>
        <v>Lighting</v>
      </c>
      <c r="C30" s="3">
        <f t="shared" si="2"/>
        <v>0</v>
      </c>
      <c r="D30" s="3">
        <f t="shared" ref="D30:AM30" si="10">IF(SUM($C$19:$N$19)=0,0,C30+D12)</f>
        <v>102392.08717000001</v>
      </c>
      <c r="E30" s="3">
        <f t="shared" si="10"/>
        <v>102392.08717000001</v>
      </c>
      <c r="F30" s="3">
        <f t="shared" si="10"/>
        <v>310597.43437000003</v>
      </c>
      <c r="G30" s="3">
        <f t="shared" si="10"/>
        <v>310597.43437000003</v>
      </c>
      <c r="H30" s="3">
        <f t="shared" si="10"/>
        <v>310597.43437000003</v>
      </c>
      <c r="I30" s="3">
        <f t="shared" si="10"/>
        <v>330259.81001086917</v>
      </c>
      <c r="J30" s="3">
        <f t="shared" si="10"/>
        <v>330259.81001086917</v>
      </c>
      <c r="K30" s="3">
        <f t="shared" si="10"/>
        <v>330259.81001086917</v>
      </c>
      <c r="L30" s="3">
        <f t="shared" si="10"/>
        <v>330259.81001086917</v>
      </c>
      <c r="M30" s="3">
        <f t="shared" si="10"/>
        <v>330259.81001086917</v>
      </c>
      <c r="N30" s="3">
        <f t="shared" si="10"/>
        <v>330259.81001086917</v>
      </c>
      <c r="O30" s="3">
        <f t="shared" si="10"/>
        <v>330259.81001086917</v>
      </c>
      <c r="P30" s="3">
        <f t="shared" si="10"/>
        <v>330259.81001086917</v>
      </c>
      <c r="Q30" s="3">
        <f t="shared" si="10"/>
        <v>330259.81001086917</v>
      </c>
      <c r="R30" s="3">
        <f t="shared" si="10"/>
        <v>330259.81001086917</v>
      </c>
      <c r="S30" s="3">
        <f t="shared" si="10"/>
        <v>330259.81001086917</v>
      </c>
      <c r="T30" s="3">
        <f t="shared" si="10"/>
        <v>330259.81001086917</v>
      </c>
      <c r="U30" s="3">
        <f t="shared" si="10"/>
        <v>330259.81001086917</v>
      </c>
      <c r="V30" s="3">
        <f t="shared" si="10"/>
        <v>330259.81001086917</v>
      </c>
      <c r="W30" s="508">
        <f t="shared" si="10"/>
        <v>330259.81001086917</v>
      </c>
      <c r="X30" s="3">
        <f t="shared" si="10"/>
        <v>330259.81001086917</v>
      </c>
      <c r="Y30" s="3">
        <f t="shared" si="10"/>
        <v>330259.81001086917</v>
      </c>
      <c r="Z30" s="3">
        <f t="shared" si="10"/>
        <v>330259.81001086917</v>
      </c>
      <c r="AA30" s="3">
        <f t="shared" si="10"/>
        <v>330259.81001086917</v>
      </c>
      <c r="AB30" s="3">
        <f t="shared" si="10"/>
        <v>330259.81001086917</v>
      </c>
      <c r="AC30" s="3">
        <f t="shared" si="10"/>
        <v>330259.81001086917</v>
      </c>
      <c r="AD30" s="3">
        <f t="shared" si="10"/>
        <v>330259.81001086917</v>
      </c>
      <c r="AE30" s="3">
        <f t="shared" si="10"/>
        <v>330259.81001086917</v>
      </c>
      <c r="AF30" s="3">
        <f t="shared" si="10"/>
        <v>330259.81001086917</v>
      </c>
      <c r="AG30" s="3">
        <f t="shared" si="10"/>
        <v>330259.81001086917</v>
      </c>
      <c r="AH30" s="3">
        <f t="shared" si="10"/>
        <v>330259.81001086917</v>
      </c>
      <c r="AI30" s="3">
        <f t="shared" si="10"/>
        <v>330259.81001086917</v>
      </c>
      <c r="AJ30" s="3">
        <f t="shared" si="10"/>
        <v>330259.81001086917</v>
      </c>
      <c r="AK30" s="3">
        <f t="shared" si="10"/>
        <v>330259.81001086917</v>
      </c>
      <c r="AL30" s="3">
        <f t="shared" si="10"/>
        <v>330259.81001086917</v>
      </c>
      <c r="AM30" s="3">
        <f t="shared" si="10"/>
        <v>330259.81001086917</v>
      </c>
    </row>
    <row r="31" spans="1:39" x14ac:dyDescent="0.3">
      <c r="A31" s="597"/>
      <c r="B31" s="11" t="str">
        <f t="shared" si="2"/>
        <v>Miscellaneous</v>
      </c>
      <c r="C31" s="3">
        <f t="shared" si="2"/>
        <v>0</v>
      </c>
      <c r="D31" s="3">
        <f t="shared" ref="D31:AM31" si="11">IF(SUM($C$19:$N$19)=0,0,C31+D13)</f>
        <v>0</v>
      </c>
      <c r="E31" s="3">
        <f t="shared" si="11"/>
        <v>0</v>
      </c>
      <c r="F31" s="3">
        <f t="shared" si="11"/>
        <v>0</v>
      </c>
      <c r="G31" s="3">
        <f t="shared" si="11"/>
        <v>0</v>
      </c>
      <c r="H31" s="3">
        <f t="shared" si="11"/>
        <v>0</v>
      </c>
      <c r="I31" s="3">
        <f t="shared" si="11"/>
        <v>0</v>
      </c>
      <c r="J31" s="3">
        <f t="shared" si="11"/>
        <v>0</v>
      </c>
      <c r="K31" s="3">
        <f t="shared" si="11"/>
        <v>0</v>
      </c>
      <c r="L31" s="3">
        <f t="shared" si="11"/>
        <v>0</v>
      </c>
      <c r="M31" s="3">
        <f t="shared" si="11"/>
        <v>0</v>
      </c>
      <c r="N31" s="3">
        <f t="shared" si="11"/>
        <v>0</v>
      </c>
      <c r="O31" s="3">
        <f t="shared" si="11"/>
        <v>0</v>
      </c>
      <c r="P31" s="3">
        <f t="shared" si="11"/>
        <v>0</v>
      </c>
      <c r="Q31" s="3">
        <f t="shared" si="11"/>
        <v>0</v>
      </c>
      <c r="R31" s="3">
        <f t="shared" si="11"/>
        <v>0</v>
      </c>
      <c r="S31" s="3">
        <f t="shared" si="11"/>
        <v>0</v>
      </c>
      <c r="T31" s="3">
        <f t="shared" si="11"/>
        <v>0</v>
      </c>
      <c r="U31" s="3">
        <f t="shared" si="11"/>
        <v>0</v>
      </c>
      <c r="V31" s="3">
        <f t="shared" si="11"/>
        <v>0</v>
      </c>
      <c r="W31" s="508">
        <f t="shared" si="11"/>
        <v>0</v>
      </c>
      <c r="X31" s="3">
        <f t="shared" si="11"/>
        <v>0</v>
      </c>
      <c r="Y31" s="3">
        <f t="shared" si="11"/>
        <v>0</v>
      </c>
      <c r="Z31" s="3">
        <f t="shared" si="11"/>
        <v>0</v>
      </c>
      <c r="AA31" s="3">
        <f t="shared" si="11"/>
        <v>0</v>
      </c>
      <c r="AB31" s="3">
        <f t="shared" si="11"/>
        <v>0</v>
      </c>
      <c r="AC31" s="3">
        <f t="shared" si="11"/>
        <v>0</v>
      </c>
      <c r="AD31" s="3">
        <f t="shared" si="11"/>
        <v>0</v>
      </c>
      <c r="AE31" s="3">
        <f t="shared" si="11"/>
        <v>0</v>
      </c>
      <c r="AF31" s="3">
        <f t="shared" si="11"/>
        <v>0</v>
      </c>
      <c r="AG31" s="3">
        <f t="shared" si="11"/>
        <v>0</v>
      </c>
      <c r="AH31" s="3">
        <f t="shared" si="11"/>
        <v>0</v>
      </c>
      <c r="AI31" s="3">
        <f t="shared" si="11"/>
        <v>0</v>
      </c>
      <c r="AJ31" s="3">
        <f t="shared" si="11"/>
        <v>0</v>
      </c>
      <c r="AK31" s="3">
        <f t="shared" si="11"/>
        <v>0</v>
      </c>
      <c r="AL31" s="3">
        <f t="shared" si="11"/>
        <v>0</v>
      </c>
      <c r="AM31" s="3">
        <f t="shared" si="11"/>
        <v>0</v>
      </c>
    </row>
    <row r="32" spans="1:39" ht="15" customHeight="1" x14ac:dyDescent="0.3">
      <c r="A32" s="597"/>
      <c r="B32" s="11" t="str">
        <f t="shared" si="2"/>
        <v>Motors</v>
      </c>
      <c r="C32" s="3">
        <f t="shared" si="2"/>
        <v>0</v>
      </c>
      <c r="D32" s="3">
        <f t="shared" ref="D32:AM32" si="12">IF(SUM($C$19:$N$19)=0,0,C32+D14)</f>
        <v>0</v>
      </c>
      <c r="E32" s="3">
        <f t="shared" si="12"/>
        <v>0</v>
      </c>
      <c r="F32" s="3">
        <f t="shared" si="12"/>
        <v>0</v>
      </c>
      <c r="G32" s="3">
        <f t="shared" si="12"/>
        <v>0</v>
      </c>
      <c r="H32" s="3">
        <f t="shared" si="12"/>
        <v>0</v>
      </c>
      <c r="I32" s="3">
        <f t="shared" si="12"/>
        <v>0</v>
      </c>
      <c r="J32" s="3">
        <f t="shared" si="12"/>
        <v>0</v>
      </c>
      <c r="K32" s="3">
        <f t="shared" si="12"/>
        <v>0</v>
      </c>
      <c r="L32" s="3">
        <f t="shared" si="12"/>
        <v>0</v>
      </c>
      <c r="M32" s="3">
        <f t="shared" si="12"/>
        <v>0</v>
      </c>
      <c r="N32" s="3">
        <f t="shared" si="12"/>
        <v>0</v>
      </c>
      <c r="O32" s="3">
        <f t="shared" si="12"/>
        <v>0</v>
      </c>
      <c r="P32" s="3">
        <f t="shared" si="12"/>
        <v>0</v>
      </c>
      <c r="Q32" s="3">
        <f t="shared" si="12"/>
        <v>0</v>
      </c>
      <c r="R32" s="3">
        <f t="shared" si="12"/>
        <v>0</v>
      </c>
      <c r="S32" s="3">
        <f t="shared" si="12"/>
        <v>0</v>
      </c>
      <c r="T32" s="3">
        <f t="shared" si="12"/>
        <v>0</v>
      </c>
      <c r="U32" s="3">
        <f t="shared" si="12"/>
        <v>0</v>
      </c>
      <c r="V32" s="3">
        <f t="shared" si="12"/>
        <v>0</v>
      </c>
      <c r="W32" s="508">
        <f t="shared" si="12"/>
        <v>0</v>
      </c>
      <c r="X32" s="3">
        <f t="shared" si="12"/>
        <v>0</v>
      </c>
      <c r="Y32" s="3">
        <f t="shared" si="12"/>
        <v>0</v>
      </c>
      <c r="Z32" s="3">
        <f t="shared" si="12"/>
        <v>0</v>
      </c>
      <c r="AA32" s="3">
        <f t="shared" si="12"/>
        <v>0</v>
      </c>
      <c r="AB32" s="3">
        <f t="shared" si="12"/>
        <v>0</v>
      </c>
      <c r="AC32" s="3">
        <f t="shared" si="12"/>
        <v>0</v>
      </c>
      <c r="AD32" s="3">
        <f t="shared" si="12"/>
        <v>0</v>
      </c>
      <c r="AE32" s="3">
        <f t="shared" si="12"/>
        <v>0</v>
      </c>
      <c r="AF32" s="3">
        <f t="shared" si="12"/>
        <v>0</v>
      </c>
      <c r="AG32" s="3">
        <f t="shared" si="12"/>
        <v>0</v>
      </c>
      <c r="AH32" s="3">
        <f t="shared" si="12"/>
        <v>0</v>
      </c>
      <c r="AI32" s="3">
        <f t="shared" si="12"/>
        <v>0</v>
      </c>
      <c r="AJ32" s="3">
        <f t="shared" si="12"/>
        <v>0</v>
      </c>
      <c r="AK32" s="3">
        <f t="shared" si="12"/>
        <v>0</v>
      </c>
      <c r="AL32" s="3">
        <f t="shared" si="12"/>
        <v>0</v>
      </c>
      <c r="AM32" s="3">
        <f t="shared" si="12"/>
        <v>0</v>
      </c>
    </row>
    <row r="33" spans="1:39" x14ac:dyDescent="0.3">
      <c r="A33" s="597"/>
      <c r="B33" s="11" t="str">
        <f t="shared" si="2"/>
        <v>Process</v>
      </c>
      <c r="C33" s="3">
        <f t="shared" si="2"/>
        <v>0</v>
      </c>
      <c r="D33" s="3">
        <f t="shared" ref="D33:AM33" si="13">IF(SUM($C$19:$N$19)=0,0,C33+D15)</f>
        <v>0</v>
      </c>
      <c r="E33" s="3">
        <f t="shared" si="13"/>
        <v>0</v>
      </c>
      <c r="F33" s="3">
        <f t="shared" si="13"/>
        <v>0</v>
      </c>
      <c r="G33" s="3">
        <f t="shared" si="13"/>
        <v>0</v>
      </c>
      <c r="H33" s="3">
        <f t="shared" si="13"/>
        <v>0</v>
      </c>
      <c r="I33" s="3">
        <f t="shared" si="13"/>
        <v>0</v>
      </c>
      <c r="J33" s="3">
        <f t="shared" si="13"/>
        <v>0</v>
      </c>
      <c r="K33" s="3">
        <f t="shared" si="13"/>
        <v>0</v>
      </c>
      <c r="L33" s="3">
        <f t="shared" si="13"/>
        <v>0</v>
      </c>
      <c r="M33" s="3">
        <f t="shared" si="13"/>
        <v>0</v>
      </c>
      <c r="N33" s="3">
        <f t="shared" si="13"/>
        <v>0</v>
      </c>
      <c r="O33" s="3">
        <f t="shared" si="13"/>
        <v>0</v>
      </c>
      <c r="P33" s="3">
        <f t="shared" si="13"/>
        <v>0</v>
      </c>
      <c r="Q33" s="3">
        <f t="shared" si="13"/>
        <v>0</v>
      </c>
      <c r="R33" s="3">
        <f t="shared" si="13"/>
        <v>0</v>
      </c>
      <c r="S33" s="3">
        <f t="shared" si="13"/>
        <v>0</v>
      </c>
      <c r="T33" s="3">
        <f t="shared" si="13"/>
        <v>0</v>
      </c>
      <c r="U33" s="3">
        <f t="shared" si="13"/>
        <v>0</v>
      </c>
      <c r="V33" s="3">
        <f t="shared" si="13"/>
        <v>0</v>
      </c>
      <c r="W33" s="508">
        <f t="shared" si="13"/>
        <v>0</v>
      </c>
      <c r="X33" s="3">
        <f t="shared" si="13"/>
        <v>0</v>
      </c>
      <c r="Y33" s="3">
        <f t="shared" si="13"/>
        <v>0</v>
      </c>
      <c r="Z33" s="3">
        <f t="shared" si="13"/>
        <v>0</v>
      </c>
      <c r="AA33" s="3">
        <f t="shared" si="13"/>
        <v>0</v>
      </c>
      <c r="AB33" s="3">
        <f t="shared" si="13"/>
        <v>0</v>
      </c>
      <c r="AC33" s="3">
        <f t="shared" si="13"/>
        <v>0</v>
      </c>
      <c r="AD33" s="3">
        <f t="shared" si="13"/>
        <v>0</v>
      </c>
      <c r="AE33" s="3">
        <f t="shared" si="13"/>
        <v>0</v>
      </c>
      <c r="AF33" s="3">
        <f t="shared" si="13"/>
        <v>0</v>
      </c>
      <c r="AG33" s="3">
        <f t="shared" si="13"/>
        <v>0</v>
      </c>
      <c r="AH33" s="3">
        <f t="shared" si="13"/>
        <v>0</v>
      </c>
      <c r="AI33" s="3">
        <f t="shared" si="13"/>
        <v>0</v>
      </c>
      <c r="AJ33" s="3">
        <f t="shared" si="13"/>
        <v>0</v>
      </c>
      <c r="AK33" s="3">
        <f t="shared" si="13"/>
        <v>0</v>
      </c>
      <c r="AL33" s="3">
        <f t="shared" si="13"/>
        <v>0</v>
      </c>
      <c r="AM33" s="3">
        <f t="shared" si="13"/>
        <v>0</v>
      </c>
    </row>
    <row r="34" spans="1:39" x14ac:dyDescent="0.3">
      <c r="A34" s="597"/>
      <c r="B34" s="11" t="str">
        <f t="shared" si="2"/>
        <v>Refrigeration</v>
      </c>
      <c r="C34" s="3">
        <f t="shared" si="2"/>
        <v>0</v>
      </c>
      <c r="D34" s="3">
        <f t="shared" ref="D34:AM34" si="14">IF(SUM($C$19:$N$19)=0,0,C34+D16)</f>
        <v>0</v>
      </c>
      <c r="E34" s="3">
        <f t="shared" si="14"/>
        <v>0</v>
      </c>
      <c r="F34" s="3">
        <f t="shared" si="14"/>
        <v>0</v>
      </c>
      <c r="G34" s="3">
        <f t="shared" si="14"/>
        <v>0</v>
      </c>
      <c r="H34" s="3">
        <f t="shared" si="14"/>
        <v>0</v>
      </c>
      <c r="I34" s="3">
        <f t="shared" si="14"/>
        <v>0</v>
      </c>
      <c r="J34" s="3">
        <f t="shared" si="14"/>
        <v>0</v>
      </c>
      <c r="K34" s="3">
        <f t="shared" si="14"/>
        <v>0</v>
      </c>
      <c r="L34" s="3">
        <f t="shared" si="14"/>
        <v>0</v>
      </c>
      <c r="M34" s="3">
        <f t="shared" si="14"/>
        <v>0</v>
      </c>
      <c r="N34" s="3">
        <f t="shared" si="14"/>
        <v>0</v>
      </c>
      <c r="O34" s="3">
        <f t="shared" si="14"/>
        <v>0</v>
      </c>
      <c r="P34" s="3">
        <f t="shared" si="14"/>
        <v>0</v>
      </c>
      <c r="Q34" s="3">
        <f t="shared" si="14"/>
        <v>0</v>
      </c>
      <c r="R34" s="3">
        <f t="shared" si="14"/>
        <v>0</v>
      </c>
      <c r="S34" s="3">
        <f t="shared" si="14"/>
        <v>0</v>
      </c>
      <c r="T34" s="3">
        <f t="shared" si="14"/>
        <v>0</v>
      </c>
      <c r="U34" s="3">
        <f t="shared" si="14"/>
        <v>0</v>
      </c>
      <c r="V34" s="3">
        <f t="shared" si="14"/>
        <v>0</v>
      </c>
      <c r="W34" s="508">
        <f t="shared" si="14"/>
        <v>0</v>
      </c>
      <c r="X34" s="3">
        <f t="shared" si="14"/>
        <v>0</v>
      </c>
      <c r="Y34" s="3">
        <f t="shared" si="14"/>
        <v>0</v>
      </c>
      <c r="Z34" s="3">
        <f t="shared" si="14"/>
        <v>0</v>
      </c>
      <c r="AA34" s="3">
        <f t="shared" si="14"/>
        <v>0</v>
      </c>
      <c r="AB34" s="3">
        <f t="shared" si="14"/>
        <v>0</v>
      </c>
      <c r="AC34" s="3">
        <f t="shared" si="14"/>
        <v>0</v>
      </c>
      <c r="AD34" s="3">
        <f t="shared" si="14"/>
        <v>0</v>
      </c>
      <c r="AE34" s="3">
        <f t="shared" si="14"/>
        <v>0</v>
      </c>
      <c r="AF34" s="3">
        <f t="shared" si="14"/>
        <v>0</v>
      </c>
      <c r="AG34" s="3">
        <f t="shared" si="14"/>
        <v>0</v>
      </c>
      <c r="AH34" s="3">
        <f t="shared" si="14"/>
        <v>0</v>
      </c>
      <c r="AI34" s="3">
        <f t="shared" si="14"/>
        <v>0</v>
      </c>
      <c r="AJ34" s="3">
        <f t="shared" si="14"/>
        <v>0</v>
      </c>
      <c r="AK34" s="3">
        <f t="shared" si="14"/>
        <v>0</v>
      </c>
      <c r="AL34" s="3">
        <f t="shared" si="14"/>
        <v>0</v>
      </c>
      <c r="AM34" s="3">
        <f t="shared" si="14"/>
        <v>0</v>
      </c>
    </row>
    <row r="35" spans="1:39" x14ac:dyDescent="0.3">
      <c r="A35" s="597"/>
      <c r="B35" s="11" t="str">
        <f t="shared" si="2"/>
        <v>Water Heating</v>
      </c>
      <c r="C35" s="3">
        <f t="shared" si="2"/>
        <v>0</v>
      </c>
      <c r="D35" s="3">
        <f t="shared" ref="D35:AM35" si="15">IF(SUM($C$19:$N$19)=0,0,C35+D17)</f>
        <v>0</v>
      </c>
      <c r="E35" s="3">
        <f t="shared" si="15"/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3">
        <f t="shared" si="15"/>
        <v>0</v>
      </c>
      <c r="K35" s="3">
        <f t="shared" si="15"/>
        <v>0</v>
      </c>
      <c r="L35" s="3">
        <f t="shared" si="15"/>
        <v>0</v>
      </c>
      <c r="M35" s="3">
        <f t="shared" si="15"/>
        <v>0</v>
      </c>
      <c r="N35" s="3">
        <f t="shared" si="15"/>
        <v>0</v>
      </c>
      <c r="O35" s="3">
        <f t="shared" si="15"/>
        <v>0</v>
      </c>
      <c r="P35" s="3">
        <f t="shared" si="15"/>
        <v>0</v>
      </c>
      <c r="Q35" s="3">
        <f t="shared" si="15"/>
        <v>0</v>
      </c>
      <c r="R35" s="3">
        <f t="shared" si="15"/>
        <v>0</v>
      </c>
      <c r="S35" s="3">
        <f t="shared" si="15"/>
        <v>0</v>
      </c>
      <c r="T35" s="3">
        <f t="shared" si="15"/>
        <v>0</v>
      </c>
      <c r="U35" s="3">
        <f t="shared" si="15"/>
        <v>0</v>
      </c>
      <c r="V35" s="3">
        <f t="shared" si="15"/>
        <v>0</v>
      </c>
      <c r="W35" s="508">
        <f t="shared" si="15"/>
        <v>0</v>
      </c>
      <c r="X35" s="3">
        <f t="shared" si="15"/>
        <v>0</v>
      </c>
      <c r="Y35" s="3">
        <f t="shared" si="15"/>
        <v>0</v>
      </c>
      <c r="Z35" s="3">
        <f t="shared" si="15"/>
        <v>0</v>
      </c>
      <c r="AA35" s="3">
        <f t="shared" si="15"/>
        <v>0</v>
      </c>
      <c r="AB35" s="3">
        <f t="shared" si="15"/>
        <v>0</v>
      </c>
      <c r="AC35" s="3">
        <f t="shared" si="15"/>
        <v>0</v>
      </c>
      <c r="AD35" s="3">
        <f t="shared" si="15"/>
        <v>0</v>
      </c>
      <c r="AE35" s="3">
        <f t="shared" si="15"/>
        <v>0</v>
      </c>
      <c r="AF35" s="3">
        <f t="shared" si="15"/>
        <v>0</v>
      </c>
      <c r="AG35" s="3">
        <f t="shared" si="15"/>
        <v>0</v>
      </c>
      <c r="AH35" s="3">
        <f t="shared" si="15"/>
        <v>0</v>
      </c>
      <c r="AI35" s="3">
        <f t="shared" si="15"/>
        <v>0</v>
      </c>
      <c r="AJ35" s="3">
        <f t="shared" si="15"/>
        <v>0</v>
      </c>
      <c r="AK35" s="3">
        <f t="shared" si="15"/>
        <v>0</v>
      </c>
      <c r="AL35" s="3">
        <f t="shared" si="15"/>
        <v>0</v>
      </c>
      <c r="AM35" s="3">
        <f t="shared" si="15"/>
        <v>0</v>
      </c>
    </row>
    <row r="36" spans="1:39" ht="15" customHeight="1" x14ac:dyDescent="0.3">
      <c r="A36" s="597"/>
      <c r="B36" s="11" t="str">
        <f t="shared" si="2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35">
      <c r="A37" s="598"/>
      <c r="B37" s="273" t="str">
        <f t="shared" si="2"/>
        <v>Monthly kWh</v>
      </c>
      <c r="C37" s="274">
        <f>SUM(C23:C36)</f>
        <v>0</v>
      </c>
      <c r="D37" s="274">
        <f t="shared" ref="D37:AM37" si="16">SUM(D23:D36)</f>
        <v>102392.08717000001</v>
      </c>
      <c r="E37" s="274">
        <f t="shared" si="16"/>
        <v>102392.08717000001</v>
      </c>
      <c r="F37" s="274">
        <f t="shared" si="16"/>
        <v>310597.43437000003</v>
      </c>
      <c r="G37" s="274">
        <f t="shared" si="16"/>
        <v>310597.43437000003</v>
      </c>
      <c r="H37" s="274">
        <f t="shared" si="16"/>
        <v>310597.43437000003</v>
      </c>
      <c r="I37" s="274">
        <f t="shared" si="16"/>
        <v>330259.81001086917</v>
      </c>
      <c r="J37" s="274">
        <f t="shared" si="16"/>
        <v>330259.81001086917</v>
      </c>
      <c r="K37" s="274">
        <f t="shared" si="16"/>
        <v>330259.81001086917</v>
      </c>
      <c r="L37" s="274">
        <f t="shared" si="16"/>
        <v>330259.81001086917</v>
      </c>
      <c r="M37" s="274">
        <f t="shared" si="16"/>
        <v>330259.81001086917</v>
      </c>
      <c r="N37" s="274">
        <f t="shared" si="16"/>
        <v>330259.81001086917</v>
      </c>
      <c r="O37" s="274">
        <f t="shared" si="16"/>
        <v>330259.81001086917</v>
      </c>
      <c r="P37" s="274">
        <f t="shared" si="16"/>
        <v>330259.81001086917</v>
      </c>
      <c r="Q37" s="274">
        <f t="shared" si="16"/>
        <v>330259.81001086917</v>
      </c>
      <c r="R37" s="274">
        <f t="shared" si="16"/>
        <v>330259.81001086917</v>
      </c>
      <c r="S37" s="274">
        <f t="shared" si="16"/>
        <v>330259.81001086917</v>
      </c>
      <c r="T37" s="274">
        <f t="shared" si="16"/>
        <v>330259.81001086917</v>
      </c>
      <c r="U37" s="274">
        <f t="shared" si="16"/>
        <v>330259.81001086917</v>
      </c>
      <c r="V37" s="274">
        <f t="shared" si="16"/>
        <v>330259.81001086917</v>
      </c>
      <c r="W37" s="274">
        <f t="shared" si="16"/>
        <v>330259.81001086917</v>
      </c>
      <c r="X37" s="274">
        <f t="shared" si="16"/>
        <v>330259.81001086917</v>
      </c>
      <c r="Y37" s="274">
        <f t="shared" si="16"/>
        <v>330259.81001086917</v>
      </c>
      <c r="Z37" s="274">
        <f t="shared" si="16"/>
        <v>330259.81001086917</v>
      </c>
      <c r="AA37" s="274">
        <f t="shared" si="16"/>
        <v>330259.81001086917</v>
      </c>
      <c r="AB37" s="274">
        <f t="shared" si="16"/>
        <v>330259.81001086917</v>
      </c>
      <c r="AC37" s="274">
        <f t="shared" si="16"/>
        <v>330259.81001086917</v>
      </c>
      <c r="AD37" s="274">
        <f t="shared" si="16"/>
        <v>330259.81001086917</v>
      </c>
      <c r="AE37" s="274">
        <f t="shared" si="16"/>
        <v>330259.81001086917</v>
      </c>
      <c r="AF37" s="274">
        <f t="shared" si="16"/>
        <v>330259.81001086917</v>
      </c>
      <c r="AG37" s="274">
        <f t="shared" si="16"/>
        <v>330259.81001086917</v>
      </c>
      <c r="AH37" s="274">
        <f t="shared" si="16"/>
        <v>330259.81001086917</v>
      </c>
      <c r="AI37" s="274">
        <f t="shared" si="16"/>
        <v>330259.81001086917</v>
      </c>
      <c r="AJ37" s="274">
        <f t="shared" si="16"/>
        <v>330259.81001086917</v>
      </c>
      <c r="AK37" s="274">
        <f t="shared" si="16"/>
        <v>330259.81001086917</v>
      </c>
      <c r="AL37" s="274">
        <f t="shared" si="16"/>
        <v>330259.81001086917</v>
      </c>
      <c r="AM37" s="274">
        <f t="shared" si="16"/>
        <v>330259.81001086917</v>
      </c>
    </row>
    <row r="38" spans="1:39" x14ac:dyDescent="0.3">
      <c r="A38" s="42"/>
      <c r="B38" s="25"/>
      <c r="C38" s="9"/>
      <c r="D38" s="33"/>
      <c r="E38" s="9"/>
      <c r="F38" s="33"/>
      <c r="G38" s="33"/>
      <c r="H38" s="9"/>
      <c r="I38" s="33"/>
      <c r="J38" s="33"/>
      <c r="K38" s="9"/>
      <c r="L38" s="33"/>
      <c r="M38" s="33"/>
      <c r="N38" s="366" t="s">
        <v>147</v>
      </c>
      <c r="O38" s="365">
        <f>SUM(C5:N18)</f>
        <v>330259.81001086917</v>
      </c>
      <c r="P38" s="33"/>
      <c r="Q38" s="9"/>
      <c r="R38" s="33"/>
      <c r="S38" s="33"/>
      <c r="T38" s="9"/>
      <c r="U38" s="33"/>
      <c r="V38" s="33"/>
      <c r="W38" s="9"/>
      <c r="X38" s="33"/>
      <c r="Y38" s="33"/>
      <c r="Z38" s="9"/>
      <c r="AA38" s="33"/>
      <c r="AB38" s="33"/>
      <c r="AC38" s="9"/>
      <c r="AD38" s="33"/>
      <c r="AE38" s="33"/>
      <c r="AF38" s="9"/>
      <c r="AG38" s="33"/>
      <c r="AH38" s="33"/>
      <c r="AI38" s="9"/>
      <c r="AJ38" s="33"/>
      <c r="AK38" s="33"/>
      <c r="AL38" s="9"/>
      <c r="AM38" s="33"/>
    </row>
    <row r="39" spans="1:39" s="44" customFormat="1" ht="15" thickBot="1" x14ac:dyDescent="0.35">
      <c r="C39" s="303"/>
      <c r="D39" s="146"/>
      <c r="E39" s="303"/>
      <c r="F39" s="146"/>
      <c r="G39" s="146"/>
      <c r="H39" s="303"/>
      <c r="I39" s="146"/>
      <c r="J39" s="146"/>
      <c r="K39" s="303"/>
      <c r="L39" s="146"/>
      <c r="M39" s="146"/>
      <c r="N39" s="303"/>
      <c r="O39" s="146"/>
      <c r="P39" s="146"/>
      <c r="Q39" s="303"/>
      <c r="R39" s="146"/>
      <c r="S39" s="146"/>
      <c r="T39" s="303"/>
      <c r="U39" s="146"/>
      <c r="V39" s="146"/>
      <c r="W39" s="303"/>
      <c r="X39" s="146"/>
      <c r="Y39" s="146"/>
      <c r="Z39" s="303"/>
      <c r="AA39" s="146"/>
      <c r="AB39" s="146"/>
      <c r="AC39" s="303"/>
      <c r="AD39" s="146"/>
      <c r="AE39" s="146"/>
      <c r="AF39" s="303"/>
      <c r="AG39" s="146"/>
      <c r="AH39" s="146"/>
      <c r="AI39" s="303"/>
      <c r="AJ39" s="146"/>
      <c r="AK39" s="146"/>
      <c r="AL39" s="303"/>
      <c r="AM39" s="146"/>
    </row>
    <row r="40" spans="1:39" ht="15.6" x14ac:dyDescent="0.3">
      <c r="A40" s="599" t="s">
        <v>129</v>
      </c>
      <c r="B40" s="17" t="s">
        <v>124</v>
      </c>
      <c r="C40" s="271">
        <v>43831</v>
      </c>
      <c r="D40" s="271">
        <v>43862</v>
      </c>
      <c r="E40" s="271">
        <v>43891</v>
      </c>
      <c r="F40" s="271">
        <v>43922</v>
      </c>
      <c r="G40" s="271">
        <v>43952</v>
      </c>
      <c r="H40" s="271">
        <v>43983</v>
      </c>
      <c r="I40" s="271">
        <v>44013</v>
      </c>
      <c r="J40" s="271">
        <v>44044</v>
      </c>
      <c r="K40" s="271">
        <v>44075</v>
      </c>
      <c r="L40" s="271">
        <v>44105</v>
      </c>
      <c r="M40" s="271">
        <v>44136</v>
      </c>
      <c r="N40" s="271">
        <v>44166</v>
      </c>
      <c r="O40" s="271">
        <v>44197</v>
      </c>
      <c r="P40" s="271">
        <v>44228</v>
      </c>
      <c r="Q40" s="271">
        <v>44256</v>
      </c>
      <c r="R40" s="271">
        <v>44287</v>
      </c>
      <c r="S40" s="271">
        <v>44317</v>
      </c>
      <c r="T40" s="271">
        <v>44348</v>
      </c>
      <c r="U40" s="271">
        <v>44378</v>
      </c>
      <c r="V40" s="271">
        <v>44409</v>
      </c>
      <c r="W40" s="271">
        <v>44440</v>
      </c>
      <c r="X40" s="271">
        <v>44470</v>
      </c>
      <c r="Y40" s="271">
        <v>44501</v>
      </c>
      <c r="Z40" s="271">
        <v>44531</v>
      </c>
      <c r="AA40" s="271">
        <v>44562</v>
      </c>
      <c r="AB40" s="271">
        <v>44593</v>
      </c>
      <c r="AC40" s="271">
        <v>44621</v>
      </c>
      <c r="AD40" s="271">
        <v>44652</v>
      </c>
      <c r="AE40" s="271">
        <v>44682</v>
      </c>
      <c r="AF40" s="271">
        <v>44713</v>
      </c>
      <c r="AG40" s="271">
        <v>44743</v>
      </c>
      <c r="AH40" s="271">
        <v>44774</v>
      </c>
      <c r="AI40" s="271">
        <v>44805</v>
      </c>
      <c r="AJ40" s="271">
        <v>44835</v>
      </c>
      <c r="AK40" s="271">
        <v>44866</v>
      </c>
      <c r="AL40" s="271">
        <v>44896</v>
      </c>
      <c r="AM40" s="271">
        <v>44927</v>
      </c>
    </row>
    <row r="41" spans="1:39" ht="15" customHeight="1" x14ac:dyDescent="0.3">
      <c r="A41" s="600"/>
      <c r="B41" s="11" t="str">
        <f t="shared" ref="B41:B55" si="17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18">G41</f>
        <v>0</v>
      </c>
      <c r="I41" s="3">
        <f t="shared" si="18"/>
        <v>0</v>
      </c>
      <c r="J41" s="3">
        <f t="shared" si="18"/>
        <v>0</v>
      </c>
      <c r="K41" s="3">
        <f t="shared" si="18"/>
        <v>0</v>
      </c>
      <c r="L41" s="3">
        <f t="shared" si="18"/>
        <v>0</v>
      </c>
      <c r="M41" s="3">
        <f t="shared" si="18"/>
        <v>0</v>
      </c>
      <c r="N41" s="3">
        <f t="shared" si="18"/>
        <v>0</v>
      </c>
      <c r="O41" s="3">
        <f t="shared" si="18"/>
        <v>0</v>
      </c>
      <c r="P41" s="3">
        <f t="shared" si="18"/>
        <v>0</v>
      </c>
      <c r="Q41" s="3">
        <f t="shared" si="18"/>
        <v>0</v>
      </c>
      <c r="R41" s="3">
        <f t="shared" si="18"/>
        <v>0</v>
      </c>
      <c r="S41" s="3">
        <f t="shared" si="18"/>
        <v>0</v>
      </c>
      <c r="T41" s="3">
        <f t="shared" si="18"/>
        <v>0</v>
      </c>
      <c r="U41" s="3">
        <f t="shared" si="18"/>
        <v>0</v>
      </c>
      <c r="V41" s="3">
        <f t="shared" si="18"/>
        <v>0</v>
      </c>
      <c r="W41" s="3">
        <f t="shared" si="18"/>
        <v>0</v>
      </c>
      <c r="X41" s="3">
        <f t="shared" si="18"/>
        <v>0</v>
      </c>
      <c r="Y41" s="3">
        <f t="shared" si="18"/>
        <v>0</v>
      </c>
      <c r="Z41" s="3">
        <f t="shared" si="18"/>
        <v>0</v>
      </c>
      <c r="AA41" s="3">
        <f t="shared" si="18"/>
        <v>0</v>
      </c>
      <c r="AB41" s="3">
        <f t="shared" si="18"/>
        <v>0</v>
      </c>
      <c r="AC41" s="508">
        <v>0</v>
      </c>
      <c r="AD41" s="3">
        <f t="shared" si="18"/>
        <v>0</v>
      </c>
      <c r="AE41" s="3">
        <f t="shared" si="18"/>
        <v>0</v>
      </c>
      <c r="AF41" s="3">
        <f t="shared" si="18"/>
        <v>0</v>
      </c>
      <c r="AG41" s="3">
        <f t="shared" si="18"/>
        <v>0</v>
      </c>
      <c r="AH41" s="3">
        <f t="shared" si="18"/>
        <v>0</v>
      </c>
      <c r="AI41" s="3">
        <f t="shared" si="18"/>
        <v>0</v>
      </c>
      <c r="AJ41" s="3">
        <f t="shared" si="18"/>
        <v>0</v>
      </c>
      <c r="AK41" s="3">
        <f t="shared" si="18"/>
        <v>0</v>
      </c>
      <c r="AL41" s="3">
        <f t="shared" si="18"/>
        <v>0</v>
      </c>
      <c r="AM41" s="3">
        <f t="shared" si="18"/>
        <v>0</v>
      </c>
    </row>
    <row r="42" spans="1:39" x14ac:dyDescent="0.3">
      <c r="A42" s="600"/>
      <c r="B42" s="12" t="str">
        <f t="shared" si="17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19">F42</f>
        <v>0</v>
      </c>
      <c r="H42" s="3">
        <f t="shared" si="19"/>
        <v>0</v>
      </c>
      <c r="I42" s="3">
        <f t="shared" si="19"/>
        <v>0</v>
      </c>
      <c r="J42" s="3">
        <f t="shared" si="19"/>
        <v>0</v>
      </c>
      <c r="K42" s="3">
        <f t="shared" si="19"/>
        <v>0</v>
      </c>
      <c r="L42" s="3">
        <f t="shared" si="19"/>
        <v>0</v>
      </c>
      <c r="M42" s="3">
        <f t="shared" si="19"/>
        <v>0</v>
      </c>
      <c r="N42" s="3">
        <f t="shared" si="19"/>
        <v>0</v>
      </c>
      <c r="O42" s="3">
        <f t="shared" si="19"/>
        <v>0</v>
      </c>
      <c r="P42" s="3">
        <f t="shared" si="19"/>
        <v>0</v>
      </c>
      <c r="Q42" s="3">
        <f t="shared" si="19"/>
        <v>0</v>
      </c>
      <c r="R42" s="3">
        <f t="shared" si="19"/>
        <v>0</v>
      </c>
      <c r="S42" s="3">
        <f t="shared" si="19"/>
        <v>0</v>
      </c>
      <c r="T42" s="3">
        <f t="shared" si="19"/>
        <v>0</v>
      </c>
      <c r="U42" s="3">
        <f t="shared" si="19"/>
        <v>0</v>
      </c>
      <c r="V42" s="3">
        <f t="shared" si="19"/>
        <v>0</v>
      </c>
      <c r="W42" s="3">
        <f t="shared" si="19"/>
        <v>0</v>
      </c>
      <c r="X42" s="3">
        <f t="shared" si="19"/>
        <v>0</v>
      </c>
      <c r="Y42" s="3">
        <f t="shared" si="19"/>
        <v>0</v>
      </c>
      <c r="Z42" s="3">
        <f t="shared" si="19"/>
        <v>0</v>
      </c>
      <c r="AA42" s="3">
        <f t="shared" si="19"/>
        <v>0</v>
      </c>
      <c r="AB42" s="3">
        <f t="shared" si="19"/>
        <v>0</v>
      </c>
      <c r="AC42" s="508">
        <v>0</v>
      </c>
      <c r="AD42" s="3">
        <f t="shared" si="19"/>
        <v>0</v>
      </c>
      <c r="AE42" s="3">
        <f t="shared" si="19"/>
        <v>0</v>
      </c>
      <c r="AF42" s="3">
        <f t="shared" si="19"/>
        <v>0</v>
      </c>
      <c r="AG42" s="3">
        <f t="shared" si="19"/>
        <v>0</v>
      </c>
      <c r="AH42" s="3">
        <f t="shared" si="19"/>
        <v>0</v>
      </c>
      <c r="AI42" s="3">
        <f t="shared" si="19"/>
        <v>0</v>
      </c>
      <c r="AJ42" s="3">
        <f t="shared" si="19"/>
        <v>0</v>
      </c>
      <c r="AK42" s="3">
        <f t="shared" si="19"/>
        <v>0</v>
      </c>
      <c r="AL42" s="3">
        <f t="shared" si="19"/>
        <v>0</v>
      </c>
      <c r="AM42" s="3">
        <f t="shared" si="19"/>
        <v>0</v>
      </c>
    </row>
    <row r="43" spans="1:39" x14ac:dyDescent="0.3">
      <c r="A43" s="600"/>
      <c r="B43" s="11" t="str">
        <f t="shared" si="17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0">F43</f>
        <v>0</v>
      </c>
      <c r="H43" s="3">
        <f t="shared" si="20"/>
        <v>0</v>
      </c>
      <c r="I43" s="3">
        <f t="shared" si="20"/>
        <v>0</v>
      </c>
      <c r="J43" s="3">
        <f t="shared" si="20"/>
        <v>0</v>
      </c>
      <c r="K43" s="3">
        <f t="shared" si="20"/>
        <v>0</v>
      </c>
      <c r="L43" s="3">
        <f t="shared" si="20"/>
        <v>0</v>
      </c>
      <c r="M43" s="3">
        <f t="shared" si="20"/>
        <v>0</v>
      </c>
      <c r="N43" s="3">
        <f t="shared" si="20"/>
        <v>0</v>
      </c>
      <c r="O43" s="3">
        <f t="shared" si="20"/>
        <v>0</v>
      </c>
      <c r="P43" s="3">
        <f t="shared" si="20"/>
        <v>0</v>
      </c>
      <c r="Q43" s="3">
        <f t="shared" si="20"/>
        <v>0</v>
      </c>
      <c r="R43" s="3">
        <f t="shared" si="20"/>
        <v>0</v>
      </c>
      <c r="S43" s="3">
        <f t="shared" si="20"/>
        <v>0</v>
      </c>
      <c r="T43" s="3">
        <f t="shared" si="20"/>
        <v>0</v>
      </c>
      <c r="U43" s="3">
        <f t="shared" si="20"/>
        <v>0</v>
      </c>
      <c r="V43" s="3">
        <f t="shared" si="20"/>
        <v>0</v>
      </c>
      <c r="W43" s="3">
        <f t="shared" si="20"/>
        <v>0</v>
      </c>
      <c r="X43" s="3">
        <f t="shared" si="20"/>
        <v>0</v>
      </c>
      <c r="Y43" s="3">
        <f t="shared" si="20"/>
        <v>0</v>
      </c>
      <c r="Z43" s="3">
        <f t="shared" si="20"/>
        <v>0</v>
      </c>
      <c r="AA43" s="3">
        <f t="shared" si="20"/>
        <v>0</v>
      </c>
      <c r="AB43" s="3">
        <f t="shared" si="20"/>
        <v>0</v>
      </c>
      <c r="AC43" s="508">
        <v>0</v>
      </c>
      <c r="AD43" s="3">
        <f t="shared" si="20"/>
        <v>0</v>
      </c>
      <c r="AE43" s="3">
        <f t="shared" si="20"/>
        <v>0</v>
      </c>
      <c r="AF43" s="3">
        <f t="shared" si="20"/>
        <v>0</v>
      </c>
      <c r="AG43" s="3">
        <f t="shared" si="20"/>
        <v>0</v>
      </c>
      <c r="AH43" s="3">
        <f t="shared" si="20"/>
        <v>0</v>
      </c>
      <c r="AI43" s="3">
        <f t="shared" si="20"/>
        <v>0</v>
      </c>
      <c r="AJ43" s="3">
        <f t="shared" si="20"/>
        <v>0</v>
      </c>
      <c r="AK43" s="3">
        <f t="shared" si="20"/>
        <v>0</v>
      </c>
      <c r="AL43" s="3">
        <f t="shared" si="20"/>
        <v>0</v>
      </c>
      <c r="AM43" s="3">
        <f t="shared" si="20"/>
        <v>0</v>
      </c>
    </row>
    <row r="44" spans="1:39" x14ac:dyDescent="0.3">
      <c r="A44" s="600"/>
      <c r="B44" s="11" t="str">
        <f t="shared" si="17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1">F44</f>
        <v>0</v>
      </c>
      <c r="H44" s="3">
        <f t="shared" si="21"/>
        <v>0</v>
      </c>
      <c r="I44" s="3">
        <f t="shared" si="21"/>
        <v>0</v>
      </c>
      <c r="J44" s="3">
        <f t="shared" si="21"/>
        <v>0</v>
      </c>
      <c r="K44" s="3">
        <f t="shared" si="21"/>
        <v>0</v>
      </c>
      <c r="L44" s="3">
        <f t="shared" si="21"/>
        <v>0</v>
      </c>
      <c r="M44" s="3">
        <f t="shared" si="21"/>
        <v>0</v>
      </c>
      <c r="N44" s="3">
        <f t="shared" si="21"/>
        <v>0</v>
      </c>
      <c r="O44" s="3">
        <f t="shared" si="21"/>
        <v>0</v>
      </c>
      <c r="P44" s="3">
        <f t="shared" si="21"/>
        <v>0</v>
      </c>
      <c r="Q44" s="3">
        <f t="shared" si="21"/>
        <v>0</v>
      </c>
      <c r="R44" s="3">
        <f t="shared" si="21"/>
        <v>0</v>
      </c>
      <c r="S44" s="3">
        <f t="shared" si="21"/>
        <v>0</v>
      </c>
      <c r="T44" s="3">
        <f t="shared" si="21"/>
        <v>0</v>
      </c>
      <c r="U44" s="3">
        <f t="shared" si="21"/>
        <v>0</v>
      </c>
      <c r="V44" s="3">
        <f t="shared" si="21"/>
        <v>0</v>
      </c>
      <c r="W44" s="3">
        <f t="shared" si="21"/>
        <v>0</v>
      </c>
      <c r="X44" s="3">
        <f t="shared" si="21"/>
        <v>0</v>
      </c>
      <c r="Y44" s="3">
        <f t="shared" si="21"/>
        <v>0</v>
      </c>
      <c r="Z44" s="3">
        <f t="shared" si="21"/>
        <v>0</v>
      </c>
      <c r="AA44" s="3">
        <f t="shared" si="21"/>
        <v>0</v>
      </c>
      <c r="AB44" s="3">
        <f t="shared" si="21"/>
        <v>0</v>
      </c>
      <c r="AC44" s="508">
        <v>0</v>
      </c>
      <c r="AD44" s="3">
        <f t="shared" si="21"/>
        <v>0</v>
      </c>
      <c r="AE44" s="3">
        <f t="shared" si="21"/>
        <v>0</v>
      </c>
      <c r="AF44" s="3">
        <f t="shared" si="21"/>
        <v>0</v>
      </c>
      <c r="AG44" s="3">
        <f t="shared" si="21"/>
        <v>0</v>
      </c>
      <c r="AH44" s="3">
        <f t="shared" si="21"/>
        <v>0</v>
      </c>
      <c r="AI44" s="3">
        <f t="shared" si="21"/>
        <v>0</v>
      </c>
      <c r="AJ44" s="3">
        <f t="shared" si="21"/>
        <v>0</v>
      </c>
      <c r="AK44" s="3">
        <f t="shared" si="21"/>
        <v>0</v>
      </c>
      <c r="AL44" s="3">
        <f t="shared" si="21"/>
        <v>0</v>
      </c>
      <c r="AM44" s="3">
        <f t="shared" si="21"/>
        <v>0</v>
      </c>
    </row>
    <row r="45" spans="1:39" x14ac:dyDescent="0.3">
      <c r="A45" s="600"/>
      <c r="B45" s="12" t="str">
        <f t="shared" si="17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2">F45</f>
        <v>0</v>
      </c>
      <c r="H45" s="3">
        <f t="shared" si="22"/>
        <v>0</v>
      </c>
      <c r="I45" s="3">
        <f t="shared" si="22"/>
        <v>0</v>
      </c>
      <c r="J45" s="3">
        <f t="shared" si="22"/>
        <v>0</v>
      </c>
      <c r="K45" s="3">
        <f t="shared" si="22"/>
        <v>0</v>
      </c>
      <c r="L45" s="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2"/>
        <v>0</v>
      </c>
      <c r="S45" s="3">
        <f t="shared" si="22"/>
        <v>0</v>
      </c>
      <c r="T45" s="3">
        <f t="shared" si="22"/>
        <v>0</v>
      </c>
      <c r="U45" s="3">
        <f t="shared" si="22"/>
        <v>0</v>
      </c>
      <c r="V45" s="3">
        <f t="shared" si="22"/>
        <v>0</v>
      </c>
      <c r="W45" s="3">
        <f t="shared" si="22"/>
        <v>0</v>
      </c>
      <c r="X45" s="3">
        <f t="shared" si="22"/>
        <v>0</v>
      </c>
      <c r="Y45" s="3">
        <f t="shared" si="22"/>
        <v>0</v>
      </c>
      <c r="Z45" s="3">
        <f t="shared" si="22"/>
        <v>0</v>
      </c>
      <c r="AA45" s="3">
        <f t="shared" si="22"/>
        <v>0</v>
      </c>
      <c r="AB45" s="3">
        <f t="shared" si="22"/>
        <v>0</v>
      </c>
      <c r="AC45" s="508">
        <v>0</v>
      </c>
      <c r="AD45" s="3">
        <f t="shared" si="22"/>
        <v>0</v>
      </c>
      <c r="AE45" s="3">
        <f t="shared" si="22"/>
        <v>0</v>
      </c>
      <c r="AF45" s="3">
        <f t="shared" si="22"/>
        <v>0</v>
      </c>
      <c r="AG45" s="3">
        <f t="shared" si="22"/>
        <v>0</v>
      </c>
      <c r="AH45" s="3">
        <f t="shared" si="22"/>
        <v>0</v>
      </c>
      <c r="AI45" s="3">
        <f t="shared" si="22"/>
        <v>0</v>
      </c>
      <c r="AJ45" s="3">
        <f t="shared" si="22"/>
        <v>0</v>
      </c>
      <c r="AK45" s="3">
        <f t="shared" si="22"/>
        <v>0</v>
      </c>
      <c r="AL45" s="3">
        <f t="shared" si="22"/>
        <v>0</v>
      </c>
      <c r="AM45" s="3">
        <f t="shared" si="22"/>
        <v>0</v>
      </c>
    </row>
    <row r="46" spans="1:39" x14ac:dyDescent="0.3">
      <c r="A46" s="600"/>
      <c r="B46" s="11" t="str">
        <f t="shared" si="17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3">F46</f>
        <v>0</v>
      </c>
      <c r="H46" s="3">
        <f t="shared" si="23"/>
        <v>0</v>
      </c>
      <c r="I46" s="3">
        <f t="shared" si="23"/>
        <v>0</v>
      </c>
      <c r="J46" s="3">
        <f t="shared" si="23"/>
        <v>0</v>
      </c>
      <c r="K46" s="3">
        <f t="shared" si="23"/>
        <v>0</v>
      </c>
      <c r="L46" s="3">
        <f t="shared" si="23"/>
        <v>0</v>
      </c>
      <c r="M46" s="3">
        <f t="shared" si="23"/>
        <v>0</v>
      </c>
      <c r="N46" s="3">
        <f t="shared" si="23"/>
        <v>0</v>
      </c>
      <c r="O46" s="3">
        <f t="shared" si="23"/>
        <v>0</v>
      </c>
      <c r="P46" s="3">
        <f t="shared" si="23"/>
        <v>0</v>
      </c>
      <c r="Q46" s="3">
        <f t="shared" si="23"/>
        <v>0</v>
      </c>
      <c r="R46" s="3">
        <f t="shared" si="23"/>
        <v>0</v>
      </c>
      <c r="S46" s="3">
        <f t="shared" si="23"/>
        <v>0</v>
      </c>
      <c r="T46" s="3">
        <f t="shared" si="23"/>
        <v>0</v>
      </c>
      <c r="U46" s="3">
        <f t="shared" si="23"/>
        <v>0</v>
      </c>
      <c r="V46" s="3">
        <f t="shared" si="23"/>
        <v>0</v>
      </c>
      <c r="W46" s="3">
        <f t="shared" si="23"/>
        <v>0</v>
      </c>
      <c r="X46" s="3">
        <f t="shared" si="23"/>
        <v>0</v>
      </c>
      <c r="Y46" s="3">
        <f t="shared" si="23"/>
        <v>0</v>
      </c>
      <c r="Z46" s="3">
        <f t="shared" si="23"/>
        <v>0</v>
      </c>
      <c r="AA46" s="3">
        <f t="shared" si="23"/>
        <v>0</v>
      </c>
      <c r="AB46" s="3">
        <f t="shared" si="23"/>
        <v>0</v>
      </c>
      <c r="AC46" s="508">
        <v>0</v>
      </c>
      <c r="AD46" s="3">
        <f t="shared" si="23"/>
        <v>0</v>
      </c>
      <c r="AE46" s="3">
        <f t="shared" si="23"/>
        <v>0</v>
      </c>
      <c r="AF46" s="3">
        <f t="shared" si="23"/>
        <v>0</v>
      </c>
      <c r="AG46" s="3">
        <f t="shared" si="23"/>
        <v>0</v>
      </c>
      <c r="AH46" s="3">
        <f t="shared" si="23"/>
        <v>0</v>
      </c>
      <c r="AI46" s="3">
        <f t="shared" si="23"/>
        <v>0</v>
      </c>
      <c r="AJ46" s="3">
        <f t="shared" si="23"/>
        <v>0</v>
      </c>
      <c r="AK46" s="3">
        <f t="shared" si="23"/>
        <v>0</v>
      </c>
      <c r="AL46" s="3">
        <f t="shared" si="23"/>
        <v>0</v>
      </c>
      <c r="AM46" s="3">
        <f t="shared" si="23"/>
        <v>0</v>
      </c>
    </row>
    <row r="47" spans="1:39" x14ac:dyDescent="0.3">
      <c r="A47" s="600"/>
      <c r="B47" s="11" t="str">
        <f t="shared" si="17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4">F47</f>
        <v>0</v>
      </c>
      <c r="H47" s="3">
        <f t="shared" si="24"/>
        <v>0</v>
      </c>
      <c r="I47" s="3">
        <f t="shared" si="24"/>
        <v>0</v>
      </c>
      <c r="J47" s="3">
        <f t="shared" si="24"/>
        <v>0</v>
      </c>
      <c r="K47" s="3">
        <f t="shared" si="24"/>
        <v>0</v>
      </c>
      <c r="L47" s="3">
        <f t="shared" si="24"/>
        <v>0</v>
      </c>
      <c r="M47" s="3">
        <f t="shared" si="24"/>
        <v>0</v>
      </c>
      <c r="N47" s="3">
        <f t="shared" si="24"/>
        <v>0</v>
      </c>
      <c r="O47" s="3">
        <f t="shared" si="24"/>
        <v>0</v>
      </c>
      <c r="P47" s="3">
        <f t="shared" si="24"/>
        <v>0</v>
      </c>
      <c r="Q47" s="3">
        <f t="shared" si="24"/>
        <v>0</v>
      </c>
      <c r="R47" s="3">
        <f t="shared" si="24"/>
        <v>0</v>
      </c>
      <c r="S47" s="3">
        <f t="shared" si="24"/>
        <v>0</v>
      </c>
      <c r="T47" s="3">
        <f t="shared" si="24"/>
        <v>0</v>
      </c>
      <c r="U47" s="3">
        <f t="shared" si="24"/>
        <v>0</v>
      </c>
      <c r="V47" s="3">
        <f t="shared" si="24"/>
        <v>0</v>
      </c>
      <c r="W47" s="3">
        <f t="shared" si="24"/>
        <v>0</v>
      </c>
      <c r="X47" s="3">
        <f t="shared" si="24"/>
        <v>0</v>
      </c>
      <c r="Y47" s="3">
        <f t="shared" si="24"/>
        <v>0</v>
      </c>
      <c r="Z47" s="3">
        <f t="shared" si="24"/>
        <v>0</v>
      </c>
      <c r="AA47" s="3">
        <f t="shared" si="24"/>
        <v>0</v>
      </c>
      <c r="AB47" s="3">
        <f t="shared" si="24"/>
        <v>0</v>
      </c>
      <c r="AC47" s="508">
        <v>0</v>
      </c>
      <c r="AD47" s="3">
        <f t="shared" si="24"/>
        <v>0</v>
      </c>
      <c r="AE47" s="3">
        <f t="shared" si="24"/>
        <v>0</v>
      </c>
      <c r="AF47" s="3">
        <f t="shared" si="24"/>
        <v>0</v>
      </c>
      <c r="AG47" s="3">
        <f t="shared" si="24"/>
        <v>0</v>
      </c>
      <c r="AH47" s="3">
        <f t="shared" si="24"/>
        <v>0</v>
      </c>
      <c r="AI47" s="3">
        <f t="shared" si="24"/>
        <v>0</v>
      </c>
      <c r="AJ47" s="3">
        <f t="shared" si="24"/>
        <v>0</v>
      </c>
      <c r="AK47" s="3">
        <f t="shared" si="24"/>
        <v>0</v>
      </c>
      <c r="AL47" s="3">
        <f t="shared" si="24"/>
        <v>0</v>
      </c>
      <c r="AM47" s="3">
        <f t="shared" si="24"/>
        <v>0</v>
      </c>
    </row>
    <row r="48" spans="1:39" x14ac:dyDescent="0.3">
      <c r="A48" s="600"/>
      <c r="B48" s="11" t="str">
        <f t="shared" si="17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5">F48</f>
        <v>0</v>
      </c>
      <c r="H48" s="3">
        <f t="shared" si="25"/>
        <v>0</v>
      </c>
      <c r="I48" s="3">
        <f t="shared" si="25"/>
        <v>0</v>
      </c>
      <c r="J48" s="3">
        <f t="shared" si="25"/>
        <v>0</v>
      </c>
      <c r="K48" s="3">
        <f t="shared" si="25"/>
        <v>0</v>
      </c>
      <c r="L48" s="3">
        <f t="shared" si="25"/>
        <v>0</v>
      </c>
      <c r="M48" s="3">
        <f t="shared" si="25"/>
        <v>0</v>
      </c>
      <c r="N48" s="3">
        <f t="shared" si="25"/>
        <v>0</v>
      </c>
      <c r="O48" s="3">
        <f t="shared" si="25"/>
        <v>0</v>
      </c>
      <c r="P48" s="3">
        <f t="shared" si="25"/>
        <v>0</v>
      </c>
      <c r="Q48" s="3">
        <f t="shared" si="25"/>
        <v>0</v>
      </c>
      <c r="R48" s="3">
        <f t="shared" si="25"/>
        <v>0</v>
      </c>
      <c r="S48" s="3">
        <f t="shared" si="25"/>
        <v>0</v>
      </c>
      <c r="T48" s="3">
        <f t="shared" si="25"/>
        <v>0</v>
      </c>
      <c r="U48" s="3">
        <f t="shared" si="25"/>
        <v>0</v>
      </c>
      <c r="V48" s="3">
        <f t="shared" si="25"/>
        <v>0</v>
      </c>
      <c r="W48" s="3">
        <f t="shared" si="25"/>
        <v>0</v>
      </c>
      <c r="X48" s="3">
        <f t="shared" si="25"/>
        <v>0</v>
      </c>
      <c r="Y48" s="3">
        <f t="shared" si="25"/>
        <v>0</v>
      </c>
      <c r="Z48" s="3">
        <f t="shared" si="25"/>
        <v>0</v>
      </c>
      <c r="AA48" s="3">
        <f t="shared" si="25"/>
        <v>0</v>
      </c>
      <c r="AB48" s="3">
        <f t="shared" si="25"/>
        <v>0</v>
      </c>
      <c r="AC48" s="508">
        <v>330259.81001086917</v>
      </c>
      <c r="AD48" s="3">
        <f t="shared" si="25"/>
        <v>330259.81001086917</v>
      </c>
      <c r="AE48" s="3">
        <f t="shared" si="25"/>
        <v>330259.81001086917</v>
      </c>
      <c r="AF48" s="3">
        <f t="shared" si="25"/>
        <v>330259.81001086917</v>
      </c>
      <c r="AG48" s="3">
        <f t="shared" si="25"/>
        <v>330259.81001086917</v>
      </c>
      <c r="AH48" s="3">
        <f t="shared" si="25"/>
        <v>330259.81001086917</v>
      </c>
      <c r="AI48" s="3">
        <f t="shared" si="25"/>
        <v>330259.81001086917</v>
      </c>
      <c r="AJ48" s="3">
        <f t="shared" si="25"/>
        <v>330259.81001086917</v>
      </c>
      <c r="AK48" s="3">
        <f t="shared" si="25"/>
        <v>330259.81001086917</v>
      </c>
      <c r="AL48" s="3">
        <f t="shared" si="25"/>
        <v>330259.81001086917</v>
      </c>
      <c r="AM48" s="3">
        <f t="shared" si="25"/>
        <v>330259.81001086917</v>
      </c>
    </row>
    <row r="49" spans="1:39" x14ac:dyDescent="0.3">
      <c r="A49" s="600"/>
      <c r="B49" s="11" t="str">
        <f t="shared" si="17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6">F49</f>
        <v>0</v>
      </c>
      <c r="H49" s="3">
        <f t="shared" si="26"/>
        <v>0</v>
      </c>
      <c r="I49" s="3">
        <f t="shared" si="26"/>
        <v>0</v>
      </c>
      <c r="J49" s="3">
        <f t="shared" si="26"/>
        <v>0</v>
      </c>
      <c r="K49" s="3">
        <f t="shared" si="26"/>
        <v>0</v>
      </c>
      <c r="L49" s="3">
        <f t="shared" si="26"/>
        <v>0</v>
      </c>
      <c r="M49" s="3">
        <f t="shared" si="26"/>
        <v>0</v>
      </c>
      <c r="N49" s="3">
        <f t="shared" si="26"/>
        <v>0</v>
      </c>
      <c r="O49" s="3">
        <f t="shared" si="26"/>
        <v>0</v>
      </c>
      <c r="P49" s="3">
        <f t="shared" si="26"/>
        <v>0</v>
      </c>
      <c r="Q49" s="3">
        <f t="shared" si="26"/>
        <v>0</v>
      </c>
      <c r="R49" s="3">
        <f t="shared" si="26"/>
        <v>0</v>
      </c>
      <c r="S49" s="3">
        <f t="shared" si="26"/>
        <v>0</v>
      </c>
      <c r="T49" s="3">
        <f t="shared" si="26"/>
        <v>0</v>
      </c>
      <c r="U49" s="3">
        <f t="shared" si="26"/>
        <v>0</v>
      </c>
      <c r="V49" s="3">
        <f t="shared" si="26"/>
        <v>0</v>
      </c>
      <c r="W49" s="3">
        <f t="shared" si="26"/>
        <v>0</v>
      </c>
      <c r="X49" s="3">
        <f t="shared" si="26"/>
        <v>0</v>
      </c>
      <c r="Y49" s="3">
        <f t="shared" si="26"/>
        <v>0</v>
      </c>
      <c r="Z49" s="3">
        <f t="shared" si="26"/>
        <v>0</v>
      </c>
      <c r="AA49" s="3">
        <f t="shared" si="26"/>
        <v>0</v>
      </c>
      <c r="AB49" s="3">
        <f t="shared" si="26"/>
        <v>0</v>
      </c>
      <c r="AC49" s="508">
        <v>0</v>
      </c>
      <c r="AD49" s="3">
        <f t="shared" si="26"/>
        <v>0</v>
      </c>
      <c r="AE49" s="3">
        <f t="shared" si="26"/>
        <v>0</v>
      </c>
      <c r="AF49" s="3">
        <f t="shared" si="26"/>
        <v>0</v>
      </c>
      <c r="AG49" s="3">
        <f t="shared" si="26"/>
        <v>0</v>
      </c>
      <c r="AH49" s="3">
        <f t="shared" si="26"/>
        <v>0</v>
      </c>
      <c r="AI49" s="3">
        <f t="shared" si="26"/>
        <v>0</v>
      </c>
      <c r="AJ49" s="3">
        <f t="shared" si="26"/>
        <v>0</v>
      </c>
      <c r="AK49" s="3">
        <f t="shared" si="26"/>
        <v>0</v>
      </c>
      <c r="AL49" s="3">
        <f t="shared" si="26"/>
        <v>0</v>
      </c>
      <c r="AM49" s="3">
        <f t="shared" si="26"/>
        <v>0</v>
      </c>
    </row>
    <row r="50" spans="1:39" ht="15" customHeight="1" x14ac:dyDescent="0.3">
      <c r="A50" s="600"/>
      <c r="B50" s="11" t="str">
        <f t="shared" si="17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7">F50</f>
        <v>0</v>
      </c>
      <c r="H50" s="3">
        <f t="shared" si="27"/>
        <v>0</v>
      </c>
      <c r="I50" s="3">
        <f t="shared" si="27"/>
        <v>0</v>
      </c>
      <c r="J50" s="3">
        <f t="shared" si="27"/>
        <v>0</v>
      </c>
      <c r="K50" s="3">
        <f t="shared" si="27"/>
        <v>0</v>
      </c>
      <c r="L50" s="3">
        <f t="shared" si="27"/>
        <v>0</v>
      </c>
      <c r="M50" s="3">
        <f t="shared" si="27"/>
        <v>0</v>
      </c>
      <c r="N50" s="3">
        <f t="shared" si="27"/>
        <v>0</v>
      </c>
      <c r="O50" s="3">
        <f t="shared" si="27"/>
        <v>0</v>
      </c>
      <c r="P50" s="3">
        <f t="shared" si="27"/>
        <v>0</v>
      </c>
      <c r="Q50" s="3">
        <f t="shared" si="27"/>
        <v>0</v>
      </c>
      <c r="R50" s="3">
        <f t="shared" si="27"/>
        <v>0</v>
      </c>
      <c r="S50" s="3">
        <f t="shared" si="27"/>
        <v>0</v>
      </c>
      <c r="T50" s="3">
        <f t="shared" si="27"/>
        <v>0</v>
      </c>
      <c r="U50" s="3">
        <f t="shared" si="27"/>
        <v>0</v>
      </c>
      <c r="V50" s="3">
        <f t="shared" si="27"/>
        <v>0</v>
      </c>
      <c r="W50" s="3">
        <f t="shared" si="27"/>
        <v>0</v>
      </c>
      <c r="X50" s="3">
        <f t="shared" si="27"/>
        <v>0</v>
      </c>
      <c r="Y50" s="3">
        <f t="shared" si="27"/>
        <v>0</v>
      </c>
      <c r="Z50" s="3">
        <f t="shared" si="27"/>
        <v>0</v>
      </c>
      <c r="AA50" s="3">
        <f t="shared" si="27"/>
        <v>0</v>
      </c>
      <c r="AB50" s="3">
        <f t="shared" si="27"/>
        <v>0</v>
      </c>
      <c r="AC50" s="508">
        <v>0</v>
      </c>
      <c r="AD50" s="3">
        <f t="shared" si="27"/>
        <v>0</v>
      </c>
      <c r="AE50" s="3">
        <f t="shared" si="27"/>
        <v>0</v>
      </c>
      <c r="AF50" s="3">
        <f t="shared" si="27"/>
        <v>0</v>
      </c>
      <c r="AG50" s="3">
        <f t="shared" si="27"/>
        <v>0</v>
      </c>
      <c r="AH50" s="3">
        <f t="shared" si="27"/>
        <v>0</v>
      </c>
      <c r="AI50" s="3">
        <f t="shared" si="27"/>
        <v>0</v>
      </c>
      <c r="AJ50" s="3">
        <f t="shared" si="27"/>
        <v>0</v>
      </c>
      <c r="AK50" s="3">
        <f t="shared" si="27"/>
        <v>0</v>
      </c>
      <c r="AL50" s="3">
        <f t="shared" si="27"/>
        <v>0</v>
      </c>
      <c r="AM50" s="3">
        <f t="shared" si="27"/>
        <v>0</v>
      </c>
    </row>
    <row r="51" spans="1:39" x14ac:dyDescent="0.3">
      <c r="A51" s="600"/>
      <c r="B51" s="11" t="str">
        <f t="shared" si="17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28">F51</f>
        <v>0</v>
      </c>
      <c r="H51" s="3">
        <f t="shared" si="28"/>
        <v>0</v>
      </c>
      <c r="I51" s="3">
        <f t="shared" si="28"/>
        <v>0</v>
      </c>
      <c r="J51" s="3">
        <f t="shared" si="28"/>
        <v>0</v>
      </c>
      <c r="K51" s="3">
        <f t="shared" si="28"/>
        <v>0</v>
      </c>
      <c r="L51" s="3">
        <f t="shared" si="28"/>
        <v>0</v>
      </c>
      <c r="M51" s="3">
        <f t="shared" si="28"/>
        <v>0</v>
      </c>
      <c r="N51" s="3">
        <f t="shared" si="28"/>
        <v>0</v>
      </c>
      <c r="O51" s="3">
        <f t="shared" si="28"/>
        <v>0</v>
      </c>
      <c r="P51" s="3">
        <f t="shared" si="28"/>
        <v>0</v>
      </c>
      <c r="Q51" s="3">
        <f t="shared" si="28"/>
        <v>0</v>
      </c>
      <c r="R51" s="3">
        <f t="shared" si="28"/>
        <v>0</v>
      </c>
      <c r="S51" s="3">
        <f t="shared" si="28"/>
        <v>0</v>
      </c>
      <c r="T51" s="3">
        <f t="shared" si="28"/>
        <v>0</v>
      </c>
      <c r="U51" s="3">
        <f t="shared" si="28"/>
        <v>0</v>
      </c>
      <c r="V51" s="3">
        <f t="shared" si="28"/>
        <v>0</v>
      </c>
      <c r="W51" s="3">
        <f t="shared" si="28"/>
        <v>0</v>
      </c>
      <c r="X51" s="3">
        <f t="shared" si="28"/>
        <v>0</v>
      </c>
      <c r="Y51" s="3">
        <f t="shared" si="28"/>
        <v>0</v>
      </c>
      <c r="Z51" s="3">
        <f t="shared" si="28"/>
        <v>0</v>
      </c>
      <c r="AA51" s="3">
        <f t="shared" si="28"/>
        <v>0</v>
      </c>
      <c r="AB51" s="3">
        <f t="shared" si="28"/>
        <v>0</v>
      </c>
      <c r="AC51" s="508">
        <v>0</v>
      </c>
      <c r="AD51" s="3">
        <f t="shared" si="28"/>
        <v>0</v>
      </c>
      <c r="AE51" s="3">
        <f t="shared" si="28"/>
        <v>0</v>
      </c>
      <c r="AF51" s="3">
        <f t="shared" si="28"/>
        <v>0</v>
      </c>
      <c r="AG51" s="3">
        <f t="shared" si="28"/>
        <v>0</v>
      </c>
      <c r="AH51" s="3">
        <f t="shared" si="28"/>
        <v>0</v>
      </c>
      <c r="AI51" s="3">
        <f t="shared" si="28"/>
        <v>0</v>
      </c>
      <c r="AJ51" s="3">
        <f t="shared" si="28"/>
        <v>0</v>
      </c>
      <c r="AK51" s="3">
        <f t="shared" si="28"/>
        <v>0</v>
      </c>
      <c r="AL51" s="3">
        <f t="shared" si="28"/>
        <v>0</v>
      </c>
      <c r="AM51" s="3">
        <f t="shared" si="28"/>
        <v>0</v>
      </c>
    </row>
    <row r="52" spans="1:39" x14ac:dyDescent="0.3">
      <c r="A52" s="600"/>
      <c r="B52" s="11" t="str">
        <f t="shared" si="17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29">F52</f>
        <v>0</v>
      </c>
      <c r="H52" s="3">
        <f t="shared" si="29"/>
        <v>0</v>
      </c>
      <c r="I52" s="3">
        <f t="shared" si="29"/>
        <v>0</v>
      </c>
      <c r="J52" s="3">
        <f t="shared" si="29"/>
        <v>0</v>
      </c>
      <c r="K52" s="3">
        <f t="shared" si="29"/>
        <v>0</v>
      </c>
      <c r="L52" s="3">
        <f t="shared" si="29"/>
        <v>0</v>
      </c>
      <c r="M52" s="3">
        <f t="shared" si="29"/>
        <v>0</v>
      </c>
      <c r="N52" s="3">
        <f t="shared" si="29"/>
        <v>0</v>
      </c>
      <c r="O52" s="3">
        <f t="shared" si="29"/>
        <v>0</v>
      </c>
      <c r="P52" s="3">
        <f t="shared" si="29"/>
        <v>0</v>
      </c>
      <c r="Q52" s="3">
        <f t="shared" si="29"/>
        <v>0</v>
      </c>
      <c r="R52" s="3">
        <f t="shared" si="29"/>
        <v>0</v>
      </c>
      <c r="S52" s="3">
        <f t="shared" si="29"/>
        <v>0</v>
      </c>
      <c r="T52" s="3">
        <f t="shared" si="29"/>
        <v>0</v>
      </c>
      <c r="U52" s="3">
        <f t="shared" si="29"/>
        <v>0</v>
      </c>
      <c r="V52" s="3">
        <f t="shared" si="29"/>
        <v>0</v>
      </c>
      <c r="W52" s="3">
        <f t="shared" si="29"/>
        <v>0</v>
      </c>
      <c r="X52" s="3">
        <f t="shared" si="29"/>
        <v>0</v>
      </c>
      <c r="Y52" s="3">
        <f t="shared" si="29"/>
        <v>0</v>
      </c>
      <c r="Z52" s="3">
        <f t="shared" si="29"/>
        <v>0</v>
      </c>
      <c r="AA52" s="3">
        <f t="shared" si="29"/>
        <v>0</v>
      </c>
      <c r="AB52" s="3">
        <f t="shared" si="29"/>
        <v>0</v>
      </c>
      <c r="AC52" s="508">
        <v>0</v>
      </c>
      <c r="AD52" s="3">
        <f t="shared" si="29"/>
        <v>0</v>
      </c>
      <c r="AE52" s="3">
        <f t="shared" si="29"/>
        <v>0</v>
      </c>
      <c r="AF52" s="3">
        <f t="shared" si="29"/>
        <v>0</v>
      </c>
      <c r="AG52" s="3">
        <f t="shared" si="29"/>
        <v>0</v>
      </c>
      <c r="AH52" s="3">
        <f t="shared" si="29"/>
        <v>0</v>
      </c>
      <c r="AI52" s="3">
        <f t="shared" si="29"/>
        <v>0</v>
      </c>
      <c r="AJ52" s="3">
        <f t="shared" si="29"/>
        <v>0</v>
      </c>
      <c r="AK52" s="3">
        <f t="shared" si="29"/>
        <v>0</v>
      </c>
      <c r="AL52" s="3">
        <f t="shared" si="29"/>
        <v>0</v>
      </c>
      <c r="AM52" s="3">
        <f t="shared" si="29"/>
        <v>0</v>
      </c>
    </row>
    <row r="53" spans="1:39" x14ac:dyDescent="0.3">
      <c r="A53" s="600"/>
      <c r="B53" s="11" t="str">
        <f t="shared" si="17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0">F53</f>
        <v>0</v>
      </c>
      <c r="H53" s="3">
        <f t="shared" si="30"/>
        <v>0</v>
      </c>
      <c r="I53" s="3">
        <f t="shared" si="30"/>
        <v>0</v>
      </c>
      <c r="J53" s="3">
        <f t="shared" si="30"/>
        <v>0</v>
      </c>
      <c r="K53" s="3">
        <f t="shared" si="30"/>
        <v>0</v>
      </c>
      <c r="L53" s="3">
        <f t="shared" si="30"/>
        <v>0</v>
      </c>
      <c r="M53" s="3">
        <f t="shared" si="30"/>
        <v>0</v>
      </c>
      <c r="N53" s="3">
        <f t="shared" si="30"/>
        <v>0</v>
      </c>
      <c r="O53" s="3">
        <f t="shared" si="30"/>
        <v>0</v>
      </c>
      <c r="P53" s="3">
        <f t="shared" si="30"/>
        <v>0</v>
      </c>
      <c r="Q53" s="3">
        <f t="shared" si="30"/>
        <v>0</v>
      </c>
      <c r="R53" s="3">
        <f t="shared" si="30"/>
        <v>0</v>
      </c>
      <c r="S53" s="3">
        <f t="shared" si="30"/>
        <v>0</v>
      </c>
      <c r="T53" s="3">
        <f t="shared" si="30"/>
        <v>0</v>
      </c>
      <c r="U53" s="3">
        <f t="shared" si="30"/>
        <v>0</v>
      </c>
      <c r="V53" s="3">
        <f t="shared" si="30"/>
        <v>0</v>
      </c>
      <c r="W53" s="3">
        <f t="shared" si="30"/>
        <v>0</v>
      </c>
      <c r="X53" s="3">
        <f t="shared" si="30"/>
        <v>0</v>
      </c>
      <c r="Y53" s="3">
        <f t="shared" si="30"/>
        <v>0</v>
      </c>
      <c r="Z53" s="3">
        <f t="shared" si="30"/>
        <v>0</v>
      </c>
      <c r="AA53" s="3">
        <f t="shared" si="30"/>
        <v>0</v>
      </c>
      <c r="AB53" s="3">
        <f t="shared" si="30"/>
        <v>0</v>
      </c>
      <c r="AC53" s="508">
        <v>0</v>
      </c>
      <c r="AD53" s="3">
        <f t="shared" si="30"/>
        <v>0</v>
      </c>
      <c r="AE53" s="3">
        <f t="shared" si="30"/>
        <v>0</v>
      </c>
      <c r="AF53" s="3">
        <f t="shared" si="30"/>
        <v>0</v>
      </c>
      <c r="AG53" s="3">
        <f t="shared" si="30"/>
        <v>0</v>
      </c>
      <c r="AH53" s="3">
        <f t="shared" si="30"/>
        <v>0</v>
      </c>
      <c r="AI53" s="3">
        <f t="shared" si="30"/>
        <v>0</v>
      </c>
      <c r="AJ53" s="3">
        <f t="shared" si="30"/>
        <v>0</v>
      </c>
      <c r="AK53" s="3">
        <f t="shared" si="30"/>
        <v>0</v>
      </c>
      <c r="AL53" s="3">
        <f t="shared" si="30"/>
        <v>0</v>
      </c>
      <c r="AM53" s="3">
        <f t="shared" si="30"/>
        <v>0</v>
      </c>
    </row>
    <row r="54" spans="1:39" ht="15" customHeight="1" x14ac:dyDescent="0.3">
      <c r="A54" s="600"/>
      <c r="B54" s="11" t="str">
        <f t="shared" si="17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35">
      <c r="A55" s="601"/>
      <c r="B55" s="273" t="str">
        <f t="shared" si="17"/>
        <v>Monthly kWh</v>
      </c>
      <c r="C55" s="274">
        <f>SUM(C41:C54)</f>
        <v>0</v>
      </c>
      <c r="D55" s="274">
        <f t="shared" ref="D55:AM55" si="31">SUM(D41:D54)</f>
        <v>0</v>
      </c>
      <c r="E55" s="274">
        <f t="shared" si="31"/>
        <v>0</v>
      </c>
      <c r="F55" s="274">
        <f t="shared" si="31"/>
        <v>0</v>
      </c>
      <c r="G55" s="274">
        <f t="shared" si="31"/>
        <v>0</v>
      </c>
      <c r="H55" s="274">
        <f t="shared" si="31"/>
        <v>0</v>
      </c>
      <c r="I55" s="274">
        <f t="shared" si="31"/>
        <v>0</v>
      </c>
      <c r="J55" s="274">
        <f t="shared" si="31"/>
        <v>0</v>
      </c>
      <c r="K55" s="274">
        <f t="shared" si="31"/>
        <v>0</v>
      </c>
      <c r="L55" s="274">
        <f t="shared" si="31"/>
        <v>0</v>
      </c>
      <c r="M55" s="274">
        <f t="shared" si="31"/>
        <v>0</v>
      </c>
      <c r="N55" s="274">
        <f t="shared" si="31"/>
        <v>0</v>
      </c>
      <c r="O55" s="274">
        <f t="shared" si="31"/>
        <v>0</v>
      </c>
      <c r="P55" s="274">
        <f t="shared" si="31"/>
        <v>0</v>
      </c>
      <c r="Q55" s="274">
        <f t="shared" si="31"/>
        <v>0</v>
      </c>
      <c r="R55" s="274">
        <f t="shared" si="31"/>
        <v>0</v>
      </c>
      <c r="S55" s="274">
        <f t="shared" si="31"/>
        <v>0</v>
      </c>
      <c r="T55" s="274">
        <f t="shared" si="31"/>
        <v>0</v>
      </c>
      <c r="U55" s="274">
        <f t="shared" si="31"/>
        <v>0</v>
      </c>
      <c r="V55" s="274">
        <f t="shared" si="31"/>
        <v>0</v>
      </c>
      <c r="W55" s="274">
        <f t="shared" si="31"/>
        <v>0</v>
      </c>
      <c r="X55" s="274">
        <f t="shared" si="31"/>
        <v>0</v>
      </c>
      <c r="Y55" s="274">
        <f t="shared" si="31"/>
        <v>0</v>
      </c>
      <c r="Z55" s="274">
        <f t="shared" si="31"/>
        <v>0</v>
      </c>
      <c r="AA55" s="274">
        <f t="shared" si="31"/>
        <v>0</v>
      </c>
      <c r="AB55" s="274">
        <f t="shared" si="31"/>
        <v>0</v>
      </c>
      <c r="AC55" s="274">
        <f t="shared" si="31"/>
        <v>330259.81001086917</v>
      </c>
      <c r="AD55" s="274">
        <f t="shared" si="31"/>
        <v>330259.81001086917</v>
      </c>
      <c r="AE55" s="274">
        <f t="shared" si="31"/>
        <v>330259.81001086917</v>
      </c>
      <c r="AF55" s="274">
        <f t="shared" si="31"/>
        <v>330259.81001086917</v>
      </c>
      <c r="AG55" s="274">
        <f t="shared" si="31"/>
        <v>330259.81001086917</v>
      </c>
      <c r="AH55" s="274">
        <f t="shared" si="31"/>
        <v>330259.81001086917</v>
      </c>
      <c r="AI55" s="274">
        <f t="shared" si="31"/>
        <v>330259.81001086917</v>
      </c>
      <c r="AJ55" s="274">
        <f t="shared" si="31"/>
        <v>330259.81001086917</v>
      </c>
      <c r="AK55" s="274">
        <f t="shared" si="31"/>
        <v>330259.81001086917</v>
      </c>
      <c r="AL55" s="274">
        <f t="shared" si="31"/>
        <v>330259.81001086917</v>
      </c>
      <c r="AM55" s="274">
        <f t="shared" si="31"/>
        <v>330259.81001086917</v>
      </c>
    </row>
    <row r="56" spans="1:39" s="44" customFormat="1" x14ac:dyDescent="0.3">
      <c r="A56" s="8"/>
      <c r="B56" s="302"/>
      <c r="C56" s="9"/>
      <c r="D56" s="302"/>
      <c r="E56" s="9"/>
      <c r="F56" s="302"/>
      <c r="G56" s="302"/>
      <c r="H56" s="9"/>
      <c r="I56" s="302"/>
      <c r="J56" s="302"/>
      <c r="K56" s="9"/>
      <c r="L56" s="302"/>
      <c r="M56" s="302"/>
      <c r="N56" s="9"/>
      <c r="O56" s="302"/>
      <c r="P56" s="302"/>
      <c r="Q56" s="9"/>
      <c r="R56" s="302"/>
      <c r="S56" s="302"/>
      <c r="T56" s="9"/>
      <c r="U56" s="302"/>
      <c r="V56" s="302"/>
      <c r="W56" s="9"/>
      <c r="X56" s="302"/>
      <c r="Y56" s="302"/>
      <c r="Z56" s="9"/>
      <c r="AA56" s="302"/>
      <c r="AB56" s="302"/>
      <c r="AC56" s="9"/>
      <c r="AD56" s="302"/>
      <c r="AE56" s="302"/>
      <c r="AF56" s="9"/>
      <c r="AG56" s="302"/>
      <c r="AH56" s="302"/>
      <c r="AI56" s="9"/>
      <c r="AJ56" s="302"/>
      <c r="AK56" s="302"/>
      <c r="AL56" s="9"/>
      <c r="AM56" s="302"/>
    </row>
    <row r="57" spans="1:39" s="44" customFormat="1" ht="15" thickBot="1" x14ac:dyDescent="0.35">
      <c r="A57" s="239" t="s">
        <v>130</v>
      </c>
      <c r="B57" s="239"/>
      <c r="C57" s="239"/>
      <c r="D57" s="239"/>
      <c r="E57" s="239"/>
      <c r="F57" s="239"/>
      <c r="G57" s="239"/>
      <c r="H57" s="239"/>
      <c r="I57" s="239"/>
      <c r="J57" s="239"/>
      <c r="K57" s="303"/>
      <c r="L57" s="146"/>
      <c r="M57" s="146"/>
      <c r="N57" s="303"/>
      <c r="O57" s="146"/>
      <c r="P57" s="146"/>
      <c r="Q57" s="303"/>
      <c r="R57" s="146"/>
      <c r="S57" s="146"/>
      <c r="T57" s="303"/>
      <c r="U57" s="146"/>
      <c r="V57" s="146"/>
      <c r="W57" s="303"/>
      <c r="X57" s="146"/>
      <c r="Y57" s="146"/>
      <c r="Z57" s="303"/>
      <c r="AA57" s="146"/>
      <c r="AB57" s="146"/>
      <c r="AC57" s="303"/>
      <c r="AD57" s="146"/>
      <c r="AE57" s="146"/>
      <c r="AF57" s="303"/>
      <c r="AG57" s="146"/>
      <c r="AH57" s="146"/>
      <c r="AI57" s="303"/>
      <c r="AJ57" s="146"/>
      <c r="AK57" s="146"/>
      <c r="AL57" s="303"/>
      <c r="AM57" s="146"/>
    </row>
    <row r="58" spans="1:39" ht="15.6" x14ac:dyDescent="0.3">
      <c r="A58" s="602" t="s">
        <v>30</v>
      </c>
      <c r="B58" s="17" t="s">
        <v>124</v>
      </c>
      <c r="C58" s="271">
        <v>43831</v>
      </c>
      <c r="D58" s="271">
        <v>43862</v>
      </c>
      <c r="E58" s="271">
        <v>43891</v>
      </c>
      <c r="F58" s="271">
        <v>43922</v>
      </c>
      <c r="G58" s="271">
        <v>43952</v>
      </c>
      <c r="H58" s="271">
        <v>43983</v>
      </c>
      <c r="I58" s="271">
        <v>44013</v>
      </c>
      <c r="J58" s="271">
        <v>44044</v>
      </c>
      <c r="K58" s="271">
        <v>44075</v>
      </c>
      <c r="L58" s="271">
        <v>44105</v>
      </c>
      <c r="M58" s="271">
        <v>44136</v>
      </c>
      <c r="N58" s="271">
        <v>44166</v>
      </c>
      <c r="O58" s="271">
        <v>44197</v>
      </c>
      <c r="P58" s="271">
        <v>44228</v>
      </c>
      <c r="Q58" s="271">
        <v>44256</v>
      </c>
      <c r="R58" s="271">
        <v>44287</v>
      </c>
      <c r="S58" s="271">
        <v>44317</v>
      </c>
      <c r="T58" s="271">
        <v>44348</v>
      </c>
      <c r="U58" s="271">
        <v>44378</v>
      </c>
      <c r="V58" s="271">
        <v>44409</v>
      </c>
      <c r="W58" s="271">
        <v>44440</v>
      </c>
      <c r="X58" s="271">
        <v>44470</v>
      </c>
      <c r="Y58" s="271">
        <v>44501</v>
      </c>
      <c r="Z58" s="271">
        <v>44531</v>
      </c>
      <c r="AA58" s="271">
        <v>44562</v>
      </c>
      <c r="AB58" s="271">
        <v>44593</v>
      </c>
      <c r="AC58" s="271">
        <v>44621</v>
      </c>
      <c r="AD58" s="271">
        <v>44652</v>
      </c>
      <c r="AE58" s="271">
        <v>44682</v>
      </c>
      <c r="AF58" s="271">
        <v>44713</v>
      </c>
      <c r="AG58" s="271">
        <v>44743</v>
      </c>
      <c r="AH58" s="271">
        <v>44774</v>
      </c>
      <c r="AI58" s="271">
        <v>44805</v>
      </c>
      <c r="AJ58" s="271">
        <v>44835</v>
      </c>
      <c r="AK58" s="271">
        <v>44866</v>
      </c>
      <c r="AL58" s="271">
        <v>44896</v>
      </c>
      <c r="AM58" s="271">
        <v>44927</v>
      </c>
    </row>
    <row r="59" spans="1:39" ht="15" customHeight="1" x14ac:dyDescent="0.3">
      <c r="A59" s="603"/>
      <c r="B59" s="13" t="str">
        <f t="shared" ref="B59:B72" si="32">B41</f>
        <v>Air Comp</v>
      </c>
      <c r="C59" s="27">
        <f>IF(C23=0,0,(C5*0.5)-C41)*C78*C93*C$2</f>
        <v>0</v>
      </c>
      <c r="D59" s="27">
        <f>IF(D23=0,0,((D5*0.5)+C23-D41)*D78*D93*D$2)</f>
        <v>0</v>
      </c>
      <c r="E59" s="27">
        <f t="shared" ref="E59:AM60" si="33">IF(E23=0,0,((E5*0.5)+D23-E41)*E78*E93*E$2)</f>
        <v>0</v>
      </c>
      <c r="F59" s="27">
        <f t="shared" si="33"/>
        <v>0</v>
      </c>
      <c r="G59" s="27">
        <f t="shared" si="33"/>
        <v>0</v>
      </c>
      <c r="H59" s="27">
        <f t="shared" si="33"/>
        <v>0</v>
      </c>
      <c r="I59" s="27">
        <f t="shared" si="33"/>
        <v>0</v>
      </c>
      <c r="J59" s="27">
        <f t="shared" si="33"/>
        <v>0</v>
      </c>
      <c r="K59" s="27">
        <f t="shared" si="33"/>
        <v>0</v>
      </c>
      <c r="L59" s="27">
        <f t="shared" si="33"/>
        <v>0</v>
      </c>
      <c r="M59" s="27">
        <f t="shared" si="33"/>
        <v>0</v>
      </c>
      <c r="N59" s="27">
        <f t="shared" si="33"/>
        <v>0</v>
      </c>
      <c r="O59" s="27">
        <f t="shared" si="33"/>
        <v>0</v>
      </c>
      <c r="P59" s="27">
        <f t="shared" si="33"/>
        <v>0</v>
      </c>
      <c r="Q59" s="27">
        <f t="shared" si="33"/>
        <v>0</v>
      </c>
      <c r="R59" s="27">
        <f t="shared" si="33"/>
        <v>0</v>
      </c>
      <c r="S59" s="27">
        <f t="shared" si="33"/>
        <v>0</v>
      </c>
      <c r="T59" s="27">
        <f t="shared" si="33"/>
        <v>0</v>
      </c>
      <c r="U59" s="27">
        <f t="shared" si="33"/>
        <v>0</v>
      </c>
      <c r="V59" s="27">
        <f t="shared" si="33"/>
        <v>0</v>
      </c>
      <c r="W59" s="27">
        <f t="shared" si="33"/>
        <v>0</v>
      </c>
      <c r="X59" s="27">
        <f t="shared" si="33"/>
        <v>0</v>
      </c>
      <c r="Y59" s="27">
        <f t="shared" si="33"/>
        <v>0</v>
      </c>
      <c r="Z59" s="27">
        <f t="shared" si="33"/>
        <v>0</v>
      </c>
      <c r="AA59" s="27">
        <f t="shared" si="33"/>
        <v>0</v>
      </c>
      <c r="AB59" s="27">
        <f t="shared" si="33"/>
        <v>0</v>
      </c>
      <c r="AC59" s="27">
        <f t="shared" si="33"/>
        <v>0</v>
      </c>
      <c r="AD59" s="27">
        <f t="shared" si="33"/>
        <v>0</v>
      </c>
      <c r="AE59" s="27">
        <f t="shared" si="33"/>
        <v>0</v>
      </c>
      <c r="AF59" s="27">
        <f t="shared" si="33"/>
        <v>0</v>
      </c>
      <c r="AG59" s="27">
        <f t="shared" si="33"/>
        <v>0</v>
      </c>
      <c r="AH59" s="27">
        <f t="shared" si="33"/>
        <v>0</v>
      </c>
      <c r="AI59" s="27">
        <f t="shared" si="33"/>
        <v>0</v>
      </c>
      <c r="AJ59" s="27">
        <f t="shared" si="33"/>
        <v>0</v>
      </c>
      <c r="AK59" s="27">
        <f t="shared" si="33"/>
        <v>0</v>
      </c>
      <c r="AL59" s="27">
        <f t="shared" si="33"/>
        <v>0</v>
      </c>
      <c r="AM59" s="27">
        <f t="shared" si="33"/>
        <v>0</v>
      </c>
    </row>
    <row r="60" spans="1:39" ht="15.6" x14ac:dyDescent="0.3">
      <c r="A60" s="603"/>
      <c r="B60" s="13" t="str">
        <f t="shared" si="32"/>
        <v>Building Shell</v>
      </c>
      <c r="C60" s="27">
        <f t="shared" ref="C60:C71" si="34">IF(C24=0,0,(C6*0.5)-C42)*C79*C94*C$2</f>
        <v>0</v>
      </c>
      <c r="D60" s="27">
        <f t="shared" ref="D60:S71" si="35">IF(D24=0,0,((D6*0.5)+C24-D42)*D79*D94*D$2)</f>
        <v>0</v>
      </c>
      <c r="E60" s="27">
        <f t="shared" si="35"/>
        <v>0</v>
      </c>
      <c r="F60" s="27">
        <f t="shared" si="35"/>
        <v>0</v>
      </c>
      <c r="G60" s="27">
        <f t="shared" si="35"/>
        <v>0</v>
      </c>
      <c r="H60" s="27">
        <f t="shared" si="35"/>
        <v>0</v>
      </c>
      <c r="I60" s="27">
        <f t="shared" si="35"/>
        <v>0</v>
      </c>
      <c r="J60" s="27">
        <f t="shared" si="35"/>
        <v>0</v>
      </c>
      <c r="K60" s="27">
        <f t="shared" si="35"/>
        <v>0</v>
      </c>
      <c r="L60" s="27">
        <f t="shared" si="35"/>
        <v>0</v>
      </c>
      <c r="M60" s="27">
        <f t="shared" si="35"/>
        <v>0</v>
      </c>
      <c r="N60" s="27">
        <f t="shared" si="35"/>
        <v>0</v>
      </c>
      <c r="O60" s="27">
        <f t="shared" si="35"/>
        <v>0</v>
      </c>
      <c r="P60" s="27">
        <f t="shared" si="35"/>
        <v>0</v>
      </c>
      <c r="Q60" s="27">
        <f t="shared" si="35"/>
        <v>0</v>
      </c>
      <c r="R60" s="27">
        <f t="shared" si="35"/>
        <v>0</v>
      </c>
      <c r="S60" s="27">
        <f t="shared" si="35"/>
        <v>0</v>
      </c>
      <c r="T60" s="27">
        <f t="shared" si="33"/>
        <v>0</v>
      </c>
      <c r="U60" s="27">
        <f t="shared" si="33"/>
        <v>0</v>
      </c>
      <c r="V60" s="27">
        <f t="shared" si="33"/>
        <v>0</v>
      </c>
      <c r="W60" s="27">
        <f t="shared" si="33"/>
        <v>0</v>
      </c>
      <c r="X60" s="27">
        <f t="shared" si="33"/>
        <v>0</v>
      </c>
      <c r="Y60" s="27">
        <f t="shared" si="33"/>
        <v>0</v>
      </c>
      <c r="Z60" s="27">
        <f t="shared" si="33"/>
        <v>0</v>
      </c>
      <c r="AA60" s="27">
        <f t="shared" si="33"/>
        <v>0</v>
      </c>
      <c r="AB60" s="27">
        <f t="shared" si="33"/>
        <v>0</v>
      </c>
      <c r="AC60" s="27">
        <f t="shared" si="33"/>
        <v>0</v>
      </c>
      <c r="AD60" s="27">
        <f t="shared" si="33"/>
        <v>0</v>
      </c>
      <c r="AE60" s="27">
        <f t="shared" si="33"/>
        <v>0</v>
      </c>
      <c r="AF60" s="27">
        <f t="shared" si="33"/>
        <v>0</v>
      </c>
      <c r="AG60" s="27">
        <f t="shared" si="33"/>
        <v>0</v>
      </c>
      <c r="AH60" s="27">
        <f t="shared" si="33"/>
        <v>0</v>
      </c>
      <c r="AI60" s="27">
        <f t="shared" si="33"/>
        <v>0</v>
      </c>
      <c r="AJ60" s="27">
        <f t="shared" si="33"/>
        <v>0</v>
      </c>
      <c r="AK60" s="27">
        <f t="shared" si="33"/>
        <v>0</v>
      </c>
      <c r="AL60" s="27">
        <f t="shared" si="33"/>
        <v>0</v>
      </c>
      <c r="AM60" s="27">
        <f t="shared" si="33"/>
        <v>0</v>
      </c>
    </row>
    <row r="61" spans="1:39" ht="15.6" x14ac:dyDescent="0.3">
      <c r="A61" s="603"/>
      <c r="B61" s="13" t="str">
        <f t="shared" si="32"/>
        <v>Cooking</v>
      </c>
      <c r="C61" s="27">
        <f t="shared" si="34"/>
        <v>0</v>
      </c>
      <c r="D61" s="27">
        <f t="shared" si="35"/>
        <v>0</v>
      </c>
      <c r="E61" s="27">
        <f t="shared" ref="E61:AM64" si="36">IF(E25=0,0,((E7*0.5)+D25-E43)*E80*E95*E$2)</f>
        <v>0</v>
      </c>
      <c r="F61" s="27">
        <f t="shared" si="36"/>
        <v>0</v>
      </c>
      <c r="G61" s="27">
        <f t="shared" si="36"/>
        <v>0</v>
      </c>
      <c r="H61" s="27">
        <f t="shared" si="36"/>
        <v>0</v>
      </c>
      <c r="I61" s="27">
        <f t="shared" si="36"/>
        <v>0</v>
      </c>
      <c r="J61" s="27">
        <f t="shared" si="36"/>
        <v>0</v>
      </c>
      <c r="K61" s="27">
        <f t="shared" si="36"/>
        <v>0</v>
      </c>
      <c r="L61" s="27">
        <f t="shared" si="36"/>
        <v>0</v>
      </c>
      <c r="M61" s="27">
        <f t="shared" si="36"/>
        <v>0</v>
      </c>
      <c r="N61" s="27">
        <f t="shared" si="36"/>
        <v>0</v>
      </c>
      <c r="O61" s="27">
        <f t="shared" si="36"/>
        <v>0</v>
      </c>
      <c r="P61" s="27">
        <f t="shared" si="36"/>
        <v>0</v>
      </c>
      <c r="Q61" s="27">
        <f t="shared" si="36"/>
        <v>0</v>
      </c>
      <c r="R61" s="27">
        <f t="shared" si="36"/>
        <v>0</v>
      </c>
      <c r="S61" s="27">
        <f t="shared" si="36"/>
        <v>0</v>
      </c>
      <c r="T61" s="27">
        <f t="shared" si="36"/>
        <v>0</v>
      </c>
      <c r="U61" s="27">
        <f t="shared" si="36"/>
        <v>0</v>
      </c>
      <c r="V61" s="27">
        <f t="shared" si="36"/>
        <v>0</v>
      </c>
      <c r="W61" s="27">
        <f t="shared" si="36"/>
        <v>0</v>
      </c>
      <c r="X61" s="27">
        <f t="shared" si="36"/>
        <v>0</v>
      </c>
      <c r="Y61" s="27">
        <f t="shared" si="36"/>
        <v>0</v>
      </c>
      <c r="Z61" s="27">
        <f t="shared" si="36"/>
        <v>0</v>
      </c>
      <c r="AA61" s="27">
        <f t="shared" si="36"/>
        <v>0</v>
      </c>
      <c r="AB61" s="27">
        <f t="shared" si="36"/>
        <v>0</v>
      </c>
      <c r="AC61" s="27">
        <f t="shared" si="36"/>
        <v>0</v>
      </c>
      <c r="AD61" s="27">
        <f t="shared" si="36"/>
        <v>0</v>
      </c>
      <c r="AE61" s="27">
        <f t="shared" si="36"/>
        <v>0</v>
      </c>
      <c r="AF61" s="27">
        <f t="shared" si="36"/>
        <v>0</v>
      </c>
      <c r="AG61" s="27">
        <f t="shared" si="36"/>
        <v>0</v>
      </c>
      <c r="AH61" s="27">
        <f t="shared" si="36"/>
        <v>0</v>
      </c>
      <c r="AI61" s="27">
        <f t="shared" si="36"/>
        <v>0</v>
      </c>
      <c r="AJ61" s="27">
        <f t="shared" si="36"/>
        <v>0</v>
      </c>
      <c r="AK61" s="27">
        <f t="shared" si="36"/>
        <v>0</v>
      </c>
      <c r="AL61" s="27">
        <f t="shared" si="36"/>
        <v>0</v>
      </c>
      <c r="AM61" s="27">
        <f t="shared" si="36"/>
        <v>0</v>
      </c>
    </row>
    <row r="62" spans="1:39" ht="15.6" x14ac:dyDescent="0.3">
      <c r="A62" s="603"/>
      <c r="B62" s="13" t="str">
        <f t="shared" si="32"/>
        <v>Cooling</v>
      </c>
      <c r="C62" s="27">
        <f t="shared" si="34"/>
        <v>0</v>
      </c>
      <c r="D62" s="27">
        <f t="shared" si="35"/>
        <v>0</v>
      </c>
      <c r="E62" s="27">
        <f t="shared" si="36"/>
        <v>0</v>
      </c>
      <c r="F62" s="27">
        <f t="shared" si="36"/>
        <v>0</v>
      </c>
      <c r="G62" s="27">
        <f t="shared" si="36"/>
        <v>0</v>
      </c>
      <c r="H62" s="27">
        <f t="shared" si="36"/>
        <v>0</v>
      </c>
      <c r="I62" s="27">
        <f t="shared" si="36"/>
        <v>0</v>
      </c>
      <c r="J62" s="27">
        <f t="shared" si="36"/>
        <v>0</v>
      </c>
      <c r="K62" s="27">
        <f t="shared" si="36"/>
        <v>0</v>
      </c>
      <c r="L62" s="27">
        <f t="shared" si="36"/>
        <v>0</v>
      </c>
      <c r="M62" s="27">
        <f t="shared" si="36"/>
        <v>0</v>
      </c>
      <c r="N62" s="27">
        <f t="shared" si="36"/>
        <v>0</v>
      </c>
      <c r="O62" s="27">
        <f t="shared" si="36"/>
        <v>0</v>
      </c>
      <c r="P62" s="27">
        <f t="shared" si="36"/>
        <v>0</v>
      </c>
      <c r="Q62" s="27">
        <f t="shared" si="36"/>
        <v>0</v>
      </c>
      <c r="R62" s="27">
        <f t="shared" si="36"/>
        <v>0</v>
      </c>
      <c r="S62" s="27">
        <f t="shared" si="36"/>
        <v>0</v>
      </c>
      <c r="T62" s="27">
        <f t="shared" si="36"/>
        <v>0</v>
      </c>
      <c r="U62" s="27">
        <f t="shared" si="36"/>
        <v>0</v>
      </c>
      <c r="V62" s="27">
        <f t="shared" si="36"/>
        <v>0</v>
      </c>
      <c r="W62" s="27">
        <f t="shared" si="36"/>
        <v>0</v>
      </c>
      <c r="X62" s="27">
        <f t="shared" si="36"/>
        <v>0</v>
      </c>
      <c r="Y62" s="27">
        <f t="shared" si="36"/>
        <v>0</v>
      </c>
      <c r="Z62" s="27">
        <f t="shared" si="36"/>
        <v>0</v>
      </c>
      <c r="AA62" s="27">
        <f t="shared" si="36"/>
        <v>0</v>
      </c>
      <c r="AB62" s="27">
        <f t="shared" si="36"/>
        <v>0</v>
      </c>
      <c r="AC62" s="27">
        <f t="shared" si="36"/>
        <v>0</v>
      </c>
      <c r="AD62" s="27">
        <f t="shared" si="36"/>
        <v>0</v>
      </c>
      <c r="AE62" s="27">
        <f t="shared" si="36"/>
        <v>0</v>
      </c>
      <c r="AF62" s="27">
        <f t="shared" si="36"/>
        <v>0</v>
      </c>
      <c r="AG62" s="27">
        <f t="shared" si="36"/>
        <v>0</v>
      </c>
      <c r="AH62" s="27">
        <f t="shared" si="36"/>
        <v>0</v>
      </c>
      <c r="AI62" s="27">
        <f t="shared" si="36"/>
        <v>0</v>
      </c>
      <c r="AJ62" s="27">
        <f t="shared" si="36"/>
        <v>0</v>
      </c>
      <c r="AK62" s="27">
        <f t="shared" si="36"/>
        <v>0</v>
      </c>
      <c r="AL62" s="27">
        <f t="shared" si="36"/>
        <v>0</v>
      </c>
      <c r="AM62" s="27">
        <f t="shared" si="36"/>
        <v>0</v>
      </c>
    </row>
    <row r="63" spans="1:39" ht="15.6" x14ac:dyDescent="0.3">
      <c r="A63" s="603"/>
      <c r="B63" s="13" t="str">
        <f t="shared" si="32"/>
        <v>Ext Lighting</v>
      </c>
      <c r="C63" s="27">
        <f t="shared" si="34"/>
        <v>0</v>
      </c>
      <c r="D63" s="27">
        <f t="shared" si="35"/>
        <v>0</v>
      </c>
      <c r="E63" s="27">
        <f t="shared" si="36"/>
        <v>0</v>
      </c>
      <c r="F63" s="27">
        <f t="shared" si="36"/>
        <v>0</v>
      </c>
      <c r="G63" s="27">
        <f t="shared" si="36"/>
        <v>0</v>
      </c>
      <c r="H63" s="27">
        <f t="shared" si="36"/>
        <v>0</v>
      </c>
      <c r="I63" s="27">
        <f t="shared" si="36"/>
        <v>0</v>
      </c>
      <c r="J63" s="27">
        <f t="shared" si="36"/>
        <v>0</v>
      </c>
      <c r="K63" s="27">
        <f t="shared" si="36"/>
        <v>0</v>
      </c>
      <c r="L63" s="27">
        <f t="shared" si="36"/>
        <v>0</v>
      </c>
      <c r="M63" s="27">
        <f t="shared" si="36"/>
        <v>0</v>
      </c>
      <c r="N63" s="27">
        <f t="shared" si="36"/>
        <v>0</v>
      </c>
      <c r="O63" s="27">
        <f t="shared" si="36"/>
        <v>0</v>
      </c>
      <c r="P63" s="27">
        <f t="shared" si="36"/>
        <v>0</v>
      </c>
      <c r="Q63" s="27">
        <f t="shared" si="36"/>
        <v>0</v>
      </c>
      <c r="R63" s="27">
        <f t="shared" si="36"/>
        <v>0</v>
      </c>
      <c r="S63" s="27">
        <f t="shared" si="36"/>
        <v>0</v>
      </c>
      <c r="T63" s="27">
        <f t="shared" si="36"/>
        <v>0</v>
      </c>
      <c r="U63" s="27">
        <f t="shared" si="36"/>
        <v>0</v>
      </c>
      <c r="V63" s="27">
        <f t="shared" si="36"/>
        <v>0</v>
      </c>
      <c r="W63" s="27">
        <f t="shared" si="36"/>
        <v>0</v>
      </c>
      <c r="X63" s="27">
        <f t="shared" si="36"/>
        <v>0</v>
      </c>
      <c r="Y63" s="27">
        <f t="shared" si="36"/>
        <v>0</v>
      </c>
      <c r="Z63" s="27">
        <f t="shared" si="36"/>
        <v>0</v>
      </c>
      <c r="AA63" s="27">
        <f t="shared" si="36"/>
        <v>0</v>
      </c>
      <c r="AB63" s="27">
        <f t="shared" si="36"/>
        <v>0</v>
      </c>
      <c r="AC63" s="27">
        <f t="shared" si="36"/>
        <v>0</v>
      </c>
      <c r="AD63" s="27">
        <f t="shared" si="36"/>
        <v>0</v>
      </c>
      <c r="AE63" s="27">
        <f t="shared" si="36"/>
        <v>0</v>
      </c>
      <c r="AF63" s="27">
        <f t="shared" si="36"/>
        <v>0</v>
      </c>
      <c r="AG63" s="27">
        <f t="shared" si="36"/>
        <v>0</v>
      </c>
      <c r="AH63" s="27">
        <f t="shared" si="36"/>
        <v>0</v>
      </c>
      <c r="AI63" s="27">
        <f t="shared" si="36"/>
        <v>0</v>
      </c>
      <c r="AJ63" s="27">
        <f t="shared" si="36"/>
        <v>0</v>
      </c>
      <c r="AK63" s="27">
        <f t="shared" si="36"/>
        <v>0</v>
      </c>
      <c r="AL63" s="27">
        <f t="shared" si="36"/>
        <v>0</v>
      </c>
      <c r="AM63" s="27">
        <f t="shared" si="36"/>
        <v>0</v>
      </c>
    </row>
    <row r="64" spans="1:39" ht="15.6" x14ac:dyDescent="0.3">
      <c r="A64" s="603"/>
      <c r="B64" s="13" t="str">
        <f t="shared" si="32"/>
        <v>Heating</v>
      </c>
      <c r="C64" s="27">
        <f t="shared" si="34"/>
        <v>0</v>
      </c>
      <c r="D64" s="27">
        <f t="shared" si="35"/>
        <v>0</v>
      </c>
      <c r="E64" s="27">
        <f t="shared" si="36"/>
        <v>0</v>
      </c>
      <c r="F64" s="27">
        <f t="shared" si="36"/>
        <v>0</v>
      </c>
      <c r="G64" s="27">
        <f t="shared" si="36"/>
        <v>0</v>
      </c>
      <c r="H64" s="27">
        <f t="shared" si="36"/>
        <v>0</v>
      </c>
      <c r="I64" s="27">
        <f t="shared" si="36"/>
        <v>0</v>
      </c>
      <c r="J64" s="27">
        <f t="shared" si="36"/>
        <v>0</v>
      </c>
      <c r="K64" s="27">
        <f t="shared" si="36"/>
        <v>0</v>
      </c>
      <c r="L64" s="27">
        <f t="shared" si="36"/>
        <v>0</v>
      </c>
      <c r="M64" s="27">
        <f t="shared" si="36"/>
        <v>0</v>
      </c>
      <c r="N64" s="27">
        <f t="shared" si="36"/>
        <v>0</v>
      </c>
      <c r="O64" s="27">
        <f t="shared" si="36"/>
        <v>0</v>
      </c>
      <c r="P64" s="27">
        <f t="shared" si="36"/>
        <v>0</v>
      </c>
      <c r="Q64" s="27">
        <f t="shared" si="36"/>
        <v>0</v>
      </c>
      <c r="R64" s="27">
        <f t="shared" si="36"/>
        <v>0</v>
      </c>
      <c r="S64" s="27">
        <f t="shared" si="36"/>
        <v>0</v>
      </c>
      <c r="T64" s="27">
        <f t="shared" si="36"/>
        <v>0</v>
      </c>
      <c r="U64" s="27">
        <f t="shared" si="36"/>
        <v>0</v>
      </c>
      <c r="V64" s="27">
        <f t="shared" si="36"/>
        <v>0</v>
      </c>
      <c r="W64" s="27">
        <f t="shared" si="36"/>
        <v>0</v>
      </c>
      <c r="X64" s="27">
        <f t="shared" si="36"/>
        <v>0</v>
      </c>
      <c r="Y64" s="27">
        <f t="shared" si="36"/>
        <v>0</v>
      </c>
      <c r="Z64" s="27">
        <f t="shared" si="36"/>
        <v>0</v>
      </c>
      <c r="AA64" s="27">
        <f t="shared" si="36"/>
        <v>0</v>
      </c>
      <c r="AB64" s="27">
        <f t="shared" si="36"/>
        <v>0</v>
      </c>
      <c r="AC64" s="27">
        <f t="shared" si="36"/>
        <v>0</v>
      </c>
      <c r="AD64" s="27">
        <f t="shared" si="36"/>
        <v>0</v>
      </c>
      <c r="AE64" s="27">
        <f t="shared" si="36"/>
        <v>0</v>
      </c>
      <c r="AF64" s="27">
        <f t="shared" si="36"/>
        <v>0</v>
      </c>
      <c r="AG64" s="27">
        <f t="shared" si="36"/>
        <v>0</v>
      </c>
      <c r="AH64" s="27">
        <f t="shared" si="36"/>
        <v>0</v>
      </c>
      <c r="AI64" s="27">
        <f t="shared" si="36"/>
        <v>0</v>
      </c>
      <c r="AJ64" s="27">
        <f t="shared" si="36"/>
        <v>0</v>
      </c>
      <c r="AK64" s="27">
        <f t="shared" si="36"/>
        <v>0</v>
      </c>
      <c r="AL64" s="27">
        <f t="shared" si="36"/>
        <v>0</v>
      </c>
      <c r="AM64" s="27">
        <f t="shared" si="36"/>
        <v>0</v>
      </c>
    </row>
    <row r="65" spans="1:41" ht="15.6" x14ac:dyDescent="0.3">
      <c r="A65" s="603"/>
      <c r="B65" s="13" t="str">
        <f t="shared" si="32"/>
        <v>HVAC</v>
      </c>
      <c r="C65" s="27">
        <f t="shared" si="34"/>
        <v>0</v>
      </c>
      <c r="D65" s="27">
        <f t="shared" si="35"/>
        <v>0</v>
      </c>
      <c r="E65" s="27">
        <f t="shared" ref="E65:AM68" si="37">IF(E29=0,0,((E11*0.5)+D29-E47)*E84*E99*E$2)</f>
        <v>0</v>
      </c>
      <c r="F65" s="27">
        <f t="shared" si="37"/>
        <v>0</v>
      </c>
      <c r="G65" s="27">
        <f t="shared" si="37"/>
        <v>0</v>
      </c>
      <c r="H65" s="27">
        <f t="shared" si="37"/>
        <v>0</v>
      </c>
      <c r="I65" s="27">
        <f t="shared" si="37"/>
        <v>0</v>
      </c>
      <c r="J65" s="27">
        <f t="shared" si="37"/>
        <v>0</v>
      </c>
      <c r="K65" s="27">
        <f t="shared" si="37"/>
        <v>0</v>
      </c>
      <c r="L65" s="27">
        <f t="shared" si="37"/>
        <v>0</v>
      </c>
      <c r="M65" s="27">
        <f t="shared" si="37"/>
        <v>0</v>
      </c>
      <c r="N65" s="27">
        <f t="shared" si="37"/>
        <v>0</v>
      </c>
      <c r="O65" s="27">
        <f t="shared" si="37"/>
        <v>0</v>
      </c>
      <c r="P65" s="27">
        <f t="shared" si="37"/>
        <v>0</v>
      </c>
      <c r="Q65" s="27">
        <f t="shared" si="37"/>
        <v>0</v>
      </c>
      <c r="R65" s="27">
        <f t="shared" si="37"/>
        <v>0</v>
      </c>
      <c r="S65" s="27">
        <f t="shared" si="37"/>
        <v>0</v>
      </c>
      <c r="T65" s="27">
        <f t="shared" si="37"/>
        <v>0</v>
      </c>
      <c r="U65" s="27">
        <f t="shared" si="37"/>
        <v>0</v>
      </c>
      <c r="V65" s="27">
        <f t="shared" si="37"/>
        <v>0</v>
      </c>
      <c r="W65" s="27">
        <f t="shared" si="37"/>
        <v>0</v>
      </c>
      <c r="X65" s="27">
        <f t="shared" si="37"/>
        <v>0</v>
      </c>
      <c r="Y65" s="27">
        <f t="shared" si="37"/>
        <v>0</v>
      </c>
      <c r="Z65" s="27">
        <f t="shared" si="37"/>
        <v>0</v>
      </c>
      <c r="AA65" s="27">
        <f t="shared" si="37"/>
        <v>0</v>
      </c>
      <c r="AB65" s="27">
        <f t="shared" si="37"/>
        <v>0</v>
      </c>
      <c r="AC65" s="27">
        <f t="shared" si="37"/>
        <v>0</v>
      </c>
      <c r="AD65" s="27">
        <f t="shared" si="37"/>
        <v>0</v>
      </c>
      <c r="AE65" s="27">
        <f t="shared" si="37"/>
        <v>0</v>
      </c>
      <c r="AF65" s="27">
        <f t="shared" si="37"/>
        <v>0</v>
      </c>
      <c r="AG65" s="27">
        <f t="shared" si="37"/>
        <v>0</v>
      </c>
      <c r="AH65" s="27">
        <f t="shared" si="37"/>
        <v>0</v>
      </c>
      <c r="AI65" s="27">
        <f t="shared" si="37"/>
        <v>0</v>
      </c>
      <c r="AJ65" s="27">
        <f t="shared" si="37"/>
        <v>0</v>
      </c>
      <c r="AK65" s="27">
        <f t="shared" si="37"/>
        <v>0</v>
      </c>
      <c r="AL65" s="27">
        <f t="shared" si="37"/>
        <v>0</v>
      </c>
      <c r="AM65" s="27">
        <f t="shared" si="37"/>
        <v>0</v>
      </c>
    </row>
    <row r="66" spans="1:41" ht="15.6" x14ac:dyDescent="0.3">
      <c r="A66" s="603"/>
      <c r="B66" s="13" t="str">
        <f t="shared" si="32"/>
        <v>Lighting</v>
      </c>
      <c r="C66" s="27">
        <f t="shared" si="34"/>
        <v>0</v>
      </c>
      <c r="D66" s="27">
        <f t="shared" si="35"/>
        <v>92.181063373401557</v>
      </c>
      <c r="E66" s="27">
        <f t="shared" si="37"/>
        <v>184.34647903941868</v>
      </c>
      <c r="F66" s="27">
        <f t="shared" si="37"/>
        <v>445.54159432292698</v>
      </c>
      <c r="G66" s="27">
        <f t="shared" si="37"/>
        <v>891.89669789976779</v>
      </c>
      <c r="H66" s="27">
        <f t="shared" si="37"/>
        <v>1344.2944556362625</v>
      </c>
      <c r="I66" s="27">
        <f t="shared" si="37"/>
        <v>1702.1438550527557</v>
      </c>
      <c r="J66" s="27">
        <f t="shared" si="37"/>
        <v>1449.0321733003782</v>
      </c>
      <c r="K66" s="27">
        <f t="shared" si="37"/>
        <v>1443.049839414899</v>
      </c>
      <c r="L66" s="27">
        <f t="shared" si="37"/>
        <v>924.57712889667584</v>
      </c>
      <c r="M66" s="27">
        <f t="shared" si="37"/>
        <v>743.15775957329788</v>
      </c>
      <c r="N66" s="27">
        <f t="shared" si="37"/>
        <v>744.86098979111455</v>
      </c>
      <c r="O66" s="27">
        <f t="shared" si="37"/>
        <v>833.90813959389754</v>
      </c>
      <c r="P66" s="27">
        <f t="shared" si="37"/>
        <v>650.37079430717495</v>
      </c>
      <c r="Q66" s="27">
        <f t="shared" si="37"/>
        <v>731.99508084339038</v>
      </c>
      <c r="R66" s="27">
        <f t="shared" si="37"/>
        <v>712.58215823172134</v>
      </c>
      <c r="S66" s="27">
        <f t="shared" si="37"/>
        <v>948.35823288484198</v>
      </c>
      <c r="T66" s="27">
        <f t="shared" si="37"/>
        <v>1429.3950380421384</v>
      </c>
      <c r="U66" s="27">
        <f t="shared" si="37"/>
        <v>1754.3679535806236</v>
      </c>
      <c r="V66" s="27">
        <f t="shared" si="37"/>
        <v>1449.0321733003782</v>
      </c>
      <c r="W66" s="27">
        <f t="shared" si="37"/>
        <v>1443.049839414899</v>
      </c>
      <c r="X66" s="27">
        <f t="shared" si="37"/>
        <v>924.57712889667584</v>
      </c>
      <c r="Y66" s="27">
        <f t="shared" si="37"/>
        <v>743.15775957329788</v>
      </c>
      <c r="Z66" s="27">
        <f t="shared" si="37"/>
        <v>744.86098979111455</v>
      </c>
      <c r="AA66" s="27">
        <f t="shared" si="37"/>
        <v>833.90813959389754</v>
      </c>
      <c r="AB66" s="27">
        <f t="shared" si="37"/>
        <v>650.37079430717495</v>
      </c>
      <c r="AC66" s="27">
        <f t="shared" si="37"/>
        <v>0</v>
      </c>
      <c r="AD66" s="27">
        <f t="shared" si="37"/>
        <v>0</v>
      </c>
      <c r="AE66" s="27">
        <f t="shared" si="37"/>
        <v>0</v>
      </c>
      <c r="AF66" s="27">
        <f t="shared" si="37"/>
        <v>0</v>
      </c>
      <c r="AG66" s="27">
        <f t="shared" si="37"/>
        <v>0</v>
      </c>
      <c r="AH66" s="27">
        <f t="shared" si="37"/>
        <v>0</v>
      </c>
      <c r="AI66" s="27">
        <f t="shared" si="37"/>
        <v>0</v>
      </c>
      <c r="AJ66" s="27">
        <f t="shared" si="37"/>
        <v>0</v>
      </c>
      <c r="AK66" s="27">
        <f t="shared" si="37"/>
        <v>0</v>
      </c>
      <c r="AL66" s="27">
        <f t="shared" si="37"/>
        <v>0</v>
      </c>
      <c r="AM66" s="27">
        <f t="shared" si="37"/>
        <v>0</v>
      </c>
    </row>
    <row r="67" spans="1:41" ht="15.6" x14ac:dyDescent="0.3">
      <c r="A67" s="603"/>
      <c r="B67" s="13" t="str">
        <f t="shared" si="32"/>
        <v>Miscellaneous</v>
      </c>
      <c r="C67" s="27">
        <f t="shared" si="34"/>
        <v>0</v>
      </c>
      <c r="D67" s="27">
        <f t="shared" si="35"/>
        <v>0</v>
      </c>
      <c r="E67" s="27">
        <f t="shared" si="37"/>
        <v>0</v>
      </c>
      <c r="F67" s="27">
        <f t="shared" si="37"/>
        <v>0</v>
      </c>
      <c r="G67" s="27">
        <f t="shared" si="37"/>
        <v>0</v>
      </c>
      <c r="H67" s="27">
        <f t="shared" si="37"/>
        <v>0</v>
      </c>
      <c r="I67" s="27">
        <f t="shared" si="37"/>
        <v>0</v>
      </c>
      <c r="J67" s="27">
        <f t="shared" si="37"/>
        <v>0</v>
      </c>
      <c r="K67" s="27">
        <f t="shared" si="37"/>
        <v>0</v>
      </c>
      <c r="L67" s="27">
        <f t="shared" si="37"/>
        <v>0</v>
      </c>
      <c r="M67" s="27">
        <f t="shared" si="37"/>
        <v>0</v>
      </c>
      <c r="N67" s="27">
        <f t="shared" si="37"/>
        <v>0</v>
      </c>
      <c r="O67" s="27">
        <f t="shared" si="37"/>
        <v>0</v>
      </c>
      <c r="P67" s="27">
        <f t="shared" si="37"/>
        <v>0</v>
      </c>
      <c r="Q67" s="27">
        <f t="shared" si="37"/>
        <v>0</v>
      </c>
      <c r="R67" s="27">
        <f t="shared" si="37"/>
        <v>0</v>
      </c>
      <c r="S67" s="27">
        <f t="shared" si="37"/>
        <v>0</v>
      </c>
      <c r="T67" s="27">
        <f t="shared" si="37"/>
        <v>0</v>
      </c>
      <c r="U67" s="27">
        <f t="shared" si="37"/>
        <v>0</v>
      </c>
      <c r="V67" s="27">
        <f t="shared" si="37"/>
        <v>0</v>
      </c>
      <c r="W67" s="27">
        <f t="shared" si="37"/>
        <v>0</v>
      </c>
      <c r="X67" s="27">
        <f t="shared" si="37"/>
        <v>0</v>
      </c>
      <c r="Y67" s="27">
        <f t="shared" si="37"/>
        <v>0</v>
      </c>
      <c r="Z67" s="27">
        <f t="shared" si="37"/>
        <v>0</v>
      </c>
      <c r="AA67" s="27">
        <f t="shared" si="37"/>
        <v>0</v>
      </c>
      <c r="AB67" s="27">
        <f t="shared" si="37"/>
        <v>0</v>
      </c>
      <c r="AC67" s="27">
        <f t="shared" si="37"/>
        <v>0</v>
      </c>
      <c r="AD67" s="27">
        <f t="shared" si="37"/>
        <v>0</v>
      </c>
      <c r="AE67" s="27">
        <f t="shared" si="37"/>
        <v>0</v>
      </c>
      <c r="AF67" s="27">
        <f t="shared" si="37"/>
        <v>0</v>
      </c>
      <c r="AG67" s="27">
        <f t="shared" si="37"/>
        <v>0</v>
      </c>
      <c r="AH67" s="27">
        <f t="shared" si="37"/>
        <v>0</v>
      </c>
      <c r="AI67" s="27">
        <f t="shared" si="37"/>
        <v>0</v>
      </c>
      <c r="AJ67" s="27">
        <f t="shared" si="37"/>
        <v>0</v>
      </c>
      <c r="AK67" s="27">
        <f t="shared" si="37"/>
        <v>0</v>
      </c>
      <c r="AL67" s="27">
        <f t="shared" si="37"/>
        <v>0</v>
      </c>
      <c r="AM67" s="27">
        <f t="shared" si="37"/>
        <v>0</v>
      </c>
    </row>
    <row r="68" spans="1:41" ht="15.75" customHeight="1" x14ac:dyDescent="0.3">
      <c r="A68" s="603"/>
      <c r="B68" s="13" t="str">
        <f t="shared" si="32"/>
        <v>Motors</v>
      </c>
      <c r="C68" s="27">
        <f t="shared" si="34"/>
        <v>0</v>
      </c>
      <c r="D68" s="27">
        <f t="shared" si="35"/>
        <v>0</v>
      </c>
      <c r="E68" s="27">
        <f t="shared" si="37"/>
        <v>0</v>
      </c>
      <c r="F68" s="27">
        <f t="shared" si="37"/>
        <v>0</v>
      </c>
      <c r="G68" s="27">
        <f t="shared" si="37"/>
        <v>0</v>
      </c>
      <c r="H68" s="27">
        <f t="shared" si="37"/>
        <v>0</v>
      </c>
      <c r="I68" s="27">
        <f t="shared" si="37"/>
        <v>0</v>
      </c>
      <c r="J68" s="27">
        <f t="shared" si="37"/>
        <v>0</v>
      </c>
      <c r="K68" s="27">
        <f t="shared" si="37"/>
        <v>0</v>
      </c>
      <c r="L68" s="27">
        <f t="shared" si="37"/>
        <v>0</v>
      </c>
      <c r="M68" s="27">
        <f t="shared" si="37"/>
        <v>0</v>
      </c>
      <c r="N68" s="27">
        <f t="shared" si="37"/>
        <v>0</v>
      </c>
      <c r="O68" s="27">
        <f t="shared" si="37"/>
        <v>0</v>
      </c>
      <c r="P68" s="27">
        <f t="shared" si="37"/>
        <v>0</v>
      </c>
      <c r="Q68" s="27">
        <f t="shared" si="37"/>
        <v>0</v>
      </c>
      <c r="R68" s="27">
        <f t="shared" si="37"/>
        <v>0</v>
      </c>
      <c r="S68" s="27">
        <f t="shared" si="37"/>
        <v>0</v>
      </c>
      <c r="T68" s="27">
        <f t="shared" si="37"/>
        <v>0</v>
      </c>
      <c r="U68" s="27">
        <f t="shared" si="37"/>
        <v>0</v>
      </c>
      <c r="V68" s="27">
        <f t="shared" si="37"/>
        <v>0</v>
      </c>
      <c r="W68" s="27">
        <f t="shared" si="37"/>
        <v>0</v>
      </c>
      <c r="X68" s="27">
        <f t="shared" si="37"/>
        <v>0</v>
      </c>
      <c r="Y68" s="27">
        <f t="shared" si="37"/>
        <v>0</v>
      </c>
      <c r="Z68" s="27">
        <f t="shared" si="37"/>
        <v>0</v>
      </c>
      <c r="AA68" s="27">
        <f t="shared" si="37"/>
        <v>0</v>
      </c>
      <c r="AB68" s="27">
        <f t="shared" si="37"/>
        <v>0</v>
      </c>
      <c r="AC68" s="27">
        <f t="shared" si="37"/>
        <v>0</v>
      </c>
      <c r="AD68" s="27">
        <f t="shared" si="37"/>
        <v>0</v>
      </c>
      <c r="AE68" s="27">
        <f t="shared" si="37"/>
        <v>0</v>
      </c>
      <c r="AF68" s="27">
        <f t="shared" si="37"/>
        <v>0</v>
      </c>
      <c r="AG68" s="27">
        <f t="shared" si="37"/>
        <v>0</v>
      </c>
      <c r="AH68" s="27">
        <f t="shared" si="37"/>
        <v>0</v>
      </c>
      <c r="AI68" s="27">
        <f t="shared" si="37"/>
        <v>0</v>
      </c>
      <c r="AJ68" s="27">
        <f t="shared" si="37"/>
        <v>0</v>
      </c>
      <c r="AK68" s="27">
        <f t="shared" si="37"/>
        <v>0</v>
      </c>
      <c r="AL68" s="27">
        <f t="shared" si="37"/>
        <v>0</v>
      </c>
      <c r="AM68" s="27">
        <f t="shared" si="37"/>
        <v>0</v>
      </c>
    </row>
    <row r="69" spans="1:41" ht="15.6" x14ac:dyDescent="0.3">
      <c r="A69" s="603"/>
      <c r="B69" s="13" t="str">
        <f t="shared" si="32"/>
        <v>Process</v>
      </c>
      <c r="C69" s="27">
        <f t="shared" si="34"/>
        <v>0</v>
      </c>
      <c r="D69" s="27">
        <f t="shared" si="35"/>
        <v>0</v>
      </c>
      <c r="E69" s="27">
        <f t="shared" ref="E69:AM71" si="38">IF(E33=0,0,((E15*0.5)+D33-E51)*E88*E103*E$2)</f>
        <v>0</v>
      </c>
      <c r="F69" s="27">
        <f t="shared" si="38"/>
        <v>0</v>
      </c>
      <c r="G69" s="27">
        <f t="shared" si="38"/>
        <v>0</v>
      </c>
      <c r="H69" s="27">
        <f t="shared" si="38"/>
        <v>0</v>
      </c>
      <c r="I69" s="27">
        <f t="shared" si="38"/>
        <v>0</v>
      </c>
      <c r="J69" s="27">
        <f t="shared" si="38"/>
        <v>0</v>
      </c>
      <c r="K69" s="27">
        <f t="shared" si="38"/>
        <v>0</v>
      </c>
      <c r="L69" s="27">
        <f t="shared" si="38"/>
        <v>0</v>
      </c>
      <c r="M69" s="27">
        <f t="shared" si="38"/>
        <v>0</v>
      </c>
      <c r="N69" s="27">
        <f t="shared" si="38"/>
        <v>0</v>
      </c>
      <c r="O69" s="27">
        <f t="shared" si="38"/>
        <v>0</v>
      </c>
      <c r="P69" s="27">
        <f t="shared" si="38"/>
        <v>0</v>
      </c>
      <c r="Q69" s="27">
        <f t="shared" si="38"/>
        <v>0</v>
      </c>
      <c r="R69" s="27">
        <f t="shared" si="38"/>
        <v>0</v>
      </c>
      <c r="S69" s="27">
        <f t="shared" si="38"/>
        <v>0</v>
      </c>
      <c r="T69" s="27">
        <f t="shared" si="38"/>
        <v>0</v>
      </c>
      <c r="U69" s="27">
        <f t="shared" si="38"/>
        <v>0</v>
      </c>
      <c r="V69" s="27">
        <f t="shared" si="38"/>
        <v>0</v>
      </c>
      <c r="W69" s="27">
        <f t="shared" si="38"/>
        <v>0</v>
      </c>
      <c r="X69" s="27">
        <f t="shared" si="38"/>
        <v>0</v>
      </c>
      <c r="Y69" s="27">
        <f t="shared" si="38"/>
        <v>0</v>
      </c>
      <c r="Z69" s="27">
        <f t="shared" si="38"/>
        <v>0</v>
      </c>
      <c r="AA69" s="27">
        <f t="shared" si="38"/>
        <v>0</v>
      </c>
      <c r="AB69" s="27">
        <f t="shared" si="38"/>
        <v>0</v>
      </c>
      <c r="AC69" s="27">
        <f t="shared" si="38"/>
        <v>0</v>
      </c>
      <c r="AD69" s="27">
        <f t="shared" si="38"/>
        <v>0</v>
      </c>
      <c r="AE69" s="27">
        <f t="shared" si="38"/>
        <v>0</v>
      </c>
      <c r="AF69" s="27">
        <f t="shared" si="38"/>
        <v>0</v>
      </c>
      <c r="AG69" s="27">
        <f t="shared" si="38"/>
        <v>0</v>
      </c>
      <c r="AH69" s="27">
        <f t="shared" si="38"/>
        <v>0</v>
      </c>
      <c r="AI69" s="27">
        <f t="shared" si="38"/>
        <v>0</v>
      </c>
      <c r="AJ69" s="27">
        <f t="shared" si="38"/>
        <v>0</v>
      </c>
      <c r="AK69" s="27">
        <f t="shared" si="38"/>
        <v>0</v>
      </c>
      <c r="AL69" s="27">
        <f t="shared" si="38"/>
        <v>0</v>
      </c>
      <c r="AM69" s="27">
        <f t="shared" si="38"/>
        <v>0</v>
      </c>
    </row>
    <row r="70" spans="1:41" ht="15.6" x14ac:dyDescent="0.3">
      <c r="A70" s="603"/>
      <c r="B70" s="13" t="str">
        <f t="shared" si="32"/>
        <v>Refrigeration</v>
      </c>
      <c r="C70" s="27">
        <f t="shared" si="34"/>
        <v>0</v>
      </c>
      <c r="D70" s="27">
        <f t="shared" si="35"/>
        <v>0</v>
      </c>
      <c r="E70" s="27">
        <f t="shared" si="38"/>
        <v>0</v>
      </c>
      <c r="F70" s="27">
        <f t="shared" si="38"/>
        <v>0</v>
      </c>
      <c r="G70" s="27">
        <f t="shared" si="38"/>
        <v>0</v>
      </c>
      <c r="H70" s="27">
        <f t="shared" si="38"/>
        <v>0</v>
      </c>
      <c r="I70" s="27">
        <f t="shared" si="38"/>
        <v>0</v>
      </c>
      <c r="J70" s="27">
        <f t="shared" si="38"/>
        <v>0</v>
      </c>
      <c r="K70" s="27">
        <f t="shared" si="38"/>
        <v>0</v>
      </c>
      <c r="L70" s="27">
        <f t="shared" si="38"/>
        <v>0</v>
      </c>
      <c r="M70" s="27">
        <f t="shared" si="38"/>
        <v>0</v>
      </c>
      <c r="N70" s="27">
        <f t="shared" si="38"/>
        <v>0</v>
      </c>
      <c r="O70" s="27">
        <f t="shared" si="38"/>
        <v>0</v>
      </c>
      <c r="P70" s="27">
        <f t="shared" si="38"/>
        <v>0</v>
      </c>
      <c r="Q70" s="27">
        <f t="shared" si="38"/>
        <v>0</v>
      </c>
      <c r="R70" s="27">
        <f t="shared" si="38"/>
        <v>0</v>
      </c>
      <c r="S70" s="27">
        <f t="shared" si="38"/>
        <v>0</v>
      </c>
      <c r="T70" s="27">
        <f t="shared" si="38"/>
        <v>0</v>
      </c>
      <c r="U70" s="27">
        <f t="shared" si="38"/>
        <v>0</v>
      </c>
      <c r="V70" s="27">
        <f t="shared" si="38"/>
        <v>0</v>
      </c>
      <c r="W70" s="27">
        <f t="shared" si="38"/>
        <v>0</v>
      </c>
      <c r="X70" s="27">
        <f t="shared" si="38"/>
        <v>0</v>
      </c>
      <c r="Y70" s="27">
        <f t="shared" si="38"/>
        <v>0</v>
      </c>
      <c r="Z70" s="27">
        <f t="shared" si="38"/>
        <v>0</v>
      </c>
      <c r="AA70" s="27">
        <f t="shared" si="38"/>
        <v>0</v>
      </c>
      <c r="AB70" s="27">
        <f t="shared" si="38"/>
        <v>0</v>
      </c>
      <c r="AC70" s="27">
        <f t="shared" si="38"/>
        <v>0</v>
      </c>
      <c r="AD70" s="27">
        <f t="shared" si="38"/>
        <v>0</v>
      </c>
      <c r="AE70" s="27">
        <f t="shared" si="38"/>
        <v>0</v>
      </c>
      <c r="AF70" s="27">
        <f t="shared" si="38"/>
        <v>0</v>
      </c>
      <c r="AG70" s="27">
        <f t="shared" si="38"/>
        <v>0</v>
      </c>
      <c r="AH70" s="27">
        <f t="shared" si="38"/>
        <v>0</v>
      </c>
      <c r="AI70" s="27">
        <f t="shared" si="38"/>
        <v>0</v>
      </c>
      <c r="AJ70" s="27">
        <f t="shared" si="38"/>
        <v>0</v>
      </c>
      <c r="AK70" s="27">
        <f t="shared" si="38"/>
        <v>0</v>
      </c>
      <c r="AL70" s="27">
        <f t="shared" si="38"/>
        <v>0</v>
      </c>
      <c r="AM70" s="27">
        <f t="shared" si="38"/>
        <v>0</v>
      </c>
    </row>
    <row r="71" spans="1:41" ht="15.6" x14ac:dyDescent="0.3">
      <c r="A71" s="603"/>
      <c r="B71" s="13" t="str">
        <f t="shared" si="32"/>
        <v>Water Heating</v>
      </c>
      <c r="C71" s="27">
        <f t="shared" si="34"/>
        <v>0</v>
      </c>
      <c r="D71" s="27">
        <f t="shared" si="35"/>
        <v>0</v>
      </c>
      <c r="E71" s="27">
        <f t="shared" si="38"/>
        <v>0</v>
      </c>
      <c r="F71" s="27">
        <f t="shared" si="38"/>
        <v>0</v>
      </c>
      <c r="G71" s="27">
        <f t="shared" si="38"/>
        <v>0</v>
      </c>
      <c r="H71" s="27">
        <f t="shared" si="38"/>
        <v>0</v>
      </c>
      <c r="I71" s="27">
        <f>IF(I35=0,0,((I17*0.5)+H35-I53)*I90*I105*I$2)</f>
        <v>0</v>
      </c>
      <c r="J71" s="27">
        <f t="shared" si="38"/>
        <v>0</v>
      </c>
      <c r="K71" s="27">
        <f t="shared" si="38"/>
        <v>0</v>
      </c>
      <c r="L71" s="27">
        <f t="shared" si="38"/>
        <v>0</v>
      </c>
      <c r="M71" s="27">
        <f t="shared" si="38"/>
        <v>0</v>
      </c>
      <c r="N71" s="27">
        <f t="shared" si="38"/>
        <v>0</v>
      </c>
      <c r="O71" s="27">
        <f t="shared" si="38"/>
        <v>0</v>
      </c>
      <c r="P71" s="27">
        <f t="shared" si="38"/>
        <v>0</v>
      </c>
      <c r="Q71" s="27">
        <f t="shared" si="38"/>
        <v>0</v>
      </c>
      <c r="R71" s="27">
        <f t="shared" si="38"/>
        <v>0</v>
      </c>
      <c r="S71" s="27">
        <f t="shared" si="38"/>
        <v>0</v>
      </c>
      <c r="T71" s="27">
        <f t="shared" si="38"/>
        <v>0</v>
      </c>
      <c r="U71" s="27">
        <f t="shared" si="38"/>
        <v>0</v>
      </c>
      <c r="V71" s="27">
        <f t="shared" si="38"/>
        <v>0</v>
      </c>
      <c r="W71" s="27">
        <f t="shared" si="38"/>
        <v>0</v>
      </c>
      <c r="X71" s="27">
        <f t="shared" si="38"/>
        <v>0</v>
      </c>
      <c r="Y71" s="27">
        <f t="shared" si="38"/>
        <v>0</v>
      </c>
      <c r="Z71" s="27">
        <f t="shared" si="38"/>
        <v>0</v>
      </c>
      <c r="AA71" s="27">
        <f t="shared" si="38"/>
        <v>0</v>
      </c>
      <c r="AB71" s="27">
        <f t="shared" si="38"/>
        <v>0</v>
      </c>
      <c r="AC71" s="27">
        <f t="shared" si="38"/>
        <v>0</v>
      </c>
      <c r="AD71" s="27">
        <f t="shared" si="38"/>
        <v>0</v>
      </c>
      <c r="AE71" s="27">
        <f t="shared" si="38"/>
        <v>0</v>
      </c>
      <c r="AF71" s="27">
        <f t="shared" si="38"/>
        <v>0</v>
      </c>
      <c r="AG71" s="27">
        <f t="shared" si="38"/>
        <v>0</v>
      </c>
      <c r="AH71" s="27">
        <f t="shared" si="38"/>
        <v>0</v>
      </c>
      <c r="AI71" s="27">
        <f t="shared" si="38"/>
        <v>0</v>
      </c>
      <c r="AJ71" s="27">
        <f t="shared" si="38"/>
        <v>0</v>
      </c>
      <c r="AK71" s="27">
        <f t="shared" si="38"/>
        <v>0</v>
      </c>
      <c r="AL71" s="27">
        <f t="shared" si="38"/>
        <v>0</v>
      </c>
      <c r="AM71" s="27">
        <f t="shared" si="38"/>
        <v>0</v>
      </c>
    </row>
    <row r="72" spans="1:41" ht="15.75" customHeight="1" x14ac:dyDescent="0.3">
      <c r="A72" s="603"/>
      <c r="B72" s="13" t="str">
        <f t="shared" si="3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">
      <c r="A73" s="603"/>
      <c r="B73" s="277" t="s">
        <v>149</v>
      </c>
      <c r="C73" s="27">
        <f>SUM(C59:C72)</f>
        <v>0</v>
      </c>
      <c r="D73" s="27">
        <f>SUM(D59:D72)</f>
        <v>92.181063373401557</v>
      </c>
      <c r="E73" s="27">
        <f t="shared" ref="E73:AM73" si="39">SUM(E59:E72)</f>
        <v>184.34647903941868</v>
      </c>
      <c r="F73" s="27">
        <f t="shared" si="39"/>
        <v>445.54159432292698</v>
      </c>
      <c r="G73" s="27">
        <f t="shared" si="39"/>
        <v>891.89669789976779</v>
      </c>
      <c r="H73" s="27">
        <f t="shared" si="39"/>
        <v>1344.2944556362625</v>
      </c>
      <c r="I73" s="27">
        <f t="shared" si="39"/>
        <v>1702.1438550527557</v>
      </c>
      <c r="J73" s="27">
        <f t="shared" si="39"/>
        <v>1449.0321733003782</v>
      </c>
      <c r="K73" s="27">
        <f t="shared" si="39"/>
        <v>1443.049839414899</v>
      </c>
      <c r="L73" s="27">
        <f t="shared" si="39"/>
        <v>924.57712889667584</v>
      </c>
      <c r="M73" s="27">
        <f t="shared" si="39"/>
        <v>743.15775957329788</v>
      </c>
      <c r="N73" s="27">
        <f t="shared" si="39"/>
        <v>744.86098979111455</v>
      </c>
      <c r="O73" s="27">
        <f t="shared" si="39"/>
        <v>833.90813959389754</v>
      </c>
      <c r="P73" s="27">
        <f t="shared" si="39"/>
        <v>650.37079430717495</v>
      </c>
      <c r="Q73" s="27">
        <f t="shared" si="39"/>
        <v>731.99508084339038</v>
      </c>
      <c r="R73" s="27">
        <f t="shared" si="39"/>
        <v>712.58215823172134</v>
      </c>
      <c r="S73" s="27">
        <f t="shared" si="39"/>
        <v>948.35823288484198</v>
      </c>
      <c r="T73" s="27">
        <f t="shared" si="39"/>
        <v>1429.3950380421384</v>
      </c>
      <c r="U73" s="27">
        <f t="shared" si="39"/>
        <v>1754.3679535806236</v>
      </c>
      <c r="V73" s="27">
        <f t="shared" si="39"/>
        <v>1449.0321733003782</v>
      </c>
      <c r="W73" s="27">
        <f t="shared" si="39"/>
        <v>1443.049839414899</v>
      </c>
      <c r="X73" s="27">
        <f t="shared" si="39"/>
        <v>924.57712889667584</v>
      </c>
      <c r="Y73" s="27">
        <f t="shared" si="39"/>
        <v>743.15775957329788</v>
      </c>
      <c r="Z73" s="27">
        <f t="shared" si="39"/>
        <v>744.86098979111455</v>
      </c>
      <c r="AA73" s="27">
        <f t="shared" si="39"/>
        <v>833.90813959389754</v>
      </c>
      <c r="AB73" s="27">
        <f t="shared" si="39"/>
        <v>650.37079430717495</v>
      </c>
      <c r="AC73" s="27">
        <f t="shared" si="39"/>
        <v>0</v>
      </c>
      <c r="AD73" s="27">
        <f t="shared" si="39"/>
        <v>0</v>
      </c>
      <c r="AE73" s="27">
        <f t="shared" si="39"/>
        <v>0</v>
      </c>
      <c r="AF73" s="27">
        <f t="shared" si="39"/>
        <v>0</v>
      </c>
      <c r="AG73" s="27">
        <f t="shared" si="39"/>
        <v>0</v>
      </c>
      <c r="AH73" s="27">
        <f t="shared" si="39"/>
        <v>0</v>
      </c>
      <c r="AI73" s="27">
        <f t="shared" si="39"/>
        <v>0</v>
      </c>
      <c r="AJ73" s="27">
        <f t="shared" si="39"/>
        <v>0</v>
      </c>
      <c r="AK73" s="27">
        <f t="shared" si="39"/>
        <v>0</v>
      </c>
      <c r="AL73" s="27">
        <f t="shared" si="39"/>
        <v>0</v>
      </c>
      <c r="AM73" s="27">
        <f t="shared" si="39"/>
        <v>0</v>
      </c>
    </row>
    <row r="74" spans="1:41" ht="16.5" customHeight="1" thickBot="1" x14ac:dyDescent="0.35">
      <c r="A74" s="604"/>
      <c r="B74" s="154" t="s">
        <v>150</v>
      </c>
      <c r="C74" s="28">
        <f>C73</f>
        <v>0</v>
      </c>
      <c r="D74" s="28">
        <f>C74+D73</f>
        <v>92.181063373401557</v>
      </c>
      <c r="E74" s="28">
        <f t="shared" ref="E74:AM74" si="40">D74+E73</f>
        <v>276.52754241282025</v>
      </c>
      <c r="F74" s="28">
        <f t="shared" si="40"/>
        <v>722.06913673574718</v>
      </c>
      <c r="G74" s="28">
        <f t="shared" si="40"/>
        <v>1613.965834635515</v>
      </c>
      <c r="H74" s="28">
        <f t="shared" si="40"/>
        <v>2958.2602902717772</v>
      </c>
      <c r="I74" s="28">
        <f t="shared" si="40"/>
        <v>4660.4041453245327</v>
      </c>
      <c r="J74" s="28">
        <f t="shared" si="40"/>
        <v>6109.4363186249111</v>
      </c>
      <c r="K74" s="28">
        <f t="shared" si="40"/>
        <v>7552.4861580398101</v>
      </c>
      <c r="L74" s="28">
        <f t="shared" si="40"/>
        <v>8477.0632869364854</v>
      </c>
      <c r="M74" s="28">
        <f t="shared" si="40"/>
        <v>9220.2210465097833</v>
      </c>
      <c r="N74" s="28">
        <f t="shared" si="40"/>
        <v>9965.082036300897</v>
      </c>
      <c r="O74" s="28">
        <f t="shared" si="40"/>
        <v>10798.990175894794</v>
      </c>
      <c r="P74" s="28">
        <f t="shared" si="40"/>
        <v>11449.360970201969</v>
      </c>
      <c r="Q74" s="28">
        <f t="shared" si="40"/>
        <v>12181.356051045359</v>
      </c>
      <c r="R74" s="28">
        <f t="shared" si="40"/>
        <v>12893.938209277081</v>
      </c>
      <c r="S74" s="28">
        <f t="shared" si="40"/>
        <v>13842.296442161924</v>
      </c>
      <c r="T74" s="28">
        <f t="shared" si="40"/>
        <v>15271.691480204063</v>
      </c>
      <c r="U74" s="28">
        <f t="shared" si="40"/>
        <v>17026.059433784685</v>
      </c>
      <c r="V74" s="28">
        <f t="shared" si="40"/>
        <v>18475.091607085062</v>
      </c>
      <c r="W74" s="28">
        <f t="shared" si="40"/>
        <v>19918.141446499962</v>
      </c>
      <c r="X74" s="28">
        <f t="shared" si="40"/>
        <v>20842.718575396637</v>
      </c>
      <c r="Y74" s="28">
        <f t="shared" si="40"/>
        <v>21585.876334969937</v>
      </c>
      <c r="Z74" s="28">
        <f t="shared" si="40"/>
        <v>22330.737324761052</v>
      </c>
      <c r="AA74" s="28">
        <f t="shared" si="40"/>
        <v>23164.645464354951</v>
      </c>
      <c r="AB74" s="28">
        <f t="shared" si="40"/>
        <v>23815.016258662126</v>
      </c>
      <c r="AC74" s="28">
        <f t="shared" si="40"/>
        <v>23815.016258662126</v>
      </c>
      <c r="AD74" s="28">
        <f t="shared" si="40"/>
        <v>23815.016258662126</v>
      </c>
      <c r="AE74" s="28">
        <f t="shared" si="40"/>
        <v>23815.016258662126</v>
      </c>
      <c r="AF74" s="28">
        <f t="shared" si="40"/>
        <v>23815.016258662126</v>
      </c>
      <c r="AG74" s="28">
        <f t="shared" si="40"/>
        <v>23815.016258662126</v>
      </c>
      <c r="AH74" s="28">
        <f t="shared" si="40"/>
        <v>23815.016258662126</v>
      </c>
      <c r="AI74" s="28">
        <f t="shared" si="40"/>
        <v>23815.016258662126</v>
      </c>
      <c r="AJ74" s="28">
        <f t="shared" si="40"/>
        <v>23815.016258662126</v>
      </c>
      <c r="AK74" s="28">
        <f t="shared" si="40"/>
        <v>23815.016258662126</v>
      </c>
      <c r="AL74" s="28">
        <f t="shared" si="40"/>
        <v>23815.016258662126</v>
      </c>
      <c r="AM74" s="28">
        <f t="shared" si="40"/>
        <v>23815.016258662126</v>
      </c>
    </row>
    <row r="75" spans="1:41" x14ac:dyDescent="0.3">
      <c r="A75" s="8"/>
      <c r="B75" s="36"/>
      <c r="C75" s="33"/>
      <c r="D75" s="38"/>
      <c r="E75" s="33"/>
      <c r="F75" s="38"/>
      <c r="G75" s="33"/>
      <c r="H75" s="38"/>
      <c r="I75" s="33"/>
      <c r="J75" s="38"/>
      <c r="K75" s="33"/>
      <c r="L75" s="38"/>
      <c r="M75" s="33"/>
      <c r="N75" s="38"/>
      <c r="O75" s="33"/>
      <c r="P75" s="38"/>
      <c r="Q75" s="33"/>
      <c r="R75" s="38"/>
      <c r="S75" s="33"/>
      <c r="T75" s="38"/>
      <c r="U75" s="33"/>
      <c r="V75" s="38"/>
      <c r="W75" s="33"/>
      <c r="X75" s="38"/>
      <c r="Y75" s="33"/>
      <c r="Z75" s="38"/>
      <c r="AA75" s="33"/>
      <c r="AB75" s="38"/>
      <c r="AC75" s="33"/>
      <c r="AD75" s="38"/>
      <c r="AE75" s="33"/>
      <c r="AF75" s="38"/>
      <c r="AG75" s="33"/>
      <c r="AH75" s="38"/>
      <c r="AI75" s="33"/>
      <c r="AJ75" s="38"/>
      <c r="AK75" s="33"/>
      <c r="AL75" s="38"/>
      <c r="AM75" s="33"/>
    </row>
    <row r="76" spans="1:41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229"/>
    </row>
    <row r="77" spans="1:41" ht="15.6" x14ac:dyDescent="0.3">
      <c r="A77" s="605" t="s">
        <v>134</v>
      </c>
      <c r="B77" s="17" t="s">
        <v>134</v>
      </c>
      <c r="C77" s="271">
        <v>43831</v>
      </c>
      <c r="D77" s="271">
        <v>43862</v>
      </c>
      <c r="E77" s="271">
        <v>43891</v>
      </c>
      <c r="F77" s="271">
        <v>43922</v>
      </c>
      <c r="G77" s="271">
        <v>43952</v>
      </c>
      <c r="H77" s="271">
        <v>43983</v>
      </c>
      <c r="I77" s="271">
        <v>44013</v>
      </c>
      <c r="J77" s="271">
        <v>44044</v>
      </c>
      <c r="K77" s="271">
        <v>44075</v>
      </c>
      <c r="L77" s="271">
        <v>44105</v>
      </c>
      <c r="M77" s="271">
        <v>44136</v>
      </c>
      <c r="N77" s="271">
        <v>44166</v>
      </c>
      <c r="O77" s="271">
        <v>44197</v>
      </c>
      <c r="P77" s="271">
        <v>44228</v>
      </c>
      <c r="Q77" s="271">
        <v>44256</v>
      </c>
      <c r="R77" s="271">
        <v>44287</v>
      </c>
      <c r="S77" s="271">
        <v>44317</v>
      </c>
      <c r="T77" s="271">
        <v>44348</v>
      </c>
      <c r="U77" s="271">
        <v>44378</v>
      </c>
      <c r="V77" s="271">
        <v>44409</v>
      </c>
      <c r="W77" s="271">
        <v>44440</v>
      </c>
      <c r="X77" s="271">
        <v>44470</v>
      </c>
      <c r="Y77" s="271">
        <v>44501</v>
      </c>
      <c r="Z77" s="271">
        <v>44531</v>
      </c>
      <c r="AA77" s="271">
        <v>44562</v>
      </c>
      <c r="AB77" s="271">
        <v>44593</v>
      </c>
      <c r="AC77" s="271">
        <v>44621</v>
      </c>
      <c r="AD77" s="271">
        <v>44652</v>
      </c>
      <c r="AE77" s="271">
        <v>44682</v>
      </c>
      <c r="AF77" s="271">
        <v>44713</v>
      </c>
      <c r="AG77" s="271">
        <v>44743</v>
      </c>
      <c r="AH77" s="271">
        <v>44774</v>
      </c>
      <c r="AI77" s="271">
        <v>44805</v>
      </c>
      <c r="AJ77" s="271">
        <v>44835</v>
      </c>
      <c r="AK77" s="271">
        <v>44866</v>
      </c>
      <c r="AL77" s="271">
        <v>44896</v>
      </c>
      <c r="AM77" s="271">
        <v>44927</v>
      </c>
      <c r="AO77" s="231" t="s">
        <v>36</v>
      </c>
    </row>
    <row r="78" spans="1:41" ht="15.75" customHeight="1" x14ac:dyDescent="0.3">
      <c r="A78" s="606"/>
      <c r="B78" s="13" t="str">
        <f>B59</f>
        <v>Air Comp</v>
      </c>
      <c r="C78" s="356">
        <f>'2M - SGS'!C78</f>
        <v>8.5109000000000004E-2</v>
      </c>
      <c r="D78" s="356">
        <f>'2M - SGS'!D78</f>
        <v>7.7715000000000006E-2</v>
      </c>
      <c r="E78" s="356">
        <f>'2M - SGS'!E78</f>
        <v>8.6136000000000004E-2</v>
      </c>
      <c r="F78" s="356">
        <f>'2M - SGS'!F78</f>
        <v>7.9796000000000006E-2</v>
      </c>
      <c r="G78" s="356">
        <f>'2M - SGS'!G78</f>
        <v>8.5334999999999994E-2</v>
      </c>
      <c r="H78" s="356">
        <f>'2M - SGS'!H78</f>
        <v>8.1994999999999998E-2</v>
      </c>
      <c r="I78" s="356">
        <f>'2M - SGS'!I78</f>
        <v>8.4098999999999993E-2</v>
      </c>
      <c r="J78" s="356">
        <f>'2M - SGS'!J78</f>
        <v>8.4198999999999996E-2</v>
      </c>
      <c r="K78" s="356">
        <f>'2M - SGS'!K78</f>
        <v>8.2512000000000002E-2</v>
      </c>
      <c r="L78" s="356">
        <f>'2M - SGS'!L78</f>
        <v>8.5277000000000006E-2</v>
      </c>
      <c r="M78" s="356">
        <f>'2M - SGS'!M78</f>
        <v>8.2588999999999996E-2</v>
      </c>
      <c r="N78" s="356">
        <f>'2M - SGS'!N78</f>
        <v>8.5237999999999994E-2</v>
      </c>
      <c r="O78" s="356">
        <f>'2M - SGS'!O78</f>
        <v>8.5109000000000004E-2</v>
      </c>
      <c r="P78" s="356">
        <f>'2M - SGS'!P78</f>
        <v>7.7715000000000006E-2</v>
      </c>
      <c r="Q78" s="356">
        <f>'2M - SGS'!Q78</f>
        <v>8.6136000000000004E-2</v>
      </c>
      <c r="R78" s="356">
        <f>'2M - SGS'!R78</f>
        <v>7.9796000000000006E-2</v>
      </c>
      <c r="S78" s="356">
        <f>'2M - SGS'!S78</f>
        <v>8.5334999999999994E-2</v>
      </c>
      <c r="T78" s="356">
        <f>'2M - SGS'!T78</f>
        <v>8.1994999999999998E-2</v>
      </c>
      <c r="U78" s="356">
        <f>'2M - SGS'!U78</f>
        <v>8.4098999999999993E-2</v>
      </c>
      <c r="V78" s="356">
        <f>'2M - SGS'!V78</f>
        <v>8.4198999999999996E-2</v>
      </c>
      <c r="W78" s="356">
        <f>'2M - SGS'!W78</f>
        <v>8.2512000000000002E-2</v>
      </c>
      <c r="X78" s="356">
        <f>'2M - SGS'!X78</f>
        <v>8.5277000000000006E-2</v>
      </c>
      <c r="Y78" s="356">
        <f>'2M - SGS'!Y78</f>
        <v>8.2588999999999996E-2</v>
      </c>
      <c r="Z78" s="356">
        <f>'2M - SGS'!Z78</f>
        <v>8.5237999999999994E-2</v>
      </c>
      <c r="AA78" s="356">
        <f>'2M - SGS'!AA78</f>
        <v>8.5109000000000004E-2</v>
      </c>
      <c r="AB78" s="356">
        <f>'2M - SGS'!AB78</f>
        <v>7.7715000000000006E-2</v>
      </c>
      <c r="AC78" s="356">
        <f>'2M - SGS'!AC78</f>
        <v>8.6136000000000004E-2</v>
      </c>
      <c r="AD78" s="356">
        <f>'2M - SGS'!AD78</f>
        <v>7.9796000000000006E-2</v>
      </c>
      <c r="AE78" s="356">
        <f>'2M - SGS'!AE78</f>
        <v>8.5334999999999994E-2</v>
      </c>
      <c r="AF78" s="356">
        <f>'2M - SGS'!AF78</f>
        <v>8.1994999999999998E-2</v>
      </c>
      <c r="AG78" s="356">
        <f>'2M - SGS'!AG78</f>
        <v>8.4098999999999993E-2</v>
      </c>
      <c r="AH78" s="356">
        <f>'2M - SGS'!AH78</f>
        <v>8.4198999999999996E-2</v>
      </c>
      <c r="AI78" s="356">
        <f>'2M - SGS'!AI78</f>
        <v>8.2512000000000002E-2</v>
      </c>
      <c r="AJ78" s="356">
        <f>'2M - SGS'!AJ78</f>
        <v>8.5277000000000006E-2</v>
      </c>
      <c r="AK78" s="356">
        <f>'2M - SGS'!AK78</f>
        <v>8.2588999999999996E-2</v>
      </c>
      <c r="AL78" s="356">
        <f>'2M - SGS'!AL78</f>
        <v>8.5237999999999994E-2</v>
      </c>
      <c r="AM78" s="356">
        <f>'2M - SGS'!AM78</f>
        <v>8.5109000000000004E-2</v>
      </c>
      <c r="AO78" s="246">
        <f t="shared" ref="AO78:AO90" si="41">SUM(C78:N78)</f>
        <v>1.0000000000000002</v>
      </c>
    </row>
    <row r="79" spans="1:41" ht="15.6" x14ac:dyDescent="0.3">
      <c r="A79" s="606"/>
      <c r="B79" s="13" t="str">
        <f t="shared" ref="B79:B90" si="42">B60</f>
        <v>Building Shell</v>
      </c>
      <c r="C79" s="356">
        <f>'2M - SGS'!C79</f>
        <v>0.107824</v>
      </c>
      <c r="D79" s="356">
        <f>'2M - SGS'!D79</f>
        <v>9.1051999999999994E-2</v>
      </c>
      <c r="E79" s="356">
        <f>'2M - SGS'!E79</f>
        <v>7.1135000000000004E-2</v>
      </c>
      <c r="F79" s="356">
        <f>'2M - SGS'!F79</f>
        <v>4.1179E-2</v>
      </c>
      <c r="G79" s="356">
        <f>'2M - SGS'!G79</f>
        <v>4.4423999999999998E-2</v>
      </c>
      <c r="H79" s="356">
        <f>'2M - SGS'!H79</f>
        <v>0.106128</v>
      </c>
      <c r="I79" s="356">
        <f>'2M - SGS'!I79</f>
        <v>0.14288100000000001</v>
      </c>
      <c r="J79" s="356">
        <f>'2M - SGS'!J79</f>
        <v>0.133494</v>
      </c>
      <c r="K79" s="356">
        <f>'2M - SGS'!K79</f>
        <v>5.781E-2</v>
      </c>
      <c r="L79" s="356">
        <f>'2M - SGS'!L79</f>
        <v>3.8018000000000003E-2</v>
      </c>
      <c r="M79" s="356">
        <f>'2M - SGS'!M79</f>
        <v>6.2103999999999999E-2</v>
      </c>
      <c r="N79" s="356">
        <f>'2M - SGS'!N79</f>
        <v>0.10395</v>
      </c>
      <c r="O79" s="356">
        <f>'2M - SGS'!O79</f>
        <v>0.107824</v>
      </c>
      <c r="P79" s="356">
        <f>'2M - SGS'!P79</f>
        <v>9.1051999999999994E-2</v>
      </c>
      <c r="Q79" s="356">
        <f>'2M - SGS'!Q79</f>
        <v>7.1135000000000004E-2</v>
      </c>
      <c r="R79" s="356">
        <f>'2M - SGS'!R79</f>
        <v>4.1179E-2</v>
      </c>
      <c r="S79" s="356">
        <f>'2M - SGS'!S79</f>
        <v>4.4423999999999998E-2</v>
      </c>
      <c r="T79" s="356">
        <f>'2M - SGS'!T79</f>
        <v>0.106128</v>
      </c>
      <c r="U79" s="356">
        <f>'2M - SGS'!U79</f>
        <v>0.14288100000000001</v>
      </c>
      <c r="V79" s="356">
        <f>'2M - SGS'!V79</f>
        <v>0.133494</v>
      </c>
      <c r="W79" s="356">
        <f>'2M - SGS'!W79</f>
        <v>5.781E-2</v>
      </c>
      <c r="X79" s="356">
        <f>'2M - SGS'!X79</f>
        <v>3.8018000000000003E-2</v>
      </c>
      <c r="Y79" s="356">
        <f>'2M - SGS'!Y79</f>
        <v>6.2103999999999999E-2</v>
      </c>
      <c r="Z79" s="356">
        <f>'2M - SGS'!Z79</f>
        <v>0.10395</v>
      </c>
      <c r="AA79" s="356">
        <f>'2M - SGS'!AA79</f>
        <v>0.107824</v>
      </c>
      <c r="AB79" s="356">
        <f>'2M - SGS'!AB79</f>
        <v>9.1051999999999994E-2</v>
      </c>
      <c r="AC79" s="356">
        <f>'2M - SGS'!AC79</f>
        <v>7.1135000000000004E-2</v>
      </c>
      <c r="AD79" s="356">
        <f>'2M - SGS'!AD79</f>
        <v>4.1179E-2</v>
      </c>
      <c r="AE79" s="356">
        <f>'2M - SGS'!AE79</f>
        <v>4.4423999999999998E-2</v>
      </c>
      <c r="AF79" s="356">
        <f>'2M - SGS'!AF79</f>
        <v>0.106128</v>
      </c>
      <c r="AG79" s="356">
        <f>'2M - SGS'!AG79</f>
        <v>0.14288100000000001</v>
      </c>
      <c r="AH79" s="356">
        <f>'2M - SGS'!AH79</f>
        <v>0.133494</v>
      </c>
      <c r="AI79" s="356">
        <f>'2M - SGS'!AI79</f>
        <v>5.781E-2</v>
      </c>
      <c r="AJ79" s="356">
        <f>'2M - SGS'!AJ79</f>
        <v>3.8018000000000003E-2</v>
      </c>
      <c r="AK79" s="356">
        <f>'2M - SGS'!AK79</f>
        <v>6.2103999999999999E-2</v>
      </c>
      <c r="AL79" s="356">
        <f>'2M - SGS'!AL79</f>
        <v>0.10395</v>
      </c>
      <c r="AM79" s="356">
        <f>'2M - SGS'!AM79</f>
        <v>0.107824</v>
      </c>
      <c r="AO79" s="246">
        <f t="shared" si="41"/>
        <v>0.99999900000000008</v>
      </c>
    </row>
    <row r="80" spans="1:41" ht="15.6" x14ac:dyDescent="0.3">
      <c r="A80" s="606"/>
      <c r="B80" s="13" t="str">
        <f t="shared" si="42"/>
        <v>Cooking</v>
      </c>
      <c r="C80" s="356">
        <f>'2M - SGS'!C80</f>
        <v>8.6096000000000006E-2</v>
      </c>
      <c r="D80" s="356">
        <f>'2M - SGS'!D80</f>
        <v>7.8608999999999998E-2</v>
      </c>
      <c r="E80" s="356">
        <f>'2M - SGS'!E80</f>
        <v>8.1547999999999995E-2</v>
      </c>
      <c r="F80" s="356">
        <f>'2M - SGS'!F80</f>
        <v>7.2947999999999999E-2</v>
      </c>
      <c r="G80" s="356">
        <f>'2M - SGS'!G80</f>
        <v>8.6277000000000006E-2</v>
      </c>
      <c r="H80" s="356">
        <f>'2M - SGS'!H80</f>
        <v>8.3294000000000007E-2</v>
      </c>
      <c r="I80" s="356">
        <f>'2M - SGS'!I80</f>
        <v>8.5859000000000005E-2</v>
      </c>
      <c r="J80" s="356">
        <f>'2M - SGS'!J80</f>
        <v>8.5885000000000003E-2</v>
      </c>
      <c r="K80" s="356">
        <f>'2M - SGS'!K80</f>
        <v>8.3474999999999994E-2</v>
      </c>
      <c r="L80" s="356">
        <f>'2M - SGS'!L80</f>
        <v>8.6262000000000005E-2</v>
      </c>
      <c r="M80" s="356">
        <f>'2M - SGS'!M80</f>
        <v>8.3496000000000001E-2</v>
      </c>
      <c r="N80" s="356">
        <f>'2M - SGS'!N80</f>
        <v>8.6250999999999994E-2</v>
      </c>
      <c r="O80" s="356">
        <f>'2M - SGS'!O80</f>
        <v>8.6096000000000006E-2</v>
      </c>
      <c r="P80" s="356">
        <f>'2M - SGS'!P80</f>
        <v>7.8608999999999998E-2</v>
      </c>
      <c r="Q80" s="356">
        <f>'2M - SGS'!Q80</f>
        <v>8.1547999999999995E-2</v>
      </c>
      <c r="R80" s="356">
        <f>'2M - SGS'!R80</f>
        <v>7.2947999999999999E-2</v>
      </c>
      <c r="S80" s="356">
        <f>'2M - SGS'!S80</f>
        <v>8.6277000000000006E-2</v>
      </c>
      <c r="T80" s="356">
        <f>'2M - SGS'!T80</f>
        <v>8.3294000000000007E-2</v>
      </c>
      <c r="U80" s="356">
        <f>'2M - SGS'!U80</f>
        <v>8.5859000000000005E-2</v>
      </c>
      <c r="V80" s="356">
        <f>'2M - SGS'!V80</f>
        <v>8.5885000000000003E-2</v>
      </c>
      <c r="W80" s="356">
        <f>'2M - SGS'!W80</f>
        <v>8.3474999999999994E-2</v>
      </c>
      <c r="X80" s="356">
        <f>'2M - SGS'!X80</f>
        <v>8.6262000000000005E-2</v>
      </c>
      <c r="Y80" s="356">
        <f>'2M - SGS'!Y80</f>
        <v>8.3496000000000001E-2</v>
      </c>
      <c r="Z80" s="356">
        <f>'2M - SGS'!Z80</f>
        <v>8.6250999999999994E-2</v>
      </c>
      <c r="AA80" s="356">
        <f>'2M - SGS'!AA80</f>
        <v>8.6096000000000006E-2</v>
      </c>
      <c r="AB80" s="356">
        <f>'2M - SGS'!AB80</f>
        <v>7.8608999999999998E-2</v>
      </c>
      <c r="AC80" s="356">
        <f>'2M - SGS'!AC80</f>
        <v>8.1547999999999995E-2</v>
      </c>
      <c r="AD80" s="356">
        <f>'2M - SGS'!AD80</f>
        <v>7.2947999999999999E-2</v>
      </c>
      <c r="AE80" s="356">
        <f>'2M - SGS'!AE80</f>
        <v>8.6277000000000006E-2</v>
      </c>
      <c r="AF80" s="356">
        <f>'2M - SGS'!AF80</f>
        <v>8.3294000000000007E-2</v>
      </c>
      <c r="AG80" s="356">
        <f>'2M - SGS'!AG80</f>
        <v>8.5859000000000005E-2</v>
      </c>
      <c r="AH80" s="356">
        <f>'2M - SGS'!AH80</f>
        <v>8.5885000000000003E-2</v>
      </c>
      <c r="AI80" s="356">
        <f>'2M - SGS'!AI80</f>
        <v>8.3474999999999994E-2</v>
      </c>
      <c r="AJ80" s="356">
        <f>'2M - SGS'!AJ80</f>
        <v>8.6262000000000005E-2</v>
      </c>
      <c r="AK80" s="356">
        <f>'2M - SGS'!AK80</f>
        <v>8.3496000000000001E-2</v>
      </c>
      <c r="AL80" s="356">
        <f>'2M - SGS'!AL80</f>
        <v>8.6250999999999994E-2</v>
      </c>
      <c r="AM80" s="356">
        <f>'2M - SGS'!AM80</f>
        <v>8.6096000000000006E-2</v>
      </c>
      <c r="AO80" s="246">
        <f t="shared" si="41"/>
        <v>0.99999999999999989</v>
      </c>
    </row>
    <row r="81" spans="1:41" ht="15.6" x14ac:dyDescent="0.3">
      <c r="A81" s="606"/>
      <c r="B81" s="13" t="str">
        <f t="shared" si="42"/>
        <v>Cooling</v>
      </c>
      <c r="C81" s="356">
        <f>'2M - SGS'!C81</f>
        <v>6.0000000000000002E-6</v>
      </c>
      <c r="D81" s="356">
        <f>'2M - SGS'!D81</f>
        <v>2.4699999999999999E-4</v>
      </c>
      <c r="E81" s="356">
        <f>'2M - SGS'!E81</f>
        <v>7.2360000000000002E-3</v>
      </c>
      <c r="F81" s="356">
        <f>'2M - SGS'!F81</f>
        <v>2.1690999999999998E-2</v>
      </c>
      <c r="G81" s="356">
        <f>'2M - SGS'!G81</f>
        <v>6.2979999999999994E-2</v>
      </c>
      <c r="H81" s="356">
        <f>'2M - SGS'!H81</f>
        <v>0.21317</v>
      </c>
      <c r="I81" s="356">
        <f>'2M - SGS'!I81</f>
        <v>0.29002899999999998</v>
      </c>
      <c r="J81" s="356">
        <f>'2M - SGS'!J81</f>
        <v>0.270206</v>
      </c>
      <c r="K81" s="356">
        <f>'2M - SGS'!K81</f>
        <v>0.108695</v>
      </c>
      <c r="L81" s="356">
        <f>'2M - SGS'!L81</f>
        <v>1.9643000000000001E-2</v>
      </c>
      <c r="M81" s="356">
        <f>'2M - SGS'!M81</f>
        <v>6.0299999999999998E-3</v>
      </c>
      <c r="N81" s="356">
        <f>'2M - SGS'!N81</f>
        <v>6.3999999999999997E-5</v>
      </c>
      <c r="O81" s="356">
        <f>'2M - SGS'!O81</f>
        <v>6.0000000000000002E-6</v>
      </c>
      <c r="P81" s="356">
        <f>'2M - SGS'!P81</f>
        <v>2.4699999999999999E-4</v>
      </c>
      <c r="Q81" s="356">
        <f>'2M - SGS'!Q81</f>
        <v>7.2360000000000002E-3</v>
      </c>
      <c r="R81" s="356">
        <f>'2M - SGS'!R81</f>
        <v>2.1690999999999998E-2</v>
      </c>
      <c r="S81" s="356">
        <f>'2M - SGS'!S81</f>
        <v>6.2979999999999994E-2</v>
      </c>
      <c r="T81" s="356">
        <f>'2M - SGS'!T81</f>
        <v>0.21317</v>
      </c>
      <c r="U81" s="356">
        <f>'2M - SGS'!U81</f>
        <v>0.29002899999999998</v>
      </c>
      <c r="V81" s="356">
        <f>'2M - SGS'!V81</f>
        <v>0.270206</v>
      </c>
      <c r="W81" s="356">
        <f>'2M - SGS'!W81</f>
        <v>0.108695</v>
      </c>
      <c r="X81" s="356">
        <f>'2M - SGS'!X81</f>
        <v>1.9643000000000001E-2</v>
      </c>
      <c r="Y81" s="356">
        <f>'2M - SGS'!Y81</f>
        <v>6.0299999999999998E-3</v>
      </c>
      <c r="Z81" s="356">
        <f>'2M - SGS'!Z81</f>
        <v>6.3999999999999997E-5</v>
      </c>
      <c r="AA81" s="356">
        <f>'2M - SGS'!AA81</f>
        <v>6.0000000000000002E-6</v>
      </c>
      <c r="AB81" s="356">
        <f>'2M - SGS'!AB81</f>
        <v>2.4699999999999999E-4</v>
      </c>
      <c r="AC81" s="356">
        <f>'2M - SGS'!AC81</f>
        <v>7.2360000000000002E-3</v>
      </c>
      <c r="AD81" s="356">
        <f>'2M - SGS'!AD81</f>
        <v>2.1690999999999998E-2</v>
      </c>
      <c r="AE81" s="356">
        <f>'2M - SGS'!AE81</f>
        <v>6.2979999999999994E-2</v>
      </c>
      <c r="AF81" s="356">
        <f>'2M - SGS'!AF81</f>
        <v>0.21317</v>
      </c>
      <c r="AG81" s="356">
        <f>'2M - SGS'!AG81</f>
        <v>0.29002899999999998</v>
      </c>
      <c r="AH81" s="356">
        <f>'2M - SGS'!AH81</f>
        <v>0.270206</v>
      </c>
      <c r="AI81" s="356">
        <f>'2M - SGS'!AI81</f>
        <v>0.108695</v>
      </c>
      <c r="AJ81" s="356">
        <f>'2M - SGS'!AJ81</f>
        <v>1.9643000000000001E-2</v>
      </c>
      <c r="AK81" s="356">
        <f>'2M - SGS'!AK81</f>
        <v>6.0299999999999998E-3</v>
      </c>
      <c r="AL81" s="356">
        <f>'2M - SGS'!AL81</f>
        <v>6.3999999999999997E-5</v>
      </c>
      <c r="AM81" s="356">
        <f>'2M - SGS'!AM81</f>
        <v>6.0000000000000002E-6</v>
      </c>
      <c r="AO81" s="246">
        <f t="shared" si="41"/>
        <v>0.9999969999999998</v>
      </c>
    </row>
    <row r="82" spans="1:41" ht="15.6" x14ac:dyDescent="0.3">
      <c r="A82" s="606"/>
      <c r="B82" s="13" t="str">
        <f t="shared" si="42"/>
        <v>Ext Lighting</v>
      </c>
      <c r="C82" s="356">
        <f>'2M - SGS'!C82</f>
        <v>0.106265</v>
      </c>
      <c r="D82" s="356">
        <f>'2M - SGS'!D82</f>
        <v>8.2161999999999999E-2</v>
      </c>
      <c r="E82" s="356">
        <f>'2M - SGS'!E82</f>
        <v>7.0887000000000006E-2</v>
      </c>
      <c r="F82" s="356">
        <f>'2M - SGS'!F82</f>
        <v>6.8145999999999998E-2</v>
      </c>
      <c r="G82" s="356">
        <f>'2M - SGS'!G82</f>
        <v>8.1852999999999995E-2</v>
      </c>
      <c r="H82" s="356">
        <f>'2M - SGS'!H82</f>
        <v>6.7163E-2</v>
      </c>
      <c r="I82" s="356">
        <f>'2M - SGS'!I82</f>
        <v>8.6751999999999996E-2</v>
      </c>
      <c r="J82" s="356">
        <f>'2M - SGS'!J82</f>
        <v>6.9401000000000004E-2</v>
      </c>
      <c r="K82" s="356">
        <f>'2M - SGS'!K82</f>
        <v>8.2907999999999996E-2</v>
      </c>
      <c r="L82" s="356">
        <f>'2M - SGS'!L82</f>
        <v>0.100507</v>
      </c>
      <c r="M82" s="356">
        <f>'2M - SGS'!M82</f>
        <v>8.7251999999999996E-2</v>
      </c>
      <c r="N82" s="356">
        <f>'2M - SGS'!N82</f>
        <v>9.6703999999999998E-2</v>
      </c>
      <c r="O82" s="356">
        <f>'2M - SGS'!O82</f>
        <v>0.106265</v>
      </c>
      <c r="P82" s="356">
        <f>'2M - SGS'!P82</f>
        <v>8.2161999999999999E-2</v>
      </c>
      <c r="Q82" s="356">
        <f>'2M - SGS'!Q82</f>
        <v>7.0887000000000006E-2</v>
      </c>
      <c r="R82" s="356">
        <f>'2M - SGS'!R82</f>
        <v>6.8145999999999998E-2</v>
      </c>
      <c r="S82" s="356">
        <f>'2M - SGS'!S82</f>
        <v>8.1852999999999995E-2</v>
      </c>
      <c r="T82" s="356">
        <f>'2M - SGS'!T82</f>
        <v>6.7163E-2</v>
      </c>
      <c r="U82" s="356">
        <f>'2M - SGS'!U82</f>
        <v>8.6751999999999996E-2</v>
      </c>
      <c r="V82" s="356">
        <f>'2M - SGS'!V82</f>
        <v>6.9401000000000004E-2</v>
      </c>
      <c r="W82" s="356">
        <f>'2M - SGS'!W82</f>
        <v>8.2907999999999996E-2</v>
      </c>
      <c r="X82" s="356">
        <f>'2M - SGS'!X82</f>
        <v>0.100507</v>
      </c>
      <c r="Y82" s="356">
        <f>'2M - SGS'!Y82</f>
        <v>8.7251999999999996E-2</v>
      </c>
      <c r="Z82" s="356">
        <f>'2M - SGS'!Z82</f>
        <v>9.6703999999999998E-2</v>
      </c>
      <c r="AA82" s="356">
        <f>'2M - SGS'!AA82</f>
        <v>0.106265</v>
      </c>
      <c r="AB82" s="356">
        <f>'2M - SGS'!AB82</f>
        <v>8.2161999999999999E-2</v>
      </c>
      <c r="AC82" s="356">
        <f>'2M - SGS'!AC82</f>
        <v>7.0887000000000006E-2</v>
      </c>
      <c r="AD82" s="356">
        <f>'2M - SGS'!AD82</f>
        <v>6.8145999999999998E-2</v>
      </c>
      <c r="AE82" s="356">
        <f>'2M - SGS'!AE82</f>
        <v>8.1852999999999995E-2</v>
      </c>
      <c r="AF82" s="356">
        <f>'2M - SGS'!AF82</f>
        <v>6.7163E-2</v>
      </c>
      <c r="AG82" s="356">
        <f>'2M - SGS'!AG82</f>
        <v>8.6751999999999996E-2</v>
      </c>
      <c r="AH82" s="356">
        <f>'2M - SGS'!AH82</f>
        <v>6.9401000000000004E-2</v>
      </c>
      <c r="AI82" s="356">
        <f>'2M - SGS'!AI82</f>
        <v>8.2907999999999996E-2</v>
      </c>
      <c r="AJ82" s="356">
        <f>'2M - SGS'!AJ82</f>
        <v>0.100507</v>
      </c>
      <c r="AK82" s="356">
        <f>'2M - SGS'!AK82</f>
        <v>8.7251999999999996E-2</v>
      </c>
      <c r="AL82" s="356">
        <f>'2M - SGS'!AL82</f>
        <v>9.6703999999999998E-2</v>
      </c>
      <c r="AM82" s="356">
        <f>'2M - SGS'!AM82</f>
        <v>0.106265</v>
      </c>
      <c r="AO82" s="246">
        <f t="shared" si="41"/>
        <v>1</v>
      </c>
    </row>
    <row r="83" spans="1:41" ht="15.6" x14ac:dyDescent="0.3">
      <c r="A83" s="606"/>
      <c r="B83" s="13" t="str">
        <f t="shared" si="42"/>
        <v>Heating</v>
      </c>
      <c r="C83" s="356">
        <f>'2M - SGS'!C83</f>
        <v>0.210397</v>
      </c>
      <c r="D83" s="356">
        <f>'2M - SGS'!D83</f>
        <v>0.17743600000000001</v>
      </c>
      <c r="E83" s="356">
        <f>'2M - SGS'!E83</f>
        <v>0.13192400000000001</v>
      </c>
      <c r="F83" s="356">
        <f>'2M - SGS'!F83</f>
        <v>5.9718E-2</v>
      </c>
      <c r="G83" s="356">
        <f>'2M - SGS'!G83</f>
        <v>2.6769000000000001E-2</v>
      </c>
      <c r="H83" s="356">
        <f>'2M - SGS'!H83</f>
        <v>4.2950000000000002E-3</v>
      </c>
      <c r="I83" s="356">
        <f>'2M - SGS'!I83</f>
        <v>2.895E-3</v>
      </c>
      <c r="J83" s="356">
        <f>'2M - SGS'!J83</f>
        <v>3.4320000000000002E-3</v>
      </c>
      <c r="K83" s="356">
        <f>'2M - SGS'!K83</f>
        <v>9.4020000000000006E-3</v>
      </c>
      <c r="L83" s="356">
        <f>'2M - SGS'!L83</f>
        <v>5.5496999999999998E-2</v>
      </c>
      <c r="M83" s="356">
        <f>'2M - SGS'!M83</f>
        <v>0.115452</v>
      </c>
      <c r="N83" s="356">
        <f>'2M - SGS'!N83</f>
        <v>0.20278099999999999</v>
      </c>
      <c r="O83" s="356">
        <f>'2M - SGS'!O83</f>
        <v>0.210397</v>
      </c>
      <c r="P83" s="356">
        <f>'2M - SGS'!P83</f>
        <v>0.17743600000000001</v>
      </c>
      <c r="Q83" s="356">
        <f>'2M - SGS'!Q83</f>
        <v>0.13192400000000001</v>
      </c>
      <c r="R83" s="356">
        <f>'2M - SGS'!R83</f>
        <v>5.9718E-2</v>
      </c>
      <c r="S83" s="356">
        <f>'2M - SGS'!S83</f>
        <v>2.6769000000000001E-2</v>
      </c>
      <c r="T83" s="356">
        <f>'2M - SGS'!T83</f>
        <v>4.2950000000000002E-3</v>
      </c>
      <c r="U83" s="356">
        <f>'2M - SGS'!U83</f>
        <v>2.895E-3</v>
      </c>
      <c r="V83" s="356">
        <f>'2M - SGS'!V83</f>
        <v>3.4320000000000002E-3</v>
      </c>
      <c r="W83" s="356">
        <f>'2M - SGS'!W83</f>
        <v>9.4020000000000006E-3</v>
      </c>
      <c r="X83" s="356">
        <f>'2M - SGS'!X83</f>
        <v>5.5496999999999998E-2</v>
      </c>
      <c r="Y83" s="356">
        <f>'2M - SGS'!Y83</f>
        <v>0.115452</v>
      </c>
      <c r="Z83" s="356">
        <f>'2M - SGS'!Z83</f>
        <v>0.20278099999999999</v>
      </c>
      <c r="AA83" s="356">
        <f>'2M - SGS'!AA83</f>
        <v>0.210397</v>
      </c>
      <c r="AB83" s="356">
        <f>'2M - SGS'!AB83</f>
        <v>0.17743600000000001</v>
      </c>
      <c r="AC83" s="356">
        <f>'2M - SGS'!AC83</f>
        <v>0.13192400000000001</v>
      </c>
      <c r="AD83" s="356">
        <f>'2M - SGS'!AD83</f>
        <v>5.9718E-2</v>
      </c>
      <c r="AE83" s="356">
        <f>'2M - SGS'!AE83</f>
        <v>2.6769000000000001E-2</v>
      </c>
      <c r="AF83" s="356">
        <f>'2M - SGS'!AF83</f>
        <v>4.2950000000000002E-3</v>
      </c>
      <c r="AG83" s="356">
        <f>'2M - SGS'!AG83</f>
        <v>2.895E-3</v>
      </c>
      <c r="AH83" s="356">
        <f>'2M - SGS'!AH83</f>
        <v>3.4320000000000002E-3</v>
      </c>
      <c r="AI83" s="356">
        <f>'2M - SGS'!AI83</f>
        <v>9.4020000000000006E-3</v>
      </c>
      <c r="AJ83" s="356">
        <f>'2M - SGS'!AJ83</f>
        <v>5.5496999999999998E-2</v>
      </c>
      <c r="AK83" s="356">
        <f>'2M - SGS'!AK83</f>
        <v>0.115452</v>
      </c>
      <c r="AL83" s="356">
        <f>'2M - SGS'!AL83</f>
        <v>0.20278099999999999</v>
      </c>
      <c r="AM83" s="356">
        <f>'2M - SGS'!AM83</f>
        <v>0.210397</v>
      </c>
      <c r="AO83" s="246">
        <f t="shared" si="41"/>
        <v>0.99999800000000016</v>
      </c>
    </row>
    <row r="84" spans="1:41" ht="15.6" x14ac:dyDescent="0.3">
      <c r="A84" s="606"/>
      <c r="B84" s="13" t="str">
        <f t="shared" si="42"/>
        <v>HVAC</v>
      </c>
      <c r="C84" s="356">
        <f>'2M - SGS'!C84</f>
        <v>0.107824</v>
      </c>
      <c r="D84" s="356">
        <f>'2M - SGS'!D84</f>
        <v>9.1051999999999994E-2</v>
      </c>
      <c r="E84" s="356">
        <f>'2M - SGS'!E84</f>
        <v>7.1135000000000004E-2</v>
      </c>
      <c r="F84" s="356">
        <f>'2M - SGS'!F84</f>
        <v>4.1179E-2</v>
      </c>
      <c r="G84" s="356">
        <f>'2M - SGS'!G84</f>
        <v>4.4423999999999998E-2</v>
      </c>
      <c r="H84" s="356">
        <f>'2M - SGS'!H84</f>
        <v>0.106128</v>
      </c>
      <c r="I84" s="356">
        <f>'2M - SGS'!I84</f>
        <v>0.14288100000000001</v>
      </c>
      <c r="J84" s="356">
        <f>'2M - SGS'!J84</f>
        <v>0.133494</v>
      </c>
      <c r="K84" s="356">
        <f>'2M - SGS'!K84</f>
        <v>5.781E-2</v>
      </c>
      <c r="L84" s="356">
        <f>'2M - SGS'!L84</f>
        <v>3.8018000000000003E-2</v>
      </c>
      <c r="M84" s="356">
        <f>'2M - SGS'!M84</f>
        <v>6.2103999999999999E-2</v>
      </c>
      <c r="N84" s="356">
        <f>'2M - SGS'!N84</f>
        <v>0.10395</v>
      </c>
      <c r="O84" s="356">
        <f>'2M - SGS'!O84</f>
        <v>0.107824</v>
      </c>
      <c r="P84" s="356">
        <f>'2M - SGS'!P84</f>
        <v>9.1051999999999994E-2</v>
      </c>
      <c r="Q84" s="356">
        <f>'2M - SGS'!Q84</f>
        <v>7.1135000000000004E-2</v>
      </c>
      <c r="R84" s="356">
        <f>'2M - SGS'!R84</f>
        <v>4.1179E-2</v>
      </c>
      <c r="S84" s="356">
        <f>'2M - SGS'!S84</f>
        <v>4.4423999999999998E-2</v>
      </c>
      <c r="T84" s="356">
        <f>'2M - SGS'!T84</f>
        <v>0.106128</v>
      </c>
      <c r="U84" s="356">
        <f>'2M - SGS'!U84</f>
        <v>0.14288100000000001</v>
      </c>
      <c r="V84" s="356">
        <f>'2M - SGS'!V84</f>
        <v>0.133494</v>
      </c>
      <c r="W84" s="356">
        <f>'2M - SGS'!W84</f>
        <v>5.781E-2</v>
      </c>
      <c r="X84" s="356">
        <f>'2M - SGS'!X84</f>
        <v>3.8018000000000003E-2</v>
      </c>
      <c r="Y84" s="356">
        <f>'2M - SGS'!Y84</f>
        <v>6.2103999999999999E-2</v>
      </c>
      <c r="Z84" s="356">
        <f>'2M - SGS'!Z84</f>
        <v>0.10395</v>
      </c>
      <c r="AA84" s="356">
        <f>'2M - SGS'!AA84</f>
        <v>0.107824</v>
      </c>
      <c r="AB84" s="356">
        <f>'2M - SGS'!AB84</f>
        <v>9.1051999999999994E-2</v>
      </c>
      <c r="AC84" s="356">
        <f>'2M - SGS'!AC84</f>
        <v>7.1135000000000004E-2</v>
      </c>
      <c r="AD84" s="356">
        <f>'2M - SGS'!AD84</f>
        <v>4.1179E-2</v>
      </c>
      <c r="AE84" s="356">
        <f>'2M - SGS'!AE84</f>
        <v>4.4423999999999998E-2</v>
      </c>
      <c r="AF84" s="356">
        <f>'2M - SGS'!AF84</f>
        <v>0.106128</v>
      </c>
      <c r="AG84" s="356">
        <f>'2M - SGS'!AG84</f>
        <v>0.14288100000000001</v>
      </c>
      <c r="AH84" s="356">
        <f>'2M - SGS'!AH84</f>
        <v>0.133494</v>
      </c>
      <c r="AI84" s="356">
        <f>'2M - SGS'!AI84</f>
        <v>5.781E-2</v>
      </c>
      <c r="AJ84" s="356">
        <f>'2M - SGS'!AJ84</f>
        <v>3.8018000000000003E-2</v>
      </c>
      <c r="AK84" s="356">
        <f>'2M - SGS'!AK84</f>
        <v>6.2103999999999999E-2</v>
      </c>
      <c r="AL84" s="356">
        <f>'2M - SGS'!AL84</f>
        <v>0.10395</v>
      </c>
      <c r="AM84" s="356">
        <f>'2M - SGS'!AM84</f>
        <v>0.107824</v>
      </c>
      <c r="AO84" s="246">
        <f t="shared" si="41"/>
        <v>0.99999900000000008</v>
      </c>
    </row>
    <row r="85" spans="1:41" ht="15.6" x14ac:dyDescent="0.3">
      <c r="A85" s="606"/>
      <c r="B85" s="13" t="str">
        <f t="shared" si="42"/>
        <v>Lighting</v>
      </c>
      <c r="C85" s="356">
        <f>'2M - SGS'!C85</f>
        <v>9.3563999999999994E-2</v>
      </c>
      <c r="D85" s="356">
        <f>'2M - SGS'!D85</f>
        <v>7.2162000000000004E-2</v>
      </c>
      <c r="E85" s="356">
        <f>'2M - SGS'!E85</f>
        <v>7.8372999999999998E-2</v>
      </c>
      <c r="F85" s="356">
        <f>'2M - SGS'!F85</f>
        <v>7.6534000000000005E-2</v>
      </c>
      <c r="G85" s="356">
        <f>'2M - SGS'!G85</f>
        <v>9.4246999999999997E-2</v>
      </c>
      <c r="H85" s="356">
        <f>'2M - SGS'!H85</f>
        <v>7.5599E-2</v>
      </c>
      <c r="I85" s="356">
        <f>'2M - SGS'!I85</f>
        <v>9.6199999999999994E-2</v>
      </c>
      <c r="J85" s="356">
        <f>'2M - SGS'!J85</f>
        <v>7.7077999999999994E-2</v>
      </c>
      <c r="K85" s="356">
        <f>'2M - SGS'!K85</f>
        <v>8.1374000000000002E-2</v>
      </c>
      <c r="L85" s="356">
        <f>'2M - SGS'!L85</f>
        <v>9.4072000000000003E-2</v>
      </c>
      <c r="M85" s="356">
        <f>'2M - SGS'!M85</f>
        <v>7.6706999999999997E-2</v>
      </c>
      <c r="N85" s="356">
        <f>'2M - SGS'!N85</f>
        <v>8.4089999999999998E-2</v>
      </c>
      <c r="O85" s="356">
        <f>'2M - SGS'!O85</f>
        <v>9.3563999999999994E-2</v>
      </c>
      <c r="P85" s="356">
        <f>'2M - SGS'!P85</f>
        <v>7.2162000000000004E-2</v>
      </c>
      <c r="Q85" s="356">
        <f>'2M - SGS'!Q85</f>
        <v>7.8372999999999998E-2</v>
      </c>
      <c r="R85" s="356">
        <f>'2M - SGS'!R85</f>
        <v>7.6534000000000005E-2</v>
      </c>
      <c r="S85" s="356">
        <f>'2M - SGS'!S85</f>
        <v>9.4246999999999997E-2</v>
      </c>
      <c r="T85" s="356">
        <f>'2M - SGS'!T85</f>
        <v>7.5599E-2</v>
      </c>
      <c r="U85" s="356">
        <f>'2M - SGS'!U85</f>
        <v>9.6199999999999994E-2</v>
      </c>
      <c r="V85" s="356">
        <f>'2M - SGS'!V85</f>
        <v>7.7077999999999994E-2</v>
      </c>
      <c r="W85" s="356">
        <f>'2M - SGS'!W85</f>
        <v>8.1374000000000002E-2</v>
      </c>
      <c r="X85" s="356">
        <f>'2M - SGS'!X85</f>
        <v>9.4072000000000003E-2</v>
      </c>
      <c r="Y85" s="356">
        <f>'2M - SGS'!Y85</f>
        <v>7.6706999999999997E-2</v>
      </c>
      <c r="Z85" s="356">
        <f>'2M - SGS'!Z85</f>
        <v>8.4089999999999998E-2</v>
      </c>
      <c r="AA85" s="356">
        <f>'2M - SGS'!AA85</f>
        <v>9.3563999999999994E-2</v>
      </c>
      <c r="AB85" s="356">
        <f>'2M - SGS'!AB85</f>
        <v>7.2162000000000004E-2</v>
      </c>
      <c r="AC85" s="356">
        <f>'2M - SGS'!AC85</f>
        <v>7.8372999999999998E-2</v>
      </c>
      <c r="AD85" s="356">
        <f>'2M - SGS'!AD85</f>
        <v>7.6534000000000005E-2</v>
      </c>
      <c r="AE85" s="356">
        <f>'2M - SGS'!AE85</f>
        <v>9.4246999999999997E-2</v>
      </c>
      <c r="AF85" s="356">
        <f>'2M - SGS'!AF85</f>
        <v>7.5599E-2</v>
      </c>
      <c r="AG85" s="356">
        <f>'2M - SGS'!AG85</f>
        <v>9.6199999999999994E-2</v>
      </c>
      <c r="AH85" s="356">
        <f>'2M - SGS'!AH85</f>
        <v>7.7077999999999994E-2</v>
      </c>
      <c r="AI85" s="356">
        <f>'2M - SGS'!AI85</f>
        <v>8.1374000000000002E-2</v>
      </c>
      <c r="AJ85" s="356">
        <f>'2M - SGS'!AJ85</f>
        <v>9.4072000000000003E-2</v>
      </c>
      <c r="AK85" s="356">
        <f>'2M - SGS'!AK85</f>
        <v>7.6706999999999997E-2</v>
      </c>
      <c r="AL85" s="356">
        <f>'2M - SGS'!AL85</f>
        <v>8.4089999999999998E-2</v>
      </c>
      <c r="AM85" s="356">
        <f>'2M - SGS'!AM85</f>
        <v>9.3563999999999994E-2</v>
      </c>
      <c r="AO85" s="246">
        <f t="shared" si="41"/>
        <v>1</v>
      </c>
    </row>
    <row r="86" spans="1:41" ht="15.6" x14ac:dyDescent="0.3">
      <c r="A86" s="606"/>
      <c r="B86" s="13" t="str">
        <f t="shared" si="42"/>
        <v>Miscellaneous</v>
      </c>
      <c r="C86" s="356">
        <f>'2M - SGS'!C86</f>
        <v>8.5109000000000004E-2</v>
      </c>
      <c r="D86" s="356">
        <f>'2M - SGS'!D86</f>
        <v>7.7715000000000006E-2</v>
      </c>
      <c r="E86" s="356">
        <f>'2M - SGS'!E86</f>
        <v>8.6136000000000004E-2</v>
      </c>
      <c r="F86" s="356">
        <f>'2M - SGS'!F86</f>
        <v>7.9796000000000006E-2</v>
      </c>
      <c r="G86" s="356">
        <f>'2M - SGS'!G86</f>
        <v>8.5334999999999994E-2</v>
      </c>
      <c r="H86" s="356">
        <f>'2M - SGS'!H86</f>
        <v>8.1994999999999998E-2</v>
      </c>
      <c r="I86" s="356">
        <f>'2M - SGS'!I86</f>
        <v>8.4098999999999993E-2</v>
      </c>
      <c r="J86" s="356">
        <f>'2M - SGS'!J86</f>
        <v>8.4198999999999996E-2</v>
      </c>
      <c r="K86" s="356">
        <f>'2M - SGS'!K86</f>
        <v>8.2512000000000002E-2</v>
      </c>
      <c r="L86" s="356">
        <f>'2M - SGS'!L86</f>
        <v>8.5277000000000006E-2</v>
      </c>
      <c r="M86" s="356">
        <f>'2M - SGS'!M86</f>
        <v>8.2588999999999996E-2</v>
      </c>
      <c r="N86" s="356">
        <f>'2M - SGS'!N86</f>
        <v>8.5237999999999994E-2</v>
      </c>
      <c r="O86" s="356">
        <f>'2M - SGS'!O86</f>
        <v>8.5109000000000004E-2</v>
      </c>
      <c r="P86" s="356">
        <f>'2M - SGS'!P86</f>
        <v>7.7715000000000006E-2</v>
      </c>
      <c r="Q86" s="356">
        <f>'2M - SGS'!Q86</f>
        <v>8.6136000000000004E-2</v>
      </c>
      <c r="R86" s="356">
        <f>'2M - SGS'!R86</f>
        <v>7.9796000000000006E-2</v>
      </c>
      <c r="S86" s="356">
        <f>'2M - SGS'!S86</f>
        <v>8.5334999999999994E-2</v>
      </c>
      <c r="T86" s="356">
        <f>'2M - SGS'!T86</f>
        <v>8.1994999999999998E-2</v>
      </c>
      <c r="U86" s="356">
        <f>'2M - SGS'!U86</f>
        <v>8.4098999999999993E-2</v>
      </c>
      <c r="V86" s="356">
        <f>'2M - SGS'!V86</f>
        <v>8.4198999999999996E-2</v>
      </c>
      <c r="W86" s="356">
        <f>'2M - SGS'!W86</f>
        <v>8.2512000000000002E-2</v>
      </c>
      <c r="X86" s="356">
        <f>'2M - SGS'!X86</f>
        <v>8.5277000000000006E-2</v>
      </c>
      <c r="Y86" s="356">
        <f>'2M - SGS'!Y86</f>
        <v>8.2588999999999996E-2</v>
      </c>
      <c r="Z86" s="356">
        <f>'2M - SGS'!Z86</f>
        <v>8.5237999999999994E-2</v>
      </c>
      <c r="AA86" s="356">
        <f>'2M - SGS'!AA86</f>
        <v>8.5109000000000004E-2</v>
      </c>
      <c r="AB86" s="356">
        <f>'2M - SGS'!AB86</f>
        <v>7.7715000000000006E-2</v>
      </c>
      <c r="AC86" s="356">
        <f>'2M - SGS'!AC86</f>
        <v>8.6136000000000004E-2</v>
      </c>
      <c r="AD86" s="356">
        <f>'2M - SGS'!AD86</f>
        <v>7.9796000000000006E-2</v>
      </c>
      <c r="AE86" s="356">
        <f>'2M - SGS'!AE86</f>
        <v>8.5334999999999994E-2</v>
      </c>
      <c r="AF86" s="356">
        <f>'2M - SGS'!AF86</f>
        <v>8.1994999999999998E-2</v>
      </c>
      <c r="AG86" s="356">
        <f>'2M - SGS'!AG86</f>
        <v>8.4098999999999993E-2</v>
      </c>
      <c r="AH86" s="356">
        <f>'2M - SGS'!AH86</f>
        <v>8.4198999999999996E-2</v>
      </c>
      <c r="AI86" s="356">
        <f>'2M - SGS'!AI86</f>
        <v>8.2512000000000002E-2</v>
      </c>
      <c r="AJ86" s="356">
        <f>'2M - SGS'!AJ86</f>
        <v>8.5277000000000006E-2</v>
      </c>
      <c r="AK86" s="356">
        <f>'2M - SGS'!AK86</f>
        <v>8.2588999999999996E-2</v>
      </c>
      <c r="AL86" s="356">
        <f>'2M - SGS'!AL86</f>
        <v>8.5237999999999994E-2</v>
      </c>
      <c r="AM86" s="356">
        <f>'2M - SGS'!AM86</f>
        <v>8.5109000000000004E-2</v>
      </c>
      <c r="AO86" s="246">
        <f t="shared" si="41"/>
        <v>1.0000000000000002</v>
      </c>
    </row>
    <row r="87" spans="1:41" ht="15.6" x14ac:dyDescent="0.3">
      <c r="A87" s="606"/>
      <c r="B87" s="13" t="str">
        <f t="shared" si="42"/>
        <v>Motors</v>
      </c>
      <c r="C87" s="356">
        <f>'2M - SGS'!C87</f>
        <v>8.5109000000000004E-2</v>
      </c>
      <c r="D87" s="356">
        <f>'2M - SGS'!D87</f>
        <v>7.7715000000000006E-2</v>
      </c>
      <c r="E87" s="356">
        <f>'2M - SGS'!E87</f>
        <v>8.6136000000000004E-2</v>
      </c>
      <c r="F87" s="356">
        <f>'2M - SGS'!F87</f>
        <v>7.9796000000000006E-2</v>
      </c>
      <c r="G87" s="356">
        <f>'2M - SGS'!G87</f>
        <v>8.5334999999999994E-2</v>
      </c>
      <c r="H87" s="356">
        <f>'2M - SGS'!H87</f>
        <v>8.1994999999999998E-2</v>
      </c>
      <c r="I87" s="356">
        <f>'2M - SGS'!I87</f>
        <v>8.4098999999999993E-2</v>
      </c>
      <c r="J87" s="356">
        <f>'2M - SGS'!J87</f>
        <v>8.4198999999999996E-2</v>
      </c>
      <c r="K87" s="356">
        <f>'2M - SGS'!K87</f>
        <v>8.2512000000000002E-2</v>
      </c>
      <c r="L87" s="356">
        <f>'2M - SGS'!L87</f>
        <v>8.5277000000000006E-2</v>
      </c>
      <c r="M87" s="356">
        <f>'2M - SGS'!M87</f>
        <v>8.2588999999999996E-2</v>
      </c>
      <c r="N87" s="356">
        <f>'2M - SGS'!N87</f>
        <v>8.5237999999999994E-2</v>
      </c>
      <c r="O87" s="356">
        <f>'2M - SGS'!O87</f>
        <v>8.5109000000000004E-2</v>
      </c>
      <c r="P87" s="356">
        <f>'2M - SGS'!P87</f>
        <v>7.7715000000000006E-2</v>
      </c>
      <c r="Q87" s="356">
        <f>'2M - SGS'!Q87</f>
        <v>8.6136000000000004E-2</v>
      </c>
      <c r="R87" s="356">
        <f>'2M - SGS'!R87</f>
        <v>7.9796000000000006E-2</v>
      </c>
      <c r="S87" s="356">
        <f>'2M - SGS'!S87</f>
        <v>8.5334999999999994E-2</v>
      </c>
      <c r="T87" s="356">
        <f>'2M - SGS'!T87</f>
        <v>8.1994999999999998E-2</v>
      </c>
      <c r="U87" s="356">
        <f>'2M - SGS'!U87</f>
        <v>8.4098999999999993E-2</v>
      </c>
      <c r="V87" s="356">
        <f>'2M - SGS'!V87</f>
        <v>8.4198999999999996E-2</v>
      </c>
      <c r="W87" s="356">
        <f>'2M - SGS'!W87</f>
        <v>8.2512000000000002E-2</v>
      </c>
      <c r="X87" s="356">
        <f>'2M - SGS'!X87</f>
        <v>8.5277000000000006E-2</v>
      </c>
      <c r="Y87" s="356">
        <f>'2M - SGS'!Y87</f>
        <v>8.2588999999999996E-2</v>
      </c>
      <c r="Z87" s="356">
        <f>'2M - SGS'!Z87</f>
        <v>8.5237999999999994E-2</v>
      </c>
      <c r="AA87" s="356">
        <f>'2M - SGS'!AA87</f>
        <v>8.5109000000000004E-2</v>
      </c>
      <c r="AB87" s="356">
        <f>'2M - SGS'!AB87</f>
        <v>7.7715000000000006E-2</v>
      </c>
      <c r="AC87" s="356">
        <f>'2M - SGS'!AC87</f>
        <v>8.6136000000000004E-2</v>
      </c>
      <c r="AD87" s="356">
        <f>'2M - SGS'!AD87</f>
        <v>7.9796000000000006E-2</v>
      </c>
      <c r="AE87" s="356">
        <f>'2M - SGS'!AE87</f>
        <v>8.5334999999999994E-2</v>
      </c>
      <c r="AF87" s="356">
        <f>'2M - SGS'!AF87</f>
        <v>8.1994999999999998E-2</v>
      </c>
      <c r="AG87" s="356">
        <f>'2M - SGS'!AG87</f>
        <v>8.4098999999999993E-2</v>
      </c>
      <c r="AH87" s="356">
        <f>'2M - SGS'!AH87</f>
        <v>8.4198999999999996E-2</v>
      </c>
      <c r="AI87" s="356">
        <f>'2M - SGS'!AI87</f>
        <v>8.2512000000000002E-2</v>
      </c>
      <c r="AJ87" s="356">
        <f>'2M - SGS'!AJ87</f>
        <v>8.5277000000000006E-2</v>
      </c>
      <c r="AK87" s="356">
        <f>'2M - SGS'!AK87</f>
        <v>8.2588999999999996E-2</v>
      </c>
      <c r="AL87" s="356">
        <f>'2M - SGS'!AL87</f>
        <v>8.5237999999999994E-2</v>
      </c>
      <c r="AM87" s="356">
        <f>'2M - SGS'!AM87</f>
        <v>8.5109000000000004E-2</v>
      </c>
      <c r="AO87" s="246">
        <f t="shared" si="41"/>
        <v>1.0000000000000002</v>
      </c>
    </row>
    <row r="88" spans="1:41" ht="15.6" x14ac:dyDescent="0.3">
      <c r="A88" s="606"/>
      <c r="B88" s="13" t="str">
        <f t="shared" si="42"/>
        <v>Process</v>
      </c>
      <c r="C88" s="356">
        <f>'2M - SGS'!C88</f>
        <v>8.5109000000000004E-2</v>
      </c>
      <c r="D88" s="356">
        <f>'2M - SGS'!D88</f>
        <v>7.7715000000000006E-2</v>
      </c>
      <c r="E88" s="356">
        <f>'2M - SGS'!E88</f>
        <v>8.6136000000000004E-2</v>
      </c>
      <c r="F88" s="356">
        <f>'2M - SGS'!F88</f>
        <v>7.9796000000000006E-2</v>
      </c>
      <c r="G88" s="356">
        <f>'2M - SGS'!G88</f>
        <v>8.5334999999999994E-2</v>
      </c>
      <c r="H88" s="356">
        <f>'2M - SGS'!H88</f>
        <v>8.1994999999999998E-2</v>
      </c>
      <c r="I88" s="356">
        <f>'2M - SGS'!I88</f>
        <v>8.4098999999999993E-2</v>
      </c>
      <c r="J88" s="356">
        <f>'2M - SGS'!J88</f>
        <v>8.4198999999999996E-2</v>
      </c>
      <c r="K88" s="356">
        <f>'2M - SGS'!K88</f>
        <v>8.2512000000000002E-2</v>
      </c>
      <c r="L88" s="356">
        <f>'2M - SGS'!L88</f>
        <v>8.5277000000000006E-2</v>
      </c>
      <c r="M88" s="356">
        <f>'2M - SGS'!M88</f>
        <v>8.2588999999999996E-2</v>
      </c>
      <c r="N88" s="356">
        <f>'2M - SGS'!N88</f>
        <v>8.5237999999999994E-2</v>
      </c>
      <c r="O88" s="356">
        <f>'2M - SGS'!O88</f>
        <v>8.5109000000000004E-2</v>
      </c>
      <c r="P88" s="356">
        <f>'2M - SGS'!P88</f>
        <v>7.7715000000000006E-2</v>
      </c>
      <c r="Q88" s="356">
        <f>'2M - SGS'!Q88</f>
        <v>8.6136000000000004E-2</v>
      </c>
      <c r="R88" s="356">
        <f>'2M - SGS'!R88</f>
        <v>7.9796000000000006E-2</v>
      </c>
      <c r="S88" s="356">
        <f>'2M - SGS'!S88</f>
        <v>8.5334999999999994E-2</v>
      </c>
      <c r="T88" s="356">
        <f>'2M - SGS'!T88</f>
        <v>8.1994999999999998E-2</v>
      </c>
      <c r="U88" s="356">
        <f>'2M - SGS'!U88</f>
        <v>8.4098999999999993E-2</v>
      </c>
      <c r="V88" s="356">
        <f>'2M - SGS'!V88</f>
        <v>8.4198999999999996E-2</v>
      </c>
      <c r="W88" s="356">
        <f>'2M - SGS'!W88</f>
        <v>8.2512000000000002E-2</v>
      </c>
      <c r="X88" s="356">
        <f>'2M - SGS'!X88</f>
        <v>8.5277000000000006E-2</v>
      </c>
      <c r="Y88" s="356">
        <f>'2M - SGS'!Y88</f>
        <v>8.2588999999999996E-2</v>
      </c>
      <c r="Z88" s="356">
        <f>'2M - SGS'!Z88</f>
        <v>8.5237999999999994E-2</v>
      </c>
      <c r="AA88" s="356">
        <f>'2M - SGS'!AA88</f>
        <v>8.5109000000000004E-2</v>
      </c>
      <c r="AB88" s="356">
        <f>'2M - SGS'!AB88</f>
        <v>7.7715000000000006E-2</v>
      </c>
      <c r="AC88" s="356">
        <f>'2M - SGS'!AC88</f>
        <v>8.6136000000000004E-2</v>
      </c>
      <c r="AD88" s="356">
        <f>'2M - SGS'!AD88</f>
        <v>7.9796000000000006E-2</v>
      </c>
      <c r="AE88" s="356">
        <f>'2M - SGS'!AE88</f>
        <v>8.5334999999999994E-2</v>
      </c>
      <c r="AF88" s="356">
        <f>'2M - SGS'!AF88</f>
        <v>8.1994999999999998E-2</v>
      </c>
      <c r="AG88" s="356">
        <f>'2M - SGS'!AG88</f>
        <v>8.4098999999999993E-2</v>
      </c>
      <c r="AH88" s="356">
        <f>'2M - SGS'!AH88</f>
        <v>8.4198999999999996E-2</v>
      </c>
      <c r="AI88" s="356">
        <f>'2M - SGS'!AI88</f>
        <v>8.2512000000000002E-2</v>
      </c>
      <c r="AJ88" s="356">
        <f>'2M - SGS'!AJ88</f>
        <v>8.5277000000000006E-2</v>
      </c>
      <c r="AK88" s="356">
        <f>'2M - SGS'!AK88</f>
        <v>8.2588999999999996E-2</v>
      </c>
      <c r="AL88" s="356">
        <f>'2M - SGS'!AL88</f>
        <v>8.5237999999999994E-2</v>
      </c>
      <c r="AM88" s="356">
        <f>'2M - SGS'!AM88</f>
        <v>8.5109000000000004E-2</v>
      </c>
      <c r="AO88" s="246">
        <f t="shared" si="41"/>
        <v>1.0000000000000002</v>
      </c>
    </row>
    <row r="89" spans="1:41" ht="15.6" x14ac:dyDescent="0.3">
      <c r="A89" s="606"/>
      <c r="B89" s="13" t="str">
        <f t="shared" si="42"/>
        <v>Refrigeration</v>
      </c>
      <c r="C89" s="356">
        <f>'2M - SGS'!C89</f>
        <v>8.3486000000000005E-2</v>
      </c>
      <c r="D89" s="356">
        <f>'2M - SGS'!D89</f>
        <v>7.6158000000000003E-2</v>
      </c>
      <c r="E89" s="356">
        <f>'2M - SGS'!E89</f>
        <v>8.3346000000000003E-2</v>
      </c>
      <c r="F89" s="356">
        <f>'2M - SGS'!F89</f>
        <v>8.0782999999999994E-2</v>
      </c>
      <c r="G89" s="356">
        <f>'2M - SGS'!G89</f>
        <v>8.5133E-2</v>
      </c>
      <c r="H89" s="356">
        <f>'2M - SGS'!H89</f>
        <v>8.4294999999999995E-2</v>
      </c>
      <c r="I89" s="356">
        <f>'2M - SGS'!I89</f>
        <v>8.7456999999999993E-2</v>
      </c>
      <c r="J89" s="356">
        <f>'2M - SGS'!J89</f>
        <v>8.7230000000000002E-2</v>
      </c>
      <c r="K89" s="356">
        <f>'2M - SGS'!K89</f>
        <v>8.3319000000000004E-2</v>
      </c>
      <c r="L89" s="356">
        <f>'2M - SGS'!L89</f>
        <v>8.4562999999999999E-2</v>
      </c>
      <c r="M89" s="356">
        <f>'2M - SGS'!M89</f>
        <v>8.1112000000000004E-2</v>
      </c>
      <c r="N89" s="356">
        <f>'2M - SGS'!N89</f>
        <v>8.3118999999999998E-2</v>
      </c>
      <c r="O89" s="356">
        <f>'2M - SGS'!O89</f>
        <v>8.3486000000000005E-2</v>
      </c>
      <c r="P89" s="356">
        <f>'2M - SGS'!P89</f>
        <v>7.6158000000000003E-2</v>
      </c>
      <c r="Q89" s="356">
        <f>'2M - SGS'!Q89</f>
        <v>8.3346000000000003E-2</v>
      </c>
      <c r="R89" s="356">
        <f>'2M - SGS'!R89</f>
        <v>8.0782999999999994E-2</v>
      </c>
      <c r="S89" s="356">
        <f>'2M - SGS'!S89</f>
        <v>8.5133E-2</v>
      </c>
      <c r="T89" s="356">
        <f>'2M - SGS'!T89</f>
        <v>8.4294999999999995E-2</v>
      </c>
      <c r="U89" s="356">
        <f>'2M - SGS'!U89</f>
        <v>8.7456999999999993E-2</v>
      </c>
      <c r="V89" s="356">
        <f>'2M - SGS'!V89</f>
        <v>8.7230000000000002E-2</v>
      </c>
      <c r="W89" s="356">
        <f>'2M - SGS'!W89</f>
        <v>8.3319000000000004E-2</v>
      </c>
      <c r="X89" s="356">
        <f>'2M - SGS'!X89</f>
        <v>8.4562999999999999E-2</v>
      </c>
      <c r="Y89" s="356">
        <f>'2M - SGS'!Y89</f>
        <v>8.1112000000000004E-2</v>
      </c>
      <c r="Z89" s="356">
        <f>'2M - SGS'!Z89</f>
        <v>8.3118999999999998E-2</v>
      </c>
      <c r="AA89" s="356">
        <f>'2M - SGS'!AA89</f>
        <v>8.3486000000000005E-2</v>
      </c>
      <c r="AB89" s="356">
        <f>'2M - SGS'!AB89</f>
        <v>7.6158000000000003E-2</v>
      </c>
      <c r="AC89" s="356">
        <f>'2M - SGS'!AC89</f>
        <v>8.3346000000000003E-2</v>
      </c>
      <c r="AD89" s="356">
        <f>'2M - SGS'!AD89</f>
        <v>8.0782999999999994E-2</v>
      </c>
      <c r="AE89" s="356">
        <f>'2M - SGS'!AE89</f>
        <v>8.5133E-2</v>
      </c>
      <c r="AF89" s="356">
        <f>'2M - SGS'!AF89</f>
        <v>8.4294999999999995E-2</v>
      </c>
      <c r="AG89" s="356">
        <f>'2M - SGS'!AG89</f>
        <v>8.7456999999999993E-2</v>
      </c>
      <c r="AH89" s="356">
        <f>'2M - SGS'!AH89</f>
        <v>8.7230000000000002E-2</v>
      </c>
      <c r="AI89" s="356">
        <f>'2M - SGS'!AI89</f>
        <v>8.3319000000000004E-2</v>
      </c>
      <c r="AJ89" s="356">
        <f>'2M - SGS'!AJ89</f>
        <v>8.4562999999999999E-2</v>
      </c>
      <c r="AK89" s="356">
        <f>'2M - SGS'!AK89</f>
        <v>8.1112000000000004E-2</v>
      </c>
      <c r="AL89" s="356">
        <f>'2M - SGS'!AL89</f>
        <v>8.3118999999999998E-2</v>
      </c>
      <c r="AM89" s="356">
        <f>'2M - SGS'!AM89</f>
        <v>8.3486000000000005E-2</v>
      </c>
      <c r="AO89" s="246">
        <f t="shared" si="41"/>
        <v>1.0000010000000001</v>
      </c>
    </row>
    <row r="90" spans="1:41" ht="16.2" thickBot="1" x14ac:dyDescent="0.35">
      <c r="A90" s="607"/>
      <c r="B90" s="14" t="str">
        <f t="shared" si="42"/>
        <v>Water Heating</v>
      </c>
      <c r="C90" s="361">
        <f>'2M - SGS'!C90</f>
        <v>0.108255</v>
      </c>
      <c r="D90" s="361">
        <f>'2M - SGS'!D90</f>
        <v>9.1078000000000006E-2</v>
      </c>
      <c r="E90" s="361">
        <f>'2M - SGS'!E90</f>
        <v>8.5239999999999996E-2</v>
      </c>
      <c r="F90" s="361">
        <f>'2M - SGS'!F90</f>
        <v>7.2980000000000003E-2</v>
      </c>
      <c r="G90" s="361">
        <f>'2M - SGS'!G90</f>
        <v>7.9849000000000003E-2</v>
      </c>
      <c r="H90" s="361">
        <f>'2M - SGS'!H90</f>
        <v>7.2720999999999994E-2</v>
      </c>
      <c r="I90" s="361">
        <f>'2M - SGS'!I90</f>
        <v>7.4929999999999997E-2</v>
      </c>
      <c r="J90" s="361">
        <f>'2M - SGS'!J90</f>
        <v>7.5861999999999999E-2</v>
      </c>
      <c r="K90" s="361">
        <f>'2M - SGS'!K90</f>
        <v>7.5733999999999996E-2</v>
      </c>
      <c r="L90" s="361">
        <f>'2M - SGS'!L90</f>
        <v>8.2808000000000007E-2</v>
      </c>
      <c r="M90" s="361">
        <f>'2M - SGS'!M90</f>
        <v>8.6345000000000005E-2</v>
      </c>
      <c r="N90" s="361">
        <f>'2M - SGS'!N90</f>
        <v>9.4200000000000006E-2</v>
      </c>
      <c r="O90" s="361">
        <f>'2M - SGS'!O90</f>
        <v>0.108255</v>
      </c>
      <c r="P90" s="361">
        <f>'2M - SGS'!P90</f>
        <v>9.1078000000000006E-2</v>
      </c>
      <c r="Q90" s="361">
        <f>'2M - SGS'!Q90</f>
        <v>8.5239999999999996E-2</v>
      </c>
      <c r="R90" s="361">
        <f>'2M - SGS'!R90</f>
        <v>7.2980000000000003E-2</v>
      </c>
      <c r="S90" s="361">
        <f>'2M - SGS'!S90</f>
        <v>7.9849000000000003E-2</v>
      </c>
      <c r="T90" s="361">
        <f>'2M - SGS'!T90</f>
        <v>7.2720999999999994E-2</v>
      </c>
      <c r="U90" s="361">
        <f>'2M - SGS'!U90</f>
        <v>7.4929999999999997E-2</v>
      </c>
      <c r="V90" s="361">
        <f>'2M - SGS'!V90</f>
        <v>7.5861999999999999E-2</v>
      </c>
      <c r="W90" s="361">
        <f>'2M - SGS'!W90</f>
        <v>7.5733999999999996E-2</v>
      </c>
      <c r="X90" s="361">
        <f>'2M - SGS'!X90</f>
        <v>8.2808000000000007E-2</v>
      </c>
      <c r="Y90" s="361">
        <f>'2M - SGS'!Y90</f>
        <v>8.6345000000000005E-2</v>
      </c>
      <c r="Z90" s="361">
        <f>'2M - SGS'!Z90</f>
        <v>9.4200000000000006E-2</v>
      </c>
      <c r="AA90" s="361">
        <f>'2M - SGS'!AA90</f>
        <v>0.108255</v>
      </c>
      <c r="AB90" s="361">
        <f>'2M - SGS'!AB90</f>
        <v>9.1078000000000006E-2</v>
      </c>
      <c r="AC90" s="361">
        <f>'2M - SGS'!AC90</f>
        <v>8.5239999999999996E-2</v>
      </c>
      <c r="AD90" s="361">
        <f>'2M - SGS'!AD90</f>
        <v>7.2980000000000003E-2</v>
      </c>
      <c r="AE90" s="361">
        <f>'2M - SGS'!AE90</f>
        <v>7.9849000000000003E-2</v>
      </c>
      <c r="AF90" s="361">
        <f>'2M - SGS'!AF90</f>
        <v>7.2720999999999994E-2</v>
      </c>
      <c r="AG90" s="361">
        <f>'2M - SGS'!AG90</f>
        <v>7.4929999999999997E-2</v>
      </c>
      <c r="AH90" s="361">
        <f>'2M - SGS'!AH90</f>
        <v>7.5861999999999999E-2</v>
      </c>
      <c r="AI90" s="361">
        <f>'2M - SGS'!AI90</f>
        <v>7.5733999999999996E-2</v>
      </c>
      <c r="AJ90" s="361">
        <f>'2M - SGS'!AJ90</f>
        <v>8.2808000000000007E-2</v>
      </c>
      <c r="AK90" s="361">
        <f>'2M - SGS'!AK90</f>
        <v>8.6345000000000005E-2</v>
      </c>
      <c r="AL90" s="361">
        <f>'2M - SGS'!AL90</f>
        <v>9.4200000000000006E-2</v>
      </c>
      <c r="AM90" s="361">
        <f>'2M - SGS'!AM90</f>
        <v>0.108255</v>
      </c>
      <c r="AO90" s="246">
        <f t="shared" si="41"/>
        <v>1.0000020000000001</v>
      </c>
    </row>
    <row r="91" spans="1:41" ht="15" thickBot="1" x14ac:dyDescent="0.35">
      <c r="AO91" s="231" t="s">
        <v>137</v>
      </c>
    </row>
    <row r="92" spans="1:41" ht="15" customHeight="1" x14ac:dyDescent="0.3">
      <c r="A92" s="649" t="s">
        <v>153</v>
      </c>
      <c r="B92" s="312" t="s">
        <v>14</v>
      </c>
      <c r="C92" s="271">
        <v>43831</v>
      </c>
      <c r="D92" s="271">
        <v>43862</v>
      </c>
      <c r="E92" s="271">
        <v>43891</v>
      </c>
      <c r="F92" s="271">
        <v>43922</v>
      </c>
      <c r="G92" s="271">
        <v>43952</v>
      </c>
      <c r="H92" s="271">
        <v>43983</v>
      </c>
      <c r="I92" s="271">
        <v>44013</v>
      </c>
      <c r="J92" s="271">
        <v>44044</v>
      </c>
      <c r="K92" s="271">
        <v>44075</v>
      </c>
      <c r="L92" s="271">
        <v>44105</v>
      </c>
      <c r="M92" s="271">
        <v>44136</v>
      </c>
      <c r="N92" s="271">
        <v>44166</v>
      </c>
      <c r="O92" s="271">
        <v>44197</v>
      </c>
      <c r="P92" s="271">
        <v>44228</v>
      </c>
      <c r="Q92" s="271">
        <v>44256</v>
      </c>
      <c r="R92" s="271">
        <v>44287</v>
      </c>
      <c r="S92" s="271">
        <v>44317</v>
      </c>
      <c r="T92" s="271">
        <v>44348</v>
      </c>
      <c r="U92" s="271">
        <v>44378</v>
      </c>
      <c r="V92" s="271">
        <v>44409</v>
      </c>
      <c r="W92" s="271">
        <v>44440</v>
      </c>
      <c r="X92" s="271">
        <v>44470</v>
      </c>
      <c r="Y92" s="271">
        <v>44501</v>
      </c>
      <c r="Z92" s="271">
        <v>44531</v>
      </c>
      <c r="AA92" s="271">
        <v>44562</v>
      </c>
      <c r="AB92" s="271">
        <v>44593</v>
      </c>
      <c r="AC92" s="271">
        <v>44621</v>
      </c>
      <c r="AD92" s="271">
        <v>44652</v>
      </c>
      <c r="AE92" s="271">
        <v>44682</v>
      </c>
      <c r="AF92" s="271">
        <v>44713</v>
      </c>
      <c r="AG92" s="271">
        <v>44743</v>
      </c>
      <c r="AH92" s="271">
        <v>44774</v>
      </c>
      <c r="AI92" s="271">
        <v>44805</v>
      </c>
      <c r="AJ92" s="271">
        <v>44835</v>
      </c>
      <c r="AK92" s="271">
        <v>44866</v>
      </c>
      <c r="AL92" s="271">
        <v>44896</v>
      </c>
      <c r="AM92" s="271">
        <v>44927</v>
      </c>
    </row>
    <row r="93" spans="1:41" ht="15.75" customHeight="1" x14ac:dyDescent="0.3">
      <c r="A93" s="650"/>
      <c r="B93" s="11" t="s">
        <v>141</v>
      </c>
      <c r="C93" s="346">
        <f>'3M - LGS'!C93</f>
        <v>2.8837000000000002E-2</v>
      </c>
      <c r="D93" s="346">
        <f>'3M - LGS'!D93</f>
        <v>3.0424E-2</v>
      </c>
      <c r="E93" s="346">
        <f>'3M - LGS'!E93</f>
        <v>2.7962999999999998E-2</v>
      </c>
      <c r="F93" s="347">
        <f>'3M - LGS'!F93</f>
        <v>3.3774999999999999E-2</v>
      </c>
      <c r="G93" s="347">
        <f>'3M - LGS'!G93</f>
        <v>3.6714999999999998E-2</v>
      </c>
      <c r="H93" s="347">
        <f>'3M - LGS'!H93</f>
        <v>6.8380999999999997E-2</v>
      </c>
      <c r="I93" s="347">
        <f>'3M - LGS'!I93</f>
        <v>6.6040000000000001E-2</v>
      </c>
      <c r="J93" s="347">
        <f>'3M - LGS'!J93</f>
        <v>6.8090999999999999E-2</v>
      </c>
      <c r="K93" s="347">
        <f>'3M - LGS'!K93</f>
        <v>6.6092999999999999E-2</v>
      </c>
      <c r="L93" s="347">
        <f>'3M - LGS'!L93</f>
        <v>3.5712000000000001E-2</v>
      </c>
      <c r="M93" s="347">
        <f>'3M - LGS'!M93</f>
        <v>3.6135E-2</v>
      </c>
      <c r="N93" s="347">
        <f>'3M - LGS'!N93</f>
        <v>3.3574E-2</v>
      </c>
      <c r="O93" s="347">
        <f>'3M - LGS'!O93</f>
        <v>3.2899999999999999E-2</v>
      </c>
      <c r="P93" s="347">
        <f>'3M - LGS'!P93</f>
        <v>3.3628999999999999E-2</v>
      </c>
      <c r="Q93" s="347">
        <f>'3M - LGS'!Q93</f>
        <v>3.4622E-2</v>
      </c>
      <c r="R93" s="347">
        <f>'3M - LGS'!R93</f>
        <v>3.3774999999999999E-2</v>
      </c>
      <c r="S93" s="347">
        <f>'3M - LGS'!S93</f>
        <v>3.6714999999999998E-2</v>
      </c>
      <c r="T93" s="347">
        <f>'3M - LGS'!T93</f>
        <v>6.8380999999999997E-2</v>
      </c>
      <c r="U93" s="347">
        <f>'3M - LGS'!U93</f>
        <v>6.6040000000000001E-2</v>
      </c>
      <c r="V93" s="347">
        <f>'3M - LGS'!V93</f>
        <v>6.8090999999999999E-2</v>
      </c>
      <c r="W93" s="347">
        <f>'3M - LGS'!W93</f>
        <v>6.6092999999999999E-2</v>
      </c>
      <c r="X93" s="347">
        <f>'3M - LGS'!X93</f>
        <v>3.5712000000000001E-2</v>
      </c>
      <c r="Y93" s="347">
        <f>'3M - LGS'!Y93</f>
        <v>3.6135E-2</v>
      </c>
      <c r="Z93" s="347">
        <f>'3M - LGS'!Z93</f>
        <v>3.3574E-2</v>
      </c>
      <c r="AA93" s="347">
        <f>'3M - LGS'!AA93</f>
        <v>3.2899999999999999E-2</v>
      </c>
      <c r="AB93" s="347">
        <f>'3M - LGS'!AB93</f>
        <v>3.3628999999999999E-2</v>
      </c>
      <c r="AC93" s="347">
        <f>'3M - LGS'!AC93</f>
        <v>3.4622E-2</v>
      </c>
      <c r="AD93" s="347">
        <f>'3M - LGS'!AD93</f>
        <v>3.3774999999999999E-2</v>
      </c>
      <c r="AE93" s="347">
        <f>'3M - LGS'!AE93</f>
        <v>3.6714999999999998E-2</v>
      </c>
      <c r="AF93" s="347">
        <f>'3M - LGS'!AF93</f>
        <v>6.8380999999999997E-2</v>
      </c>
      <c r="AG93" s="347">
        <f>'3M - LGS'!AG93</f>
        <v>6.6040000000000001E-2</v>
      </c>
      <c r="AH93" s="347">
        <f>'3M - LGS'!AH93</f>
        <v>6.8090999999999999E-2</v>
      </c>
      <c r="AI93" s="347">
        <f>'3M - LGS'!AI93</f>
        <v>6.6092999999999999E-2</v>
      </c>
      <c r="AJ93" s="347">
        <f>'3M - LGS'!AJ93</f>
        <v>3.5712000000000001E-2</v>
      </c>
      <c r="AK93" s="347">
        <f>'3M - LGS'!AK93</f>
        <v>3.6135E-2</v>
      </c>
      <c r="AL93" s="347">
        <f>'3M - LGS'!AL93</f>
        <v>3.3574E-2</v>
      </c>
      <c r="AM93" s="347">
        <f>'3M - LGS'!AM93</f>
        <v>3.2899999999999999E-2</v>
      </c>
      <c r="AO93" s="231" t="s">
        <v>139</v>
      </c>
    </row>
    <row r="94" spans="1:41" x14ac:dyDescent="0.3">
      <c r="A94" s="650"/>
      <c r="B94" s="11" t="s">
        <v>59</v>
      </c>
      <c r="C94" s="346">
        <f>'3M - LGS'!C94</f>
        <v>3.0917E-2</v>
      </c>
      <c r="D94" s="346">
        <f>'3M - LGS'!D94</f>
        <v>3.3917999999999997E-2</v>
      </c>
      <c r="E94" s="346">
        <f>'3M - LGS'!E94</f>
        <v>3.1923E-2</v>
      </c>
      <c r="F94" s="347">
        <f>'3M - LGS'!F94</f>
        <v>3.4112999999999997E-2</v>
      </c>
      <c r="G94" s="347">
        <f>'3M - LGS'!G94</f>
        <v>4.2518E-2</v>
      </c>
      <c r="H94" s="347">
        <f>'3M - LGS'!H94</f>
        <v>8.4876999999999994E-2</v>
      </c>
      <c r="I94" s="347">
        <f>'3M - LGS'!I94</f>
        <v>7.9538999999999999E-2</v>
      </c>
      <c r="J94" s="347">
        <f>'3M - LGS'!J94</f>
        <v>8.3308999999999994E-2</v>
      </c>
      <c r="K94" s="347">
        <f>'3M - LGS'!K94</f>
        <v>8.3042000000000005E-2</v>
      </c>
      <c r="L94" s="347">
        <f>'3M - LGS'!L94</f>
        <v>3.5901000000000002E-2</v>
      </c>
      <c r="M94" s="347">
        <f>'3M - LGS'!M94</f>
        <v>3.8133E-2</v>
      </c>
      <c r="N94" s="347">
        <f>'3M - LGS'!N94</f>
        <v>3.4439999999999998E-2</v>
      </c>
      <c r="O94" s="347">
        <f>'3M - LGS'!O94</f>
        <v>3.4639999999999997E-2</v>
      </c>
      <c r="P94" s="347">
        <f>'3M - LGS'!P94</f>
        <v>3.6375999999999999E-2</v>
      </c>
      <c r="Q94" s="347">
        <f>'3M - LGS'!Q94</f>
        <v>3.8793000000000001E-2</v>
      </c>
      <c r="R94" s="347">
        <f>'3M - LGS'!R94</f>
        <v>3.4112999999999997E-2</v>
      </c>
      <c r="S94" s="347">
        <f>'3M - LGS'!S94</f>
        <v>4.2518E-2</v>
      </c>
      <c r="T94" s="347">
        <f>'3M - LGS'!T94</f>
        <v>8.4876999999999994E-2</v>
      </c>
      <c r="U94" s="347">
        <f>'3M - LGS'!U94</f>
        <v>7.9538999999999999E-2</v>
      </c>
      <c r="V94" s="347">
        <f>'3M - LGS'!V94</f>
        <v>8.3308999999999994E-2</v>
      </c>
      <c r="W94" s="347">
        <f>'3M - LGS'!W94</f>
        <v>8.3042000000000005E-2</v>
      </c>
      <c r="X94" s="347">
        <f>'3M - LGS'!X94</f>
        <v>3.5901000000000002E-2</v>
      </c>
      <c r="Y94" s="347">
        <f>'3M - LGS'!Y94</f>
        <v>3.8133E-2</v>
      </c>
      <c r="Z94" s="347">
        <f>'3M - LGS'!Z94</f>
        <v>3.4439999999999998E-2</v>
      </c>
      <c r="AA94" s="347">
        <f>'3M - LGS'!AA94</f>
        <v>3.4639999999999997E-2</v>
      </c>
      <c r="AB94" s="347">
        <f>'3M - LGS'!AB94</f>
        <v>3.6375999999999999E-2</v>
      </c>
      <c r="AC94" s="347">
        <f>'3M - LGS'!AC94</f>
        <v>3.8793000000000001E-2</v>
      </c>
      <c r="AD94" s="347">
        <f>'3M - LGS'!AD94</f>
        <v>3.4112999999999997E-2</v>
      </c>
      <c r="AE94" s="347">
        <f>'3M - LGS'!AE94</f>
        <v>4.2518E-2</v>
      </c>
      <c r="AF94" s="347">
        <f>'3M - LGS'!AF94</f>
        <v>8.4876999999999994E-2</v>
      </c>
      <c r="AG94" s="347">
        <f>'3M - LGS'!AG94</f>
        <v>7.9538999999999999E-2</v>
      </c>
      <c r="AH94" s="347">
        <f>'3M - LGS'!AH94</f>
        <v>8.3308999999999994E-2</v>
      </c>
      <c r="AI94" s="347">
        <f>'3M - LGS'!AI94</f>
        <v>8.3042000000000005E-2</v>
      </c>
      <c r="AJ94" s="347">
        <f>'3M - LGS'!AJ94</f>
        <v>3.5901000000000002E-2</v>
      </c>
      <c r="AK94" s="347">
        <f>'3M - LGS'!AK94</f>
        <v>3.8133E-2</v>
      </c>
      <c r="AL94" s="347">
        <f>'3M - LGS'!AL94</f>
        <v>3.4439999999999998E-2</v>
      </c>
      <c r="AM94" s="347">
        <f>'3M - LGS'!AM94</f>
        <v>3.4639999999999997E-2</v>
      </c>
      <c r="AO94" s="231" t="s">
        <v>140</v>
      </c>
    </row>
    <row r="95" spans="1:41" x14ac:dyDescent="0.3">
      <c r="A95" s="650"/>
      <c r="B95" s="11" t="s">
        <v>142</v>
      </c>
      <c r="C95" s="346">
        <f>'3M - LGS'!C95</f>
        <v>2.9335E-2</v>
      </c>
      <c r="D95" s="346">
        <f>'3M - LGS'!D95</f>
        <v>3.0443999999999999E-2</v>
      </c>
      <c r="E95" s="346">
        <f>'3M - LGS'!E95</f>
        <v>2.7954E-2</v>
      </c>
      <c r="F95" s="347">
        <f>'3M - LGS'!F95</f>
        <v>3.6261000000000002E-2</v>
      </c>
      <c r="G95" s="347">
        <f>'3M - LGS'!G95</f>
        <v>3.8356000000000001E-2</v>
      </c>
      <c r="H95" s="347">
        <f>'3M - LGS'!H95</f>
        <v>7.3451000000000002E-2</v>
      </c>
      <c r="I95" s="347">
        <f>'3M - LGS'!I95</f>
        <v>7.0691000000000004E-2</v>
      </c>
      <c r="J95" s="347">
        <f>'3M - LGS'!J95</f>
        <v>7.3116E-2</v>
      </c>
      <c r="K95" s="347">
        <f>'3M - LGS'!K95</f>
        <v>7.0167999999999994E-2</v>
      </c>
      <c r="L95" s="347">
        <f>'3M - LGS'!L95</f>
        <v>3.7338000000000003E-2</v>
      </c>
      <c r="M95" s="347">
        <f>'3M - LGS'!M95</f>
        <v>3.6955000000000002E-2</v>
      </c>
      <c r="N95" s="347">
        <f>'3M - LGS'!N95</f>
        <v>3.4236999999999997E-2</v>
      </c>
      <c r="O95" s="347">
        <f>'3M - LGS'!O95</f>
        <v>3.3316999999999999E-2</v>
      </c>
      <c r="P95" s="347">
        <f>'3M - LGS'!P95</f>
        <v>3.3644E-2</v>
      </c>
      <c r="Q95" s="347">
        <f>'3M - LGS'!Q95</f>
        <v>3.4612999999999998E-2</v>
      </c>
      <c r="R95" s="347">
        <f>'3M - LGS'!R95</f>
        <v>3.6261000000000002E-2</v>
      </c>
      <c r="S95" s="347">
        <f>'3M - LGS'!S95</f>
        <v>3.8356000000000001E-2</v>
      </c>
      <c r="T95" s="347">
        <f>'3M - LGS'!T95</f>
        <v>7.3451000000000002E-2</v>
      </c>
      <c r="U95" s="347">
        <f>'3M - LGS'!U95</f>
        <v>7.0691000000000004E-2</v>
      </c>
      <c r="V95" s="347">
        <f>'3M - LGS'!V95</f>
        <v>7.3116E-2</v>
      </c>
      <c r="W95" s="347">
        <f>'3M - LGS'!W95</f>
        <v>7.0167999999999994E-2</v>
      </c>
      <c r="X95" s="347">
        <f>'3M - LGS'!X95</f>
        <v>3.7338000000000003E-2</v>
      </c>
      <c r="Y95" s="347">
        <f>'3M - LGS'!Y95</f>
        <v>3.6955000000000002E-2</v>
      </c>
      <c r="Z95" s="347">
        <f>'3M - LGS'!Z95</f>
        <v>3.4236999999999997E-2</v>
      </c>
      <c r="AA95" s="347">
        <f>'3M - LGS'!AA95</f>
        <v>3.3316999999999999E-2</v>
      </c>
      <c r="AB95" s="347">
        <f>'3M - LGS'!AB95</f>
        <v>3.3644E-2</v>
      </c>
      <c r="AC95" s="347">
        <f>'3M - LGS'!AC95</f>
        <v>3.4612999999999998E-2</v>
      </c>
      <c r="AD95" s="347">
        <f>'3M - LGS'!AD95</f>
        <v>3.6261000000000002E-2</v>
      </c>
      <c r="AE95" s="347">
        <f>'3M - LGS'!AE95</f>
        <v>3.8356000000000001E-2</v>
      </c>
      <c r="AF95" s="347">
        <f>'3M - LGS'!AF95</f>
        <v>7.3451000000000002E-2</v>
      </c>
      <c r="AG95" s="347">
        <f>'3M - LGS'!AG95</f>
        <v>7.0691000000000004E-2</v>
      </c>
      <c r="AH95" s="347">
        <f>'3M - LGS'!AH95</f>
        <v>7.3116E-2</v>
      </c>
      <c r="AI95" s="347">
        <f>'3M - LGS'!AI95</f>
        <v>7.0167999999999994E-2</v>
      </c>
      <c r="AJ95" s="347">
        <f>'3M - LGS'!AJ95</f>
        <v>3.7338000000000003E-2</v>
      </c>
      <c r="AK95" s="347">
        <f>'3M - LGS'!AK95</f>
        <v>3.6955000000000002E-2</v>
      </c>
      <c r="AL95" s="347">
        <f>'3M - LGS'!AL95</f>
        <v>3.4236999999999997E-2</v>
      </c>
      <c r="AM95" s="347">
        <f>'3M - LGS'!AM95</f>
        <v>3.3316999999999999E-2</v>
      </c>
    </row>
    <row r="96" spans="1:41" x14ac:dyDescent="0.3">
      <c r="A96" s="650"/>
      <c r="B96" s="11" t="s">
        <v>60</v>
      </c>
      <c r="C96" s="346">
        <f>'3M - LGS'!C96</f>
        <v>2.0434000000000001E-2</v>
      </c>
      <c r="D96" s="346">
        <f>'3M - LGS'!D96</f>
        <v>2.1371000000000001E-2</v>
      </c>
      <c r="E96" s="346">
        <f>'3M - LGS'!E96</f>
        <v>2.0813999999999999E-2</v>
      </c>
      <c r="F96" s="347">
        <f>'3M - LGS'!F96</f>
        <v>3.7753000000000002E-2</v>
      </c>
      <c r="G96" s="347">
        <f>'3M - LGS'!G96</f>
        <v>4.9020000000000001E-2</v>
      </c>
      <c r="H96" s="347">
        <f>'3M - LGS'!H96</f>
        <v>8.5724999999999996E-2</v>
      </c>
      <c r="I96" s="347">
        <f>'3M - LGS'!I96</f>
        <v>7.9927999999999999E-2</v>
      </c>
      <c r="J96" s="347">
        <f>'3M - LGS'!J96</f>
        <v>8.3828E-2</v>
      </c>
      <c r="K96" s="347">
        <f>'3M - LGS'!K96</f>
        <v>8.6550000000000002E-2</v>
      </c>
      <c r="L96" s="347">
        <f>'3M - LGS'!L96</f>
        <v>3.8226999999999997E-2</v>
      </c>
      <c r="M96" s="347">
        <f>'3M - LGS'!M96</f>
        <v>2.7736E-2</v>
      </c>
      <c r="N96" s="347">
        <f>'3M - LGS'!N96</f>
        <v>2.6527999999999999E-2</v>
      </c>
      <c r="O96" s="347">
        <f>'3M - LGS'!O96</f>
        <v>2.5860999999999999E-2</v>
      </c>
      <c r="P96" s="347">
        <f>'3M - LGS'!P96</f>
        <v>2.6527999999999999E-2</v>
      </c>
      <c r="Q96" s="347">
        <f>'3M - LGS'!Q96</f>
        <v>2.7113000000000002E-2</v>
      </c>
      <c r="R96" s="347">
        <f>'3M - LGS'!R96</f>
        <v>3.7753000000000002E-2</v>
      </c>
      <c r="S96" s="347">
        <f>'3M - LGS'!S96</f>
        <v>4.9020000000000001E-2</v>
      </c>
      <c r="T96" s="347">
        <f>'3M - LGS'!T96</f>
        <v>8.5724999999999996E-2</v>
      </c>
      <c r="U96" s="347">
        <f>'3M - LGS'!U96</f>
        <v>7.9927999999999999E-2</v>
      </c>
      <c r="V96" s="347">
        <f>'3M - LGS'!V96</f>
        <v>8.3828E-2</v>
      </c>
      <c r="W96" s="347">
        <f>'3M - LGS'!W96</f>
        <v>8.6550000000000002E-2</v>
      </c>
      <c r="X96" s="347">
        <f>'3M - LGS'!X96</f>
        <v>3.8226999999999997E-2</v>
      </c>
      <c r="Y96" s="347">
        <f>'3M - LGS'!Y96</f>
        <v>2.7736E-2</v>
      </c>
      <c r="Z96" s="347">
        <f>'3M - LGS'!Z96</f>
        <v>2.6527999999999999E-2</v>
      </c>
      <c r="AA96" s="347">
        <f>'3M - LGS'!AA96</f>
        <v>2.5860999999999999E-2</v>
      </c>
      <c r="AB96" s="347">
        <f>'3M - LGS'!AB96</f>
        <v>2.6527999999999999E-2</v>
      </c>
      <c r="AC96" s="347">
        <f>'3M - LGS'!AC96</f>
        <v>2.7113000000000002E-2</v>
      </c>
      <c r="AD96" s="347">
        <f>'3M - LGS'!AD96</f>
        <v>3.7753000000000002E-2</v>
      </c>
      <c r="AE96" s="347">
        <f>'3M - LGS'!AE96</f>
        <v>4.9020000000000001E-2</v>
      </c>
      <c r="AF96" s="347">
        <f>'3M - LGS'!AF96</f>
        <v>8.5724999999999996E-2</v>
      </c>
      <c r="AG96" s="347">
        <f>'3M - LGS'!AG96</f>
        <v>7.9927999999999999E-2</v>
      </c>
      <c r="AH96" s="347">
        <f>'3M - LGS'!AH96</f>
        <v>8.3828E-2</v>
      </c>
      <c r="AI96" s="347">
        <f>'3M - LGS'!AI96</f>
        <v>8.6550000000000002E-2</v>
      </c>
      <c r="AJ96" s="347">
        <f>'3M - LGS'!AJ96</f>
        <v>3.8226999999999997E-2</v>
      </c>
      <c r="AK96" s="347">
        <f>'3M - LGS'!AK96</f>
        <v>2.7736E-2</v>
      </c>
      <c r="AL96" s="347">
        <f>'3M - LGS'!AL96</f>
        <v>2.6527999999999999E-2</v>
      </c>
      <c r="AM96" s="347">
        <f>'3M - LGS'!AM96</f>
        <v>2.5860999999999999E-2</v>
      </c>
    </row>
    <row r="97" spans="1:39" x14ac:dyDescent="0.3">
      <c r="A97" s="650"/>
      <c r="B97" s="11" t="s">
        <v>143</v>
      </c>
      <c r="C97" s="346">
        <f>'3M - LGS'!C97</f>
        <v>2.0459000000000001E-2</v>
      </c>
      <c r="D97" s="346">
        <f>'3M - LGS'!D97</f>
        <v>2.1388999999999998E-2</v>
      </c>
      <c r="E97" s="346">
        <f>'3M - LGS'!E97</f>
        <v>2.0832E-2</v>
      </c>
      <c r="F97" s="347">
        <f>'3M - LGS'!F97</f>
        <v>2.8126000000000002E-2</v>
      </c>
      <c r="G97" s="347">
        <f>'3M - LGS'!G97</f>
        <v>2.8292999999999999E-2</v>
      </c>
      <c r="H97" s="347">
        <f>'3M - LGS'!H97</f>
        <v>4.5440000000000001E-2</v>
      </c>
      <c r="I97" s="347">
        <f>'3M - LGS'!I97</f>
        <v>4.4248999999999997E-2</v>
      </c>
      <c r="J97" s="347">
        <f>'3M - LGS'!J97</f>
        <v>4.5360999999999999E-2</v>
      </c>
      <c r="K97" s="347">
        <f>'3M - LGS'!K97</f>
        <v>4.5532000000000003E-2</v>
      </c>
      <c r="L97" s="347">
        <f>'3M - LGS'!L97</f>
        <v>2.7123000000000001E-2</v>
      </c>
      <c r="M97" s="347">
        <f>'3M - LGS'!M97</f>
        <v>2.7875E-2</v>
      </c>
      <c r="N97" s="347">
        <f>'3M - LGS'!N97</f>
        <v>2.6683999999999999E-2</v>
      </c>
      <c r="O97" s="347">
        <f>'3M - LGS'!O97</f>
        <v>2.5881000000000001E-2</v>
      </c>
      <c r="P97" s="347">
        <f>'3M - LGS'!P97</f>
        <v>2.6544000000000002E-2</v>
      </c>
      <c r="Q97" s="347">
        <f>'3M - LGS'!Q97</f>
        <v>2.7130999999999999E-2</v>
      </c>
      <c r="R97" s="347">
        <f>'3M - LGS'!R97</f>
        <v>2.8126000000000002E-2</v>
      </c>
      <c r="S97" s="347">
        <f>'3M - LGS'!S97</f>
        <v>2.8292999999999999E-2</v>
      </c>
      <c r="T97" s="347">
        <f>'3M - LGS'!T97</f>
        <v>4.5440000000000001E-2</v>
      </c>
      <c r="U97" s="347">
        <f>'3M - LGS'!U97</f>
        <v>4.4248999999999997E-2</v>
      </c>
      <c r="V97" s="347">
        <f>'3M - LGS'!V97</f>
        <v>4.5360999999999999E-2</v>
      </c>
      <c r="W97" s="347">
        <f>'3M - LGS'!W97</f>
        <v>4.5532000000000003E-2</v>
      </c>
      <c r="X97" s="347">
        <f>'3M - LGS'!X97</f>
        <v>2.7123000000000001E-2</v>
      </c>
      <c r="Y97" s="347">
        <f>'3M - LGS'!Y97</f>
        <v>2.7875E-2</v>
      </c>
      <c r="Z97" s="347">
        <f>'3M - LGS'!Z97</f>
        <v>2.6683999999999999E-2</v>
      </c>
      <c r="AA97" s="347">
        <f>'3M - LGS'!AA97</f>
        <v>2.5881000000000001E-2</v>
      </c>
      <c r="AB97" s="347">
        <f>'3M - LGS'!AB97</f>
        <v>2.6544000000000002E-2</v>
      </c>
      <c r="AC97" s="347">
        <f>'3M - LGS'!AC97</f>
        <v>2.7130999999999999E-2</v>
      </c>
      <c r="AD97" s="347">
        <f>'3M - LGS'!AD97</f>
        <v>2.8126000000000002E-2</v>
      </c>
      <c r="AE97" s="347">
        <f>'3M - LGS'!AE97</f>
        <v>2.8292999999999999E-2</v>
      </c>
      <c r="AF97" s="347">
        <f>'3M - LGS'!AF97</f>
        <v>4.5440000000000001E-2</v>
      </c>
      <c r="AG97" s="347">
        <f>'3M - LGS'!AG97</f>
        <v>4.4248999999999997E-2</v>
      </c>
      <c r="AH97" s="347">
        <f>'3M - LGS'!AH97</f>
        <v>4.5360999999999999E-2</v>
      </c>
      <c r="AI97" s="347">
        <f>'3M - LGS'!AI97</f>
        <v>4.5532000000000003E-2</v>
      </c>
      <c r="AJ97" s="347">
        <f>'3M - LGS'!AJ97</f>
        <v>2.7123000000000001E-2</v>
      </c>
      <c r="AK97" s="347">
        <f>'3M - LGS'!AK97</f>
        <v>2.7875E-2</v>
      </c>
      <c r="AL97" s="347">
        <f>'3M - LGS'!AL97</f>
        <v>2.6683999999999999E-2</v>
      </c>
      <c r="AM97" s="347">
        <f>'3M - LGS'!AM97</f>
        <v>2.5881000000000001E-2</v>
      </c>
    </row>
    <row r="98" spans="1:39" x14ac:dyDescent="0.3">
      <c r="A98" s="650"/>
      <c r="B98" s="11" t="s">
        <v>62</v>
      </c>
      <c r="C98" s="346">
        <f>'3M - LGS'!C98</f>
        <v>3.0918000000000001E-2</v>
      </c>
      <c r="D98" s="346">
        <f>'3M - LGS'!D98</f>
        <v>3.3936000000000001E-2</v>
      </c>
      <c r="E98" s="346">
        <f>'3M - LGS'!E98</f>
        <v>3.2333000000000001E-2</v>
      </c>
      <c r="F98" s="347">
        <f>'3M - LGS'!F98</f>
        <v>3.6452999999999999E-2</v>
      </c>
      <c r="G98" s="347">
        <f>'3M - LGS'!G98</f>
        <v>3.5632999999999998E-2</v>
      </c>
      <c r="H98" s="347">
        <f>'3M - LGS'!H98</f>
        <v>4.5009E-2</v>
      </c>
      <c r="I98" s="347">
        <f>'3M - LGS'!I98</f>
        <v>4.3836E-2</v>
      </c>
      <c r="J98" s="347">
        <f>'3M - LGS'!J98</f>
        <v>4.4943999999999998E-2</v>
      </c>
      <c r="K98" s="347">
        <f>'3M - LGS'!K98</f>
        <v>6.8141999999999994E-2</v>
      </c>
      <c r="L98" s="347">
        <f>'3M - LGS'!L98</f>
        <v>3.7690000000000001E-2</v>
      </c>
      <c r="M98" s="347">
        <f>'3M - LGS'!M98</f>
        <v>3.8654000000000001E-2</v>
      </c>
      <c r="N98" s="347">
        <f>'3M - LGS'!N98</f>
        <v>3.4444000000000002E-2</v>
      </c>
      <c r="O98" s="347">
        <f>'3M - LGS'!O98</f>
        <v>3.4639999999999997E-2</v>
      </c>
      <c r="P98" s="347">
        <f>'3M - LGS'!P98</f>
        <v>3.6391E-2</v>
      </c>
      <c r="Q98" s="347">
        <f>'3M - LGS'!Q98</f>
        <v>3.9224000000000002E-2</v>
      </c>
      <c r="R98" s="347">
        <f>'3M - LGS'!R98</f>
        <v>3.6452999999999999E-2</v>
      </c>
      <c r="S98" s="347">
        <f>'3M - LGS'!S98</f>
        <v>3.5632999999999998E-2</v>
      </c>
      <c r="T98" s="347">
        <f>'3M - LGS'!T98</f>
        <v>4.5009E-2</v>
      </c>
      <c r="U98" s="347">
        <f>'3M - LGS'!U98</f>
        <v>4.3836E-2</v>
      </c>
      <c r="V98" s="347">
        <f>'3M - LGS'!V98</f>
        <v>4.4943999999999998E-2</v>
      </c>
      <c r="W98" s="347">
        <f>'3M - LGS'!W98</f>
        <v>6.8141999999999994E-2</v>
      </c>
      <c r="X98" s="347">
        <f>'3M - LGS'!X98</f>
        <v>3.7690000000000001E-2</v>
      </c>
      <c r="Y98" s="347">
        <f>'3M - LGS'!Y98</f>
        <v>3.8654000000000001E-2</v>
      </c>
      <c r="Z98" s="347">
        <f>'3M - LGS'!Z98</f>
        <v>3.4444000000000002E-2</v>
      </c>
      <c r="AA98" s="347">
        <f>'3M - LGS'!AA98</f>
        <v>3.4639999999999997E-2</v>
      </c>
      <c r="AB98" s="347">
        <f>'3M - LGS'!AB98</f>
        <v>3.6391E-2</v>
      </c>
      <c r="AC98" s="347">
        <f>'3M - LGS'!AC98</f>
        <v>3.9224000000000002E-2</v>
      </c>
      <c r="AD98" s="347">
        <f>'3M - LGS'!AD98</f>
        <v>3.6452999999999999E-2</v>
      </c>
      <c r="AE98" s="347">
        <f>'3M - LGS'!AE98</f>
        <v>3.5632999999999998E-2</v>
      </c>
      <c r="AF98" s="347">
        <f>'3M - LGS'!AF98</f>
        <v>4.5009E-2</v>
      </c>
      <c r="AG98" s="347">
        <f>'3M - LGS'!AG98</f>
        <v>4.3836E-2</v>
      </c>
      <c r="AH98" s="347">
        <f>'3M - LGS'!AH98</f>
        <v>4.4943999999999998E-2</v>
      </c>
      <c r="AI98" s="347">
        <f>'3M - LGS'!AI98</f>
        <v>6.8141999999999994E-2</v>
      </c>
      <c r="AJ98" s="347">
        <f>'3M - LGS'!AJ98</f>
        <v>3.7690000000000001E-2</v>
      </c>
      <c r="AK98" s="347">
        <f>'3M - LGS'!AK98</f>
        <v>3.8654000000000001E-2</v>
      </c>
      <c r="AL98" s="347">
        <f>'3M - LGS'!AL98</f>
        <v>3.4444000000000002E-2</v>
      </c>
      <c r="AM98" s="347">
        <f>'3M - LGS'!AM98</f>
        <v>3.4639999999999997E-2</v>
      </c>
    </row>
    <row r="99" spans="1:39" x14ac:dyDescent="0.3">
      <c r="A99" s="650"/>
      <c r="B99" s="11" t="s">
        <v>63</v>
      </c>
      <c r="C99" s="346">
        <f>'3M - LGS'!C99</f>
        <v>3.0917E-2</v>
      </c>
      <c r="D99" s="346">
        <f>'3M - LGS'!D99</f>
        <v>3.3917999999999997E-2</v>
      </c>
      <c r="E99" s="346">
        <f>'3M - LGS'!E99</f>
        <v>3.1923E-2</v>
      </c>
      <c r="F99" s="347">
        <f>'3M - LGS'!F99</f>
        <v>3.4112999999999997E-2</v>
      </c>
      <c r="G99" s="347">
        <f>'3M - LGS'!G99</f>
        <v>4.2518E-2</v>
      </c>
      <c r="H99" s="347">
        <f>'3M - LGS'!H99</f>
        <v>8.4876999999999994E-2</v>
      </c>
      <c r="I99" s="347">
        <f>'3M - LGS'!I99</f>
        <v>7.9538999999999999E-2</v>
      </c>
      <c r="J99" s="347">
        <f>'3M - LGS'!J99</f>
        <v>8.3308999999999994E-2</v>
      </c>
      <c r="K99" s="347">
        <f>'3M - LGS'!K99</f>
        <v>8.3042000000000005E-2</v>
      </c>
      <c r="L99" s="347">
        <f>'3M - LGS'!L99</f>
        <v>3.5901000000000002E-2</v>
      </c>
      <c r="M99" s="347">
        <f>'3M - LGS'!M99</f>
        <v>3.8133E-2</v>
      </c>
      <c r="N99" s="347">
        <f>'3M - LGS'!N99</f>
        <v>3.4439999999999998E-2</v>
      </c>
      <c r="O99" s="347">
        <f>'3M - LGS'!O99</f>
        <v>3.4639999999999997E-2</v>
      </c>
      <c r="P99" s="347">
        <f>'3M - LGS'!P99</f>
        <v>3.6375999999999999E-2</v>
      </c>
      <c r="Q99" s="347">
        <f>'3M - LGS'!Q99</f>
        <v>3.8793000000000001E-2</v>
      </c>
      <c r="R99" s="347">
        <f>'3M - LGS'!R99</f>
        <v>3.4112999999999997E-2</v>
      </c>
      <c r="S99" s="347">
        <f>'3M - LGS'!S99</f>
        <v>4.2518E-2</v>
      </c>
      <c r="T99" s="347">
        <f>'3M - LGS'!T99</f>
        <v>8.4876999999999994E-2</v>
      </c>
      <c r="U99" s="347">
        <f>'3M - LGS'!U99</f>
        <v>7.9538999999999999E-2</v>
      </c>
      <c r="V99" s="347">
        <f>'3M - LGS'!V99</f>
        <v>8.3308999999999994E-2</v>
      </c>
      <c r="W99" s="347">
        <f>'3M - LGS'!W99</f>
        <v>8.3042000000000005E-2</v>
      </c>
      <c r="X99" s="347">
        <f>'3M - LGS'!X99</f>
        <v>3.5901000000000002E-2</v>
      </c>
      <c r="Y99" s="347">
        <f>'3M - LGS'!Y99</f>
        <v>3.8133E-2</v>
      </c>
      <c r="Z99" s="347">
        <f>'3M - LGS'!Z99</f>
        <v>3.4439999999999998E-2</v>
      </c>
      <c r="AA99" s="347">
        <f>'3M - LGS'!AA99</f>
        <v>3.4639999999999997E-2</v>
      </c>
      <c r="AB99" s="347">
        <f>'3M - LGS'!AB99</f>
        <v>3.6375999999999999E-2</v>
      </c>
      <c r="AC99" s="347">
        <f>'3M - LGS'!AC99</f>
        <v>3.8793000000000001E-2</v>
      </c>
      <c r="AD99" s="347">
        <f>'3M - LGS'!AD99</f>
        <v>3.4112999999999997E-2</v>
      </c>
      <c r="AE99" s="347">
        <f>'3M - LGS'!AE99</f>
        <v>4.2518E-2</v>
      </c>
      <c r="AF99" s="347">
        <f>'3M - LGS'!AF99</f>
        <v>8.4876999999999994E-2</v>
      </c>
      <c r="AG99" s="347">
        <f>'3M - LGS'!AG99</f>
        <v>7.9538999999999999E-2</v>
      </c>
      <c r="AH99" s="347">
        <f>'3M - LGS'!AH99</f>
        <v>8.3308999999999994E-2</v>
      </c>
      <c r="AI99" s="347">
        <f>'3M - LGS'!AI99</f>
        <v>8.3042000000000005E-2</v>
      </c>
      <c r="AJ99" s="347">
        <f>'3M - LGS'!AJ99</f>
        <v>3.5901000000000002E-2</v>
      </c>
      <c r="AK99" s="347">
        <f>'3M - LGS'!AK99</f>
        <v>3.8133E-2</v>
      </c>
      <c r="AL99" s="347">
        <f>'3M - LGS'!AL99</f>
        <v>3.4439999999999998E-2</v>
      </c>
      <c r="AM99" s="347">
        <f>'3M - LGS'!AM99</f>
        <v>3.4639999999999997E-2</v>
      </c>
    </row>
    <row r="100" spans="1:39" x14ac:dyDescent="0.3">
      <c r="A100" s="650"/>
      <c r="B100" s="11" t="s">
        <v>64</v>
      </c>
      <c r="C100" s="346">
        <f>'3M - LGS'!C100</f>
        <v>3.0336999999999999E-2</v>
      </c>
      <c r="D100" s="346">
        <f>'3M - LGS'!D100</f>
        <v>3.1578000000000002E-2</v>
      </c>
      <c r="E100" s="346">
        <f>'3M - LGS'!E100</f>
        <v>2.9073000000000002E-2</v>
      </c>
      <c r="F100" s="347">
        <f>'3M - LGS'!F100</f>
        <v>3.5679000000000002E-2</v>
      </c>
      <c r="G100" s="347">
        <f>'3M - LGS'!G100</f>
        <v>3.8559999999999997E-2</v>
      </c>
      <c r="H100" s="347">
        <f>'3M - LGS'!H100</f>
        <v>7.2455000000000006E-2</v>
      </c>
      <c r="I100" s="347">
        <f>'3M - LGS'!I100</f>
        <v>6.9884000000000002E-2</v>
      </c>
      <c r="J100" s="347">
        <f>'3M - LGS'!J100</f>
        <v>7.2040999999999994E-2</v>
      </c>
      <c r="K100" s="347">
        <f>'3M - LGS'!K100</f>
        <v>6.7956000000000003E-2</v>
      </c>
      <c r="L100" s="347">
        <f>'3M - LGS'!L100</f>
        <v>3.7663000000000002E-2</v>
      </c>
      <c r="M100" s="347">
        <f>'3M - LGS'!M100</f>
        <v>3.7125999999999999E-2</v>
      </c>
      <c r="N100" s="347">
        <f>'3M - LGS'!N100</f>
        <v>3.3944000000000002E-2</v>
      </c>
      <c r="O100" s="347">
        <f>'3M - LGS'!O100</f>
        <v>3.4153999999999997E-2</v>
      </c>
      <c r="P100" s="347">
        <f>'3M - LGS'!P100</f>
        <v>3.4536999999999998E-2</v>
      </c>
      <c r="Q100" s="347">
        <f>'3M - LGS'!Q100</f>
        <v>3.5791000000000003E-2</v>
      </c>
      <c r="R100" s="347">
        <f>'3M - LGS'!R100</f>
        <v>3.5679000000000002E-2</v>
      </c>
      <c r="S100" s="347">
        <f>'3M - LGS'!S100</f>
        <v>3.8559999999999997E-2</v>
      </c>
      <c r="T100" s="347">
        <f>'3M - LGS'!T100</f>
        <v>7.2455000000000006E-2</v>
      </c>
      <c r="U100" s="347">
        <f>'3M - LGS'!U100</f>
        <v>6.9884000000000002E-2</v>
      </c>
      <c r="V100" s="347">
        <f>'3M - LGS'!V100</f>
        <v>7.2040999999999994E-2</v>
      </c>
      <c r="W100" s="347">
        <f>'3M - LGS'!W100</f>
        <v>6.7956000000000003E-2</v>
      </c>
      <c r="X100" s="347">
        <f>'3M - LGS'!X100</f>
        <v>3.7663000000000002E-2</v>
      </c>
      <c r="Y100" s="347">
        <f>'3M - LGS'!Y100</f>
        <v>3.7125999999999999E-2</v>
      </c>
      <c r="Z100" s="347">
        <f>'3M - LGS'!Z100</f>
        <v>3.3944000000000002E-2</v>
      </c>
      <c r="AA100" s="347">
        <f>'3M - LGS'!AA100</f>
        <v>3.4153999999999997E-2</v>
      </c>
      <c r="AB100" s="347">
        <f>'3M - LGS'!AB100</f>
        <v>3.4536999999999998E-2</v>
      </c>
      <c r="AC100" s="347">
        <f>'3M - LGS'!AC100</f>
        <v>3.5791000000000003E-2</v>
      </c>
      <c r="AD100" s="347">
        <f>'3M - LGS'!AD100</f>
        <v>3.5679000000000002E-2</v>
      </c>
      <c r="AE100" s="347">
        <f>'3M - LGS'!AE100</f>
        <v>3.8559999999999997E-2</v>
      </c>
      <c r="AF100" s="347">
        <f>'3M - LGS'!AF100</f>
        <v>7.2455000000000006E-2</v>
      </c>
      <c r="AG100" s="347">
        <f>'3M - LGS'!AG100</f>
        <v>6.9884000000000002E-2</v>
      </c>
      <c r="AH100" s="347">
        <f>'3M - LGS'!AH100</f>
        <v>7.2040999999999994E-2</v>
      </c>
      <c r="AI100" s="347">
        <f>'3M - LGS'!AI100</f>
        <v>6.7956000000000003E-2</v>
      </c>
      <c r="AJ100" s="347">
        <f>'3M - LGS'!AJ100</f>
        <v>3.7663000000000002E-2</v>
      </c>
      <c r="AK100" s="347">
        <f>'3M - LGS'!AK100</f>
        <v>3.7125999999999999E-2</v>
      </c>
      <c r="AL100" s="347">
        <f>'3M - LGS'!AL100</f>
        <v>3.3944000000000002E-2</v>
      </c>
      <c r="AM100" s="347">
        <f>'3M - LGS'!AM100</f>
        <v>3.4153999999999997E-2</v>
      </c>
    </row>
    <row r="101" spans="1:39" x14ac:dyDescent="0.3">
      <c r="A101" s="650"/>
      <c r="B101" s="11" t="s">
        <v>65</v>
      </c>
      <c r="C101" s="346">
        <f>'3M - LGS'!C101</f>
        <v>2.8837000000000002E-2</v>
      </c>
      <c r="D101" s="346">
        <f>'3M - LGS'!D101</f>
        <v>3.0424E-2</v>
      </c>
      <c r="E101" s="346">
        <f>'3M - LGS'!E101</f>
        <v>2.7962999999999998E-2</v>
      </c>
      <c r="F101" s="347">
        <f>'3M - LGS'!F101</f>
        <v>3.3774999999999999E-2</v>
      </c>
      <c r="G101" s="347">
        <f>'3M - LGS'!G101</f>
        <v>3.6714999999999998E-2</v>
      </c>
      <c r="H101" s="347">
        <f>'3M - LGS'!H101</f>
        <v>6.8380999999999997E-2</v>
      </c>
      <c r="I101" s="347">
        <f>'3M - LGS'!I101</f>
        <v>6.6040000000000001E-2</v>
      </c>
      <c r="J101" s="347">
        <f>'3M - LGS'!J101</f>
        <v>6.8090999999999999E-2</v>
      </c>
      <c r="K101" s="347">
        <f>'3M - LGS'!K101</f>
        <v>6.6092999999999999E-2</v>
      </c>
      <c r="L101" s="347">
        <f>'3M - LGS'!L101</f>
        <v>3.5712000000000001E-2</v>
      </c>
      <c r="M101" s="347">
        <f>'3M - LGS'!M101</f>
        <v>3.6135E-2</v>
      </c>
      <c r="N101" s="347">
        <f>'3M - LGS'!N101</f>
        <v>3.3574E-2</v>
      </c>
      <c r="O101" s="347">
        <f>'3M - LGS'!O101</f>
        <v>3.2899999999999999E-2</v>
      </c>
      <c r="P101" s="347">
        <f>'3M - LGS'!P101</f>
        <v>3.3628999999999999E-2</v>
      </c>
      <c r="Q101" s="347">
        <f>'3M - LGS'!Q101</f>
        <v>3.4622E-2</v>
      </c>
      <c r="R101" s="347">
        <f>'3M - LGS'!R101</f>
        <v>3.3774999999999999E-2</v>
      </c>
      <c r="S101" s="347">
        <f>'3M - LGS'!S101</f>
        <v>3.6714999999999998E-2</v>
      </c>
      <c r="T101" s="347">
        <f>'3M - LGS'!T101</f>
        <v>6.8380999999999997E-2</v>
      </c>
      <c r="U101" s="347">
        <f>'3M - LGS'!U101</f>
        <v>6.6040000000000001E-2</v>
      </c>
      <c r="V101" s="347">
        <f>'3M - LGS'!V101</f>
        <v>6.8090999999999999E-2</v>
      </c>
      <c r="W101" s="347">
        <f>'3M - LGS'!W101</f>
        <v>6.6092999999999999E-2</v>
      </c>
      <c r="X101" s="347">
        <f>'3M - LGS'!X101</f>
        <v>3.5712000000000001E-2</v>
      </c>
      <c r="Y101" s="347">
        <f>'3M - LGS'!Y101</f>
        <v>3.6135E-2</v>
      </c>
      <c r="Z101" s="347">
        <f>'3M - LGS'!Z101</f>
        <v>3.3574E-2</v>
      </c>
      <c r="AA101" s="347">
        <f>'3M - LGS'!AA101</f>
        <v>3.2899999999999999E-2</v>
      </c>
      <c r="AB101" s="347">
        <f>'3M - LGS'!AB101</f>
        <v>3.3628999999999999E-2</v>
      </c>
      <c r="AC101" s="347">
        <f>'3M - LGS'!AC101</f>
        <v>3.4622E-2</v>
      </c>
      <c r="AD101" s="347">
        <f>'3M - LGS'!AD101</f>
        <v>3.3774999999999999E-2</v>
      </c>
      <c r="AE101" s="347">
        <f>'3M - LGS'!AE101</f>
        <v>3.6714999999999998E-2</v>
      </c>
      <c r="AF101" s="347">
        <f>'3M - LGS'!AF101</f>
        <v>6.8380999999999997E-2</v>
      </c>
      <c r="AG101" s="347">
        <f>'3M - LGS'!AG101</f>
        <v>6.6040000000000001E-2</v>
      </c>
      <c r="AH101" s="347">
        <f>'3M - LGS'!AH101</f>
        <v>6.8090999999999999E-2</v>
      </c>
      <c r="AI101" s="347">
        <f>'3M - LGS'!AI101</f>
        <v>6.6092999999999999E-2</v>
      </c>
      <c r="AJ101" s="347">
        <f>'3M - LGS'!AJ101</f>
        <v>3.5712000000000001E-2</v>
      </c>
      <c r="AK101" s="347">
        <f>'3M - LGS'!AK101</f>
        <v>3.6135E-2</v>
      </c>
      <c r="AL101" s="347">
        <f>'3M - LGS'!AL101</f>
        <v>3.3574E-2</v>
      </c>
      <c r="AM101" s="347">
        <f>'3M - LGS'!AM101</f>
        <v>3.2899999999999999E-2</v>
      </c>
    </row>
    <row r="102" spans="1:39" x14ac:dyDescent="0.3">
      <c r="A102" s="650"/>
      <c r="B102" s="11" t="s">
        <v>144</v>
      </c>
      <c r="C102" s="346">
        <f>'3M - LGS'!C102</f>
        <v>2.8837000000000002E-2</v>
      </c>
      <c r="D102" s="346">
        <f>'3M - LGS'!D102</f>
        <v>3.0424E-2</v>
      </c>
      <c r="E102" s="346">
        <f>'3M - LGS'!E102</f>
        <v>2.7962999999999998E-2</v>
      </c>
      <c r="F102" s="347">
        <f>'3M - LGS'!F102</f>
        <v>3.3774999999999999E-2</v>
      </c>
      <c r="G102" s="347">
        <f>'3M - LGS'!G102</f>
        <v>3.6714999999999998E-2</v>
      </c>
      <c r="H102" s="347">
        <f>'3M - LGS'!H102</f>
        <v>6.8380999999999997E-2</v>
      </c>
      <c r="I102" s="347">
        <f>'3M - LGS'!I102</f>
        <v>6.6040000000000001E-2</v>
      </c>
      <c r="J102" s="347">
        <f>'3M - LGS'!J102</f>
        <v>6.8090999999999999E-2</v>
      </c>
      <c r="K102" s="347">
        <f>'3M - LGS'!K102</f>
        <v>6.6092999999999999E-2</v>
      </c>
      <c r="L102" s="347">
        <f>'3M - LGS'!L102</f>
        <v>3.5712000000000001E-2</v>
      </c>
      <c r="M102" s="347">
        <f>'3M - LGS'!M102</f>
        <v>3.6135E-2</v>
      </c>
      <c r="N102" s="347">
        <f>'3M - LGS'!N102</f>
        <v>3.3574E-2</v>
      </c>
      <c r="O102" s="347">
        <f>'3M - LGS'!O102</f>
        <v>3.2899999999999999E-2</v>
      </c>
      <c r="P102" s="347">
        <f>'3M - LGS'!P102</f>
        <v>3.3628999999999999E-2</v>
      </c>
      <c r="Q102" s="347">
        <f>'3M - LGS'!Q102</f>
        <v>3.4622E-2</v>
      </c>
      <c r="R102" s="347">
        <f>'3M - LGS'!R102</f>
        <v>3.3774999999999999E-2</v>
      </c>
      <c r="S102" s="347">
        <f>'3M - LGS'!S102</f>
        <v>3.6714999999999998E-2</v>
      </c>
      <c r="T102" s="347">
        <f>'3M - LGS'!T102</f>
        <v>6.8380999999999997E-2</v>
      </c>
      <c r="U102" s="347">
        <f>'3M - LGS'!U102</f>
        <v>6.6040000000000001E-2</v>
      </c>
      <c r="V102" s="347">
        <f>'3M - LGS'!V102</f>
        <v>6.8090999999999999E-2</v>
      </c>
      <c r="W102" s="347">
        <f>'3M - LGS'!W102</f>
        <v>6.6092999999999999E-2</v>
      </c>
      <c r="X102" s="347">
        <f>'3M - LGS'!X102</f>
        <v>3.5712000000000001E-2</v>
      </c>
      <c r="Y102" s="347">
        <f>'3M - LGS'!Y102</f>
        <v>3.6135E-2</v>
      </c>
      <c r="Z102" s="347">
        <f>'3M - LGS'!Z102</f>
        <v>3.3574E-2</v>
      </c>
      <c r="AA102" s="347">
        <f>'3M - LGS'!AA102</f>
        <v>3.2899999999999999E-2</v>
      </c>
      <c r="AB102" s="347">
        <f>'3M - LGS'!AB102</f>
        <v>3.3628999999999999E-2</v>
      </c>
      <c r="AC102" s="347">
        <f>'3M - LGS'!AC102</f>
        <v>3.4622E-2</v>
      </c>
      <c r="AD102" s="347">
        <f>'3M - LGS'!AD102</f>
        <v>3.3774999999999999E-2</v>
      </c>
      <c r="AE102" s="347">
        <f>'3M - LGS'!AE102</f>
        <v>3.6714999999999998E-2</v>
      </c>
      <c r="AF102" s="347">
        <f>'3M - LGS'!AF102</f>
        <v>6.8380999999999997E-2</v>
      </c>
      <c r="AG102" s="347">
        <f>'3M - LGS'!AG102</f>
        <v>6.6040000000000001E-2</v>
      </c>
      <c r="AH102" s="347">
        <f>'3M - LGS'!AH102</f>
        <v>6.8090999999999999E-2</v>
      </c>
      <c r="AI102" s="347">
        <f>'3M - LGS'!AI102</f>
        <v>6.6092999999999999E-2</v>
      </c>
      <c r="AJ102" s="347">
        <f>'3M - LGS'!AJ102</f>
        <v>3.5712000000000001E-2</v>
      </c>
      <c r="AK102" s="347">
        <f>'3M - LGS'!AK102</f>
        <v>3.6135E-2</v>
      </c>
      <c r="AL102" s="347">
        <f>'3M - LGS'!AL102</f>
        <v>3.3574E-2</v>
      </c>
      <c r="AM102" s="347">
        <f>'3M - LGS'!AM102</f>
        <v>3.2899999999999999E-2</v>
      </c>
    </row>
    <row r="103" spans="1:39" x14ac:dyDescent="0.3">
      <c r="A103" s="650"/>
      <c r="B103" s="11" t="s">
        <v>145</v>
      </c>
      <c r="C103" s="346">
        <f>'3M - LGS'!C103</f>
        <v>2.8837000000000002E-2</v>
      </c>
      <c r="D103" s="346">
        <f>'3M - LGS'!D103</f>
        <v>3.0424E-2</v>
      </c>
      <c r="E103" s="346">
        <f>'3M - LGS'!E103</f>
        <v>2.7962999999999998E-2</v>
      </c>
      <c r="F103" s="347">
        <f>'3M - LGS'!F103</f>
        <v>3.3774999999999999E-2</v>
      </c>
      <c r="G103" s="347">
        <f>'3M - LGS'!G103</f>
        <v>3.6714999999999998E-2</v>
      </c>
      <c r="H103" s="347">
        <f>'3M - LGS'!H103</f>
        <v>6.8380999999999997E-2</v>
      </c>
      <c r="I103" s="347">
        <f>'3M - LGS'!I103</f>
        <v>6.6040000000000001E-2</v>
      </c>
      <c r="J103" s="347">
        <f>'3M - LGS'!J103</f>
        <v>6.8090999999999999E-2</v>
      </c>
      <c r="K103" s="347">
        <f>'3M - LGS'!K103</f>
        <v>6.6092999999999999E-2</v>
      </c>
      <c r="L103" s="347">
        <f>'3M - LGS'!L103</f>
        <v>3.5712000000000001E-2</v>
      </c>
      <c r="M103" s="347">
        <f>'3M - LGS'!M103</f>
        <v>3.6135E-2</v>
      </c>
      <c r="N103" s="347">
        <f>'3M - LGS'!N103</f>
        <v>3.3574E-2</v>
      </c>
      <c r="O103" s="347">
        <f>'3M - LGS'!O103</f>
        <v>3.2899999999999999E-2</v>
      </c>
      <c r="P103" s="347">
        <f>'3M - LGS'!P103</f>
        <v>3.3628999999999999E-2</v>
      </c>
      <c r="Q103" s="347">
        <f>'3M - LGS'!Q103</f>
        <v>3.4622E-2</v>
      </c>
      <c r="R103" s="347">
        <f>'3M - LGS'!R103</f>
        <v>3.3774999999999999E-2</v>
      </c>
      <c r="S103" s="347">
        <f>'3M - LGS'!S103</f>
        <v>3.6714999999999998E-2</v>
      </c>
      <c r="T103" s="347">
        <f>'3M - LGS'!T103</f>
        <v>6.8380999999999997E-2</v>
      </c>
      <c r="U103" s="347">
        <f>'3M - LGS'!U103</f>
        <v>6.6040000000000001E-2</v>
      </c>
      <c r="V103" s="347">
        <f>'3M - LGS'!V103</f>
        <v>6.8090999999999999E-2</v>
      </c>
      <c r="W103" s="347">
        <f>'3M - LGS'!W103</f>
        <v>6.6092999999999999E-2</v>
      </c>
      <c r="X103" s="347">
        <f>'3M - LGS'!X103</f>
        <v>3.5712000000000001E-2</v>
      </c>
      <c r="Y103" s="347">
        <f>'3M - LGS'!Y103</f>
        <v>3.6135E-2</v>
      </c>
      <c r="Z103" s="347">
        <f>'3M - LGS'!Z103</f>
        <v>3.3574E-2</v>
      </c>
      <c r="AA103" s="347">
        <f>'3M - LGS'!AA103</f>
        <v>3.2899999999999999E-2</v>
      </c>
      <c r="AB103" s="347">
        <f>'3M - LGS'!AB103</f>
        <v>3.3628999999999999E-2</v>
      </c>
      <c r="AC103" s="347">
        <f>'3M - LGS'!AC103</f>
        <v>3.4622E-2</v>
      </c>
      <c r="AD103" s="347">
        <f>'3M - LGS'!AD103</f>
        <v>3.3774999999999999E-2</v>
      </c>
      <c r="AE103" s="347">
        <f>'3M - LGS'!AE103</f>
        <v>3.6714999999999998E-2</v>
      </c>
      <c r="AF103" s="347">
        <f>'3M - LGS'!AF103</f>
        <v>6.8380999999999997E-2</v>
      </c>
      <c r="AG103" s="347">
        <f>'3M - LGS'!AG103</f>
        <v>6.6040000000000001E-2</v>
      </c>
      <c r="AH103" s="347">
        <f>'3M - LGS'!AH103</f>
        <v>6.8090999999999999E-2</v>
      </c>
      <c r="AI103" s="347">
        <f>'3M - LGS'!AI103</f>
        <v>6.6092999999999999E-2</v>
      </c>
      <c r="AJ103" s="347">
        <f>'3M - LGS'!AJ103</f>
        <v>3.5712000000000001E-2</v>
      </c>
      <c r="AK103" s="347">
        <f>'3M - LGS'!AK103</f>
        <v>3.6135E-2</v>
      </c>
      <c r="AL103" s="347">
        <f>'3M - LGS'!AL103</f>
        <v>3.3574E-2</v>
      </c>
      <c r="AM103" s="347">
        <f>'3M - LGS'!AM103</f>
        <v>3.2899999999999999E-2</v>
      </c>
    </row>
    <row r="104" spans="1:39" x14ac:dyDescent="0.3">
      <c r="A104" s="650"/>
      <c r="B104" s="11" t="s">
        <v>67</v>
      </c>
      <c r="C104" s="346">
        <f>'3M - LGS'!C104</f>
        <v>2.7470999999999999E-2</v>
      </c>
      <c r="D104" s="346">
        <f>'3M - LGS'!D104</f>
        <v>2.8761999999999999E-2</v>
      </c>
      <c r="E104" s="346">
        <f>'3M - LGS'!E104</f>
        <v>2.6634999999999999E-2</v>
      </c>
      <c r="F104" s="347">
        <f>'3M - LGS'!F104</f>
        <v>3.3493000000000002E-2</v>
      </c>
      <c r="G104" s="347">
        <f>'3M - LGS'!G104</f>
        <v>3.5507999999999998E-2</v>
      </c>
      <c r="H104" s="347">
        <f>'3M - LGS'!H104</f>
        <v>6.5448999999999993E-2</v>
      </c>
      <c r="I104" s="347">
        <f>'3M - LGS'!I104</f>
        <v>6.3149999999999998E-2</v>
      </c>
      <c r="J104" s="347">
        <f>'3M - LGS'!J104</f>
        <v>6.5251000000000003E-2</v>
      </c>
      <c r="K104" s="347">
        <f>'3M - LGS'!K104</f>
        <v>6.3331999999999999E-2</v>
      </c>
      <c r="L104" s="347">
        <f>'3M - LGS'!L104</f>
        <v>3.4426999999999999E-2</v>
      </c>
      <c r="M104" s="347">
        <f>'3M - LGS'!M104</f>
        <v>3.4855999999999998E-2</v>
      </c>
      <c r="N104" s="347">
        <f>'3M - LGS'!N104</f>
        <v>3.2490999999999999E-2</v>
      </c>
      <c r="O104" s="347">
        <f>'3M - LGS'!O104</f>
        <v>3.1757000000000001E-2</v>
      </c>
      <c r="P104" s="347">
        <f>'3M - LGS'!P104</f>
        <v>3.2323999999999999E-2</v>
      </c>
      <c r="Q104" s="347">
        <f>'3M - LGS'!Q104</f>
        <v>3.3225999999999999E-2</v>
      </c>
      <c r="R104" s="347">
        <f>'3M - LGS'!R104</f>
        <v>3.3493000000000002E-2</v>
      </c>
      <c r="S104" s="347">
        <f>'3M - LGS'!S104</f>
        <v>3.5507999999999998E-2</v>
      </c>
      <c r="T104" s="347">
        <f>'3M - LGS'!T104</f>
        <v>6.5448999999999993E-2</v>
      </c>
      <c r="U104" s="347">
        <f>'3M - LGS'!U104</f>
        <v>6.3149999999999998E-2</v>
      </c>
      <c r="V104" s="347">
        <f>'3M - LGS'!V104</f>
        <v>6.5251000000000003E-2</v>
      </c>
      <c r="W104" s="347">
        <f>'3M - LGS'!W104</f>
        <v>6.3331999999999999E-2</v>
      </c>
      <c r="X104" s="347">
        <f>'3M - LGS'!X104</f>
        <v>3.4426999999999999E-2</v>
      </c>
      <c r="Y104" s="347">
        <f>'3M - LGS'!Y104</f>
        <v>3.4855999999999998E-2</v>
      </c>
      <c r="Z104" s="347">
        <f>'3M - LGS'!Z104</f>
        <v>3.2490999999999999E-2</v>
      </c>
      <c r="AA104" s="347">
        <f>'3M - LGS'!AA104</f>
        <v>3.1757000000000001E-2</v>
      </c>
      <c r="AB104" s="347">
        <f>'3M - LGS'!AB104</f>
        <v>3.2323999999999999E-2</v>
      </c>
      <c r="AC104" s="347">
        <f>'3M - LGS'!AC104</f>
        <v>3.3225999999999999E-2</v>
      </c>
      <c r="AD104" s="347">
        <f>'3M - LGS'!AD104</f>
        <v>3.3493000000000002E-2</v>
      </c>
      <c r="AE104" s="347">
        <f>'3M - LGS'!AE104</f>
        <v>3.5507999999999998E-2</v>
      </c>
      <c r="AF104" s="347">
        <f>'3M - LGS'!AF104</f>
        <v>6.5448999999999993E-2</v>
      </c>
      <c r="AG104" s="347">
        <f>'3M - LGS'!AG104</f>
        <v>6.3149999999999998E-2</v>
      </c>
      <c r="AH104" s="347">
        <f>'3M - LGS'!AH104</f>
        <v>6.5251000000000003E-2</v>
      </c>
      <c r="AI104" s="347">
        <f>'3M - LGS'!AI104</f>
        <v>6.3331999999999999E-2</v>
      </c>
      <c r="AJ104" s="347">
        <f>'3M - LGS'!AJ104</f>
        <v>3.4426999999999999E-2</v>
      </c>
      <c r="AK104" s="347">
        <f>'3M - LGS'!AK104</f>
        <v>3.4855999999999998E-2</v>
      </c>
      <c r="AL104" s="347">
        <f>'3M - LGS'!AL104</f>
        <v>3.2490999999999999E-2</v>
      </c>
      <c r="AM104" s="347">
        <f>'3M - LGS'!AM104</f>
        <v>3.1757000000000001E-2</v>
      </c>
    </row>
    <row r="105" spans="1:39" ht="15" thickBot="1" x14ac:dyDescent="0.35">
      <c r="A105" s="651"/>
      <c r="B105" s="15" t="s">
        <v>68</v>
      </c>
      <c r="C105" s="344">
        <f>'3M - LGS'!C105</f>
        <v>2.8913999999999999E-2</v>
      </c>
      <c r="D105" s="344">
        <f>'3M - LGS'!D105</f>
        <v>2.9624000000000001E-2</v>
      </c>
      <c r="E105" s="344">
        <f>'3M - LGS'!E105</f>
        <v>2.69E-2</v>
      </c>
      <c r="F105" s="345">
        <f>'3M - LGS'!F105</f>
        <v>3.6944999999999999E-2</v>
      </c>
      <c r="G105" s="345">
        <f>'3M - LGS'!G105</f>
        <v>3.9467000000000002E-2</v>
      </c>
      <c r="H105" s="345">
        <f>'3M - LGS'!H105</f>
        <v>7.3371000000000006E-2</v>
      </c>
      <c r="I105" s="345">
        <f>'3M - LGS'!I105</f>
        <v>7.0692000000000005E-2</v>
      </c>
      <c r="J105" s="345">
        <f>'3M - LGS'!J105</f>
        <v>7.3050000000000004E-2</v>
      </c>
      <c r="K105" s="345">
        <f>'3M - LGS'!K105</f>
        <v>6.9253999999999996E-2</v>
      </c>
      <c r="L105" s="345">
        <f>'3M - LGS'!L105</f>
        <v>3.8316000000000003E-2</v>
      </c>
      <c r="M105" s="345">
        <f>'3M - LGS'!M105</f>
        <v>3.8210000000000001E-2</v>
      </c>
      <c r="N105" s="345">
        <f>'3M - LGS'!N105</f>
        <v>3.5223999999999998E-2</v>
      </c>
      <c r="O105" s="345">
        <f>'3M - LGS'!O105</f>
        <v>3.3896000000000003E-2</v>
      </c>
      <c r="P105" s="345">
        <f>'3M - LGS'!P105</f>
        <v>3.3889000000000002E-2</v>
      </c>
      <c r="Q105" s="345">
        <f>'3M - LGS'!Q105</f>
        <v>3.4446999999999998E-2</v>
      </c>
      <c r="R105" s="345">
        <f>'3M - LGS'!R105</f>
        <v>3.6944999999999999E-2</v>
      </c>
      <c r="S105" s="345">
        <f>'3M - LGS'!S105</f>
        <v>3.9467000000000002E-2</v>
      </c>
      <c r="T105" s="345">
        <f>'3M - LGS'!T105</f>
        <v>7.3371000000000006E-2</v>
      </c>
      <c r="U105" s="345">
        <f>'3M - LGS'!U105</f>
        <v>7.0692000000000005E-2</v>
      </c>
      <c r="V105" s="345">
        <f>'3M - LGS'!V105</f>
        <v>7.3050000000000004E-2</v>
      </c>
      <c r="W105" s="345">
        <f>'3M - LGS'!W105</f>
        <v>6.9253999999999996E-2</v>
      </c>
      <c r="X105" s="345">
        <f>'3M - LGS'!X105</f>
        <v>3.8316000000000003E-2</v>
      </c>
      <c r="Y105" s="345">
        <f>'3M - LGS'!Y105</f>
        <v>3.8210000000000001E-2</v>
      </c>
      <c r="Z105" s="345">
        <f>'3M - LGS'!Z105</f>
        <v>3.5223999999999998E-2</v>
      </c>
      <c r="AA105" s="345">
        <f>'3M - LGS'!AA105</f>
        <v>3.3896000000000003E-2</v>
      </c>
      <c r="AB105" s="345">
        <f>'3M - LGS'!AB105</f>
        <v>3.3889000000000002E-2</v>
      </c>
      <c r="AC105" s="345">
        <f>'3M - LGS'!AC105</f>
        <v>3.4446999999999998E-2</v>
      </c>
      <c r="AD105" s="345">
        <f>'3M - LGS'!AD105</f>
        <v>3.6944999999999999E-2</v>
      </c>
      <c r="AE105" s="345">
        <f>'3M - LGS'!AE105</f>
        <v>3.9467000000000002E-2</v>
      </c>
      <c r="AF105" s="345">
        <f>'3M - LGS'!AF105</f>
        <v>7.3371000000000006E-2</v>
      </c>
      <c r="AG105" s="345">
        <f>'3M - LGS'!AG105</f>
        <v>7.0692000000000005E-2</v>
      </c>
      <c r="AH105" s="345">
        <f>'3M - LGS'!AH105</f>
        <v>7.3050000000000004E-2</v>
      </c>
      <c r="AI105" s="345">
        <f>'3M - LGS'!AI105</f>
        <v>6.9253999999999996E-2</v>
      </c>
      <c r="AJ105" s="345">
        <f>'3M - LGS'!AJ105</f>
        <v>3.8316000000000003E-2</v>
      </c>
      <c r="AK105" s="345">
        <f>'3M - LGS'!AK105</f>
        <v>3.8210000000000001E-2</v>
      </c>
      <c r="AL105" s="345">
        <f>'3M - LGS'!AL105</f>
        <v>3.5223999999999998E-2</v>
      </c>
      <c r="AM105" s="345">
        <f>'3M - LGS'!AM105</f>
        <v>3.3896000000000003E-2</v>
      </c>
    </row>
    <row r="107" spans="1:39" ht="15" hidden="1" customHeight="1" x14ac:dyDescent="0.3">
      <c r="A107" s="615" t="s">
        <v>154</v>
      </c>
      <c r="B107" s="387" t="s">
        <v>155</v>
      </c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90" t="s">
        <v>155</v>
      </c>
      <c r="P107" s="389"/>
      <c r="Q107" s="389"/>
      <c r="R107" s="389"/>
      <c r="S107" s="389"/>
      <c r="T107" s="389"/>
      <c r="U107" s="389"/>
      <c r="V107" s="389"/>
      <c r="W107" s="389"/>
      <c r="X107" s="389"/>
      <c r="Y107" s="389"/>
      <c r="Z107" s="391"/>
      <c r="AA107" s="389" t="s">
        <v>155</v>
      </c>
      <c r="AB107" s="389"/>
      <c r="AC107" s="389"/>
      <c r="AD107" s="389"/>
      <c r="AE107" s="389"/>
      <c r="AF107" s="389"/>
      <c r="AG107" s="389"/>
      <c r="AH107" s="389"/>
      <c r="AI107" s="389"/>
      <c r="AJ107" s="389"/>
      <c r="AK107" s="389"/>
      <c r="AL107" s="389"/>
      <c r="AM107" s="390" t="s">
        <v>155</v>
      </c>
    </row>
    <row r="108" spans="1:39" ht="15" hidden="1" customHeight="1" thickBot="1" x14ac:dyDescent="0.35">
      <c r="A108" s="616"/>
      <c r="B108" s="643" t="s">
        <v>156</v>
      </c>
      <c r="C108" s="644"/>
      <c r="D108" s="644"/>
      <c r="E108" s="644"/>
      <c r="F108" s="644"/>
      <c r="G108" s="644"/>
      <c r="H108" s="644"/>
      <c r="I108" s="644"/>
      <c r="J108" s="644"/>
      <c r="K108" s="644"/>
      <c r="L108" s="644"/>
      <c r="M108" s="644"/>
      <c r="N108" s="645"/>
      <c r="O108" s="646" t="s">
        <v>156</v>
      </c>
      <c r="P108" s="647"/>
      <c r="Q108" s="647"/>
      <c r="R108" s="647"/>
      <c r="S108" s="647"/>
      <c r="T108" s="647"/>
      <c r="U108" s="647"/>
      <c r="V108" s="647"/>
      <c r="W108" s="647"/>
      <c r="X108" s="647"/>
      <c r="Y108" s="647"/>
      <c r="Z108" s="648"/>
      <c r="AA108" s="646" t="s">
        <v>156</v>
      </c>
      <c r="AB108" s="647"/>
      <c r="AC108" s="647"/>
      <c r="AD108" s="647"/>
      <c r="AE108" s="647"/>
      <c r="AF108" s="647"/>
      <c r="AG108" s="647"/>
      <c r="AH108" s="647"/>
      <c r="AI108" s="647"/>
      <c r="AJ108" s="647"/>
      <c r="AK108" s="647"/>
      <c r="AL108" s="648"/>
      <c r="AM108" s="531" t="s">
        <v>156</v>
      </c>
    </row>
    <row r="109" spans="1:39" hidden="1" x14ac:dyDescent="0.3">
      <c r="A109" s="609"/>
      <c r="B109" s="313" t="s">
        <v>157</v>
      </c>
      <c r="C109" s="281">
        <f t="shared" ref="C109:AH109" si="43">C92</f>
        <v>43831</v>
      </c>
      <c r="D109" s="281">
        <f t="shared" si="43"/>
        <v>43862</v>
      </c>
      <c r="E109" s="281">
        <f t="shared" si="43"/>
        <v>43891</v>
      </c>
      <c r="F109" s="281">
        <f t="shared" si="43"/>
        <v>43922</v>
      </c>
      <c r="G109" s="281">
        <f t="shared" si="43"/>
        <v>43952</v>
      </c>
      <c r="H109" s="281">
        <f t="shared" si="43"/>
        <v>43983</v>
      </c>
      <c r="I109" s="281">
        <f t="shared" si="43"/>
        <v>44013</v>
      </c>
      <c r="J109" s="281">
        <f t="shared" si="43"/>
        <v>44044</v>
      </c>
      <c r="K109" s="281">
        <f t="shared" si="43"/>
        <v>44075</v>
      </c>
      <c r="L109" s="281">
        <f t="shared" si="43"/>
        <v>44105</v>
      </c>
      <c r="M109" s="281">
        <f t="shared" si="43"/>
        <v>44136</v>
      </c>
      <c r="N109" s="281">
        <f t="shared" si="43"/>
        <v>44166</v>
      </c>
      <c r="O109" s="281">
        <f t="shared" si="43"/>
        <v>44197</v>
      </c>
      <c r="P109" s="281">
        <f t="shared" si="43"/>
        <v>44228</v>
      </c>
      <c r="Q109" s="281">
        <f t="shared" si="43"/>
        <v>44256</v>
      </c>
      <c r="R109" s="281">
        <f t="shared" si="43"/>
        <v>44287</v>
      </c>
      <c r="S109" s="281">
        <f t="shared" si="43"/>
        <v>44317</v>
      </c>
      <c r="T109" s="281">
        <f t="shared" si="43"/>
        <v>44348</v>
      </c>
      <c r="U109" s="281">
        <f t="shared" si="43"/>
        <v>44378</v>
      </c>
      <c r="V109" s="281">
        <f t="shared" si="43"/>
        <v>44409</v>
      </c>
      <c r="W109" s="281">
        <f t="shared" si="43"/>
        <v>44440</v>
      </c>
      <c r="X109" s="281">
        <f t="shared" si="43"/>
        <v>44470</v>
      </c>
      <c r="Y109" s="281">
        <f t="shared" si="43"/>
        <v>44501</v>
      </c>
      <c r="Z109" s="281">
        <f t="shared" si="43"/>
        <v>44531</v>
      </c>
      <c r="AA109" s="281">
        <f t="shared" si="43"/>
        <v>44562</v>
      </c>
      <c r="AB109" s="281">
        <f t="shared" si="43"/>
        <v>44593</v>
      </c>
      <c r="AC109" s="281">
        <f t="shared" si="43"/>
        <v>44621</v>
      </c>
      <c r="AD109" s="281">
        <f t="shared" si="43"/>
        <v>44652</v>
      </c>
      <c r="AE109" s="281">
        <f t="shared" si="43"/>
        <v>44682</v>
      </c>
      <c r="AF109" s="281">
        <f t="shared" si="43"/>
        <v>44713</v>
      </c>
      <c r="AG109" s="281">
        <f t="shared" si="43"/>
        <v>44743</v>
      </c>
      <c r="AH109" s="281">
        <f t="shared" si="43"/>
        <v>44774</v>
      </c>
      <c r="AI109" s="281">
        <f t="shared" ref="AI109:AM109" si="44">AI92</f>
        <v>44805</v>
      </c>
      <c r="AJ109" s="281">
        <f t="shared" si="44"/>
        <v>44835</v>
      </c>
      <c r="AK109" s="281">
        <f t="shared" si="44"/>
        <v>44866</v>
      </c>
      <c r="AL109" s="281">
        <f t="shared" si="44"/>
        <v>44896</v>
      </c>
      <c r="AM109" s="281">
        <f t="shared" si="44"/>
        <v>44927</v>
      </c>
    </row>
    <row r="110" spans="1:39" hidden="1" x14ac:dyDescent="0.3">
      <c r="A110" s="609"/>
      <c r="B110" s="282" t="s">
        <v>141</v>
      </c>
      <c r="C110" s="115">
        <v>2.6199E-2</v>
      </c>
      <c r="D110" s="115">
        <v>2.7446999999999999E-2</v>
      </c>
      <c r="E110" s="115">
        <v>2.5529999999999997E-2</v>
      </c>
      <c r="F110" s="349">
        <v>3.1083464351229287E-2</v>
      </c>
      <c r="G110" s="349">
        <v>3.30671550853395E-2</v>
      </c>
      <c r="H110" s="349">
        <v>5.898198580192094E-2</v>
      </c>
      <c r="I110" s="349">
        <v>5.7406322354516301E-2</v>
      </c>
      <c r="J110" s="349">
        <v>5.8854176634972645E-2</v>
      </c>
      <c r="K110" s="349">
        <v>5.7598349214851484E-2</v>
      </c>
      <c r="L110" s="349">
        <v>3.2066354392640169E-2</v>
      </c>
      <c r="M110" s="349">
        <v>3.2516302023050919E-2</v>
      </c>
      <c r="N110" s="349">
        <v>3.0728329424068494E-2</v>
      </c>
      <c r="O110" s="349">
        <v>3.0047435906328628E-2</v>
      </c>
      <c r="P110" s="349">
        <v>3.0682951773254422E-2</v>
      </c>
      <c r="Q110" s="349">
        <v>3.1521241016378376E-2</v>
      </c>
      <c r="R110" s="349">
        <v>3.1083464351229287E-2</v>
      </c>
      <c r="S110" s="349">
        <v>3.30671550853395E-2</v>
      </c>
      <c r="T110" s="349">
        <v>5.898198580192094E-2</v>
      </c>
      <c r="U110" s="349">
        <v>5.7406322354516301E-2</v>
      </c>
      <c r="V110" s="349">
        <v>5.8854176634972645E-2</v>
      </c>
      <c r="W110" s="349">
        <v>5.7598349214851484E-2</v>
      </c>
      <c r="X110" s="349">
        <v>3.2066354392640169E-2</v>
      </c>
      <c r="Y110" s="349">
        <v>3.2516302023050919E-2</v>
      </c>
      <c r="Z110" s="349">
        <v>3.0728329424068494E-2</v>
      </c>
      <c r="AA110" s="349">
        <v>3.0047435906328628E-2</v>
      </c>
      <c r="AB110" s="349">
        <v>3.0682951773254422E-2</v>
      </c>
      <c r="AC110" s="349">
        <v>3.1521241016378376E-2</v>
      </c>
      <c r="AD110" s="349">
        <v>3.1083464351229287E-2</v>
      </c>
      <c r="AE110" s="349">
        <v>3.30671550853395E-2</v>
      </c>
      <c r="AF110" s="349">
        <v>5.898198580192094E-2</v>
      </c>
      <c r="AG110" s="349">
        <v>5.7406322354516301E-2</v>
      </c>
      <c r="AH110" s="349">
        <v>5.8854176634972645E-2</v>
      </c>
      <c r="AI110" s="349">
        <v>5.7598349214851484E-2</v>
      </c>
      <c r="AJ110" s="349">
        <v>3.2066354392640169E-2</v>
      </c>
      <c r="AK110" s="349">
        <v>3.2516302023050919E-2</v>
      </c>
      <c r="AL110" s="349">
        <v>3.0728329424068494E-2</v>
      </c>
      <c r="AM110" s="349">
        <v>3.0047435906328628E-2</v>
      </c>
    </row>
    <row r="111" spans="1:39" hidden="1" x14ac:dyDescent="0.3">
      <c r="A111" s="609"/>
      <c r="B111" s="282" t="s">
        <v>59</v>
      </c>
      <c r="C111" s="115">
        <v>2.7577000000000001E-2</v>
      </c>
      <c r="D111" s="115">
        <v>2.9746000000000002E-2</v>
      </c>
      <c r="E111" s="115">
        <v>2.7931999999999998E-2</v>
      </c>
      <c r="F111" s="349">
        <v>3.1287121412679954E-2</v>
      </c>
      <c r="G111" s="349">
        <v>3.6500600077863397E-2</v>
      </c>
      <c r="H111" s="349">
        <v>6.9150929119490973E-2</v>
      </c>
      <c r="I111" s="349">
        <v>6.5867332180788413E-2</v>
      </c>
      <c r="J111" s="349">
        <v>6.8271763685987169E-2</v>
      </c>
      <c r="K111" s="349">
        <v>6.7981341517486346E-2</v>
      </c>
      <c r="L111" s="349">
        <v>3.2177869568350823E-2</v>
      </c>
      <c r="M111" s="349">
        <v>3.3675250196518916E-2</v>
      </c>
      <c r="N111" s="349">
        <v>3.1249280141862588E-2</v>
      </c>
      <c r="O111" s="349">
        <v>3.1088718298159661E-2</v>
      </c>
      <c r="P111" s="349">
        <v>3.2310141385779451E-2</v>
      </c>
      <c r="Q111" s="349">
        <v>3.4009812477182967E-2</v>
      </c>
      <c r="R111" s="349">
        <v>3.1287121412679954E-2</v>
      </c>
      <c r="S111" s="349">
        <v>3.6500600077863397E-2</v>
      </c>
      <c r="T111" s="349">
        <v>6.9150929119490973E-2</v>
      </c>
      <c r="U111" s="349">
        <v>6.5867332180788413E-2</v>
      </c>
      <c r="V111" s="349">
        <v>6.8271763685987169E-2</v>
      </c>
      <c r="W111" s="349">
        <v>6.7981341517486346E-2</v>
      </c>
      <c r="X111" s="349">
        <v>3.2177869568350823E-2</v>
      </c>
      <c r="Y111" s="349">
        <v>3.3675250196518916E-2</v>
      </c>
      <c r="Z111" s="349">
        <v>3.1249280141862588E-2</v>
      </c>
      <c r="AA111" s="349">
        <v>3.1088718298159661E-2</v>
      </c>
      <c r="AB111" s="349">
        <v>3.2310141385779451E-2</v>
      </c>
      <c r="AC111" s="349">
        <v>3.4009812477182967E-2</v>
      </c>
      <c r="AD111" s="349">
        <v>3.1287121412679954E-2</v>
      </c>
      <c r="AE111" s="349">
        <v>3.6500600077863397E-2</v>
      </c>
      <c r="AF111" s="349">
        <v>6.9150929119490973E-2</v>
      </c>
      <c r="AG111" s="349">
        <v>6.5867332180788413E-2</v>
      </c>
      <c r="AH111" s="349">
        <v>6.8271763685987169E-2</v>
      </c>
      <c r="AI111" s="349">
        <v>6.7981341517486346E-2</v>
      </c>
      <c r="AJ111" s="349">
        <v>3.2177869568350823E-2</v>
      </c>
      <c r="AK111" s="349">
        <v>3.3675250196518916E-2</v>
      </c>
      <c r="AL111" s="349">
        <v>3.1249280141862588E-2</v>
      </c>
      <c r="AM111" s="349">
        <v>3.1088718298159661E-2</v>
      </c>
    </row>
    <row r="112" spans="1:39" hidden="1" x14ac:dyDescent="0.3">
      <c r="A112" s="609"/>
      <c r="B112" s="282" t="s">
        <v>142</v>
      </c>
      <c r="C112" s="115">
        <v>2.6529E-2</v>
      </c>
      <c r="D112" s="115">
        <v>2.7459999999999998E-2</v>
      </c>
      <c r="E112" s="115">
        <v>2.5524000000000002E-2</v>
      </c>
      <c r="F112" s="349">
        <v>3.2581147788740064E-2</v>
      </c>
      <c r="G112" s="349">
        <v>3.4030484753869335E-2</v>
      </c>
      <c r="H112" s="349">
        <v>6.2083116741552077E-2</v>
      </c>
      <c r="I112" s="349">
        <v>6.0306053609823676E-2</v>
      </c>
      <c r="J112" s="349">
        <v>6.1941044573503183E-2</v>
      </c>
      <c r="K112" s="349">
        <v>6.0070705003849423E-2</v>
      </c>
      <c r="L112" s="349">
        <v>3.3029966213668778E-2</v>
      </c>
      <c r="M112" s="349">
        <v>3.2990619582801396E-2</v>
      </c>
      <c r="N112" s="349">
        <v>3.1126386353450688E-2</v>
      </c>
      <c r="O112" s="349">
        <v>3.029705946816429E-2</v>
      </c>
      <c r="P112" s="349">
        <v>3.0692206516073458E-2</v>
      </c>
      <c r="Q112" s="349">
        <v>3.1515990769204173E-2</v>
      </c>
      <c r="R112" s="349">
        <v>3.2581147788740064E-2</v>
      </c>
      <c r="S112" s="349">
        <v>3.4030484753869335E-2</v>
      </c>
      <c r="T112" s="349">
        <v>6.2083116741552077E-2</v>
      </c>
      <c r="U112" s="349">
        <v>6.0306053609823676E-2</v>
      </c>
      <c r="V112" s="349">
        <v>6.1941044573503183E-2</v>
      </c>
      <c r="W112" s="349">
        <v>6.0070705003849423E-2</v>
      </c>
      <c r="X112" s="349">
        <v>3.3029966213668778E-2</v>
      </c>
      <c r="Y112" s="349">
        <v>3.2990619582801396E-2</v>
      </c>
      <c r="Z112" s="349">
        <v>3.1126386353450688E-2</v>
      </c>
      <c r="AA112" s="349">
        <v>3.029705946816429E-2</v>
      </c>
      <c r="AB112" s="349">
        <v>3.0692206516073458E-2</v>
      </c>
      <c r="AC112" s="349">
        <v>3.1515990769204173E-2</v>
      </c>
      <c r="AD112" s="349">
        <v>3.2581147788740064E-2</v>
      </c>
      <c r="AE112" s="349">
        <v>3.4030484753869335E-2</v>
      </c>
      <c r="AF112" s="349">
        <v>6.2083116741552077E-2</v>
      </c>
      <c r="AG112" s="349">
        <v>6.0306053609823676E-2</v>
      </c>
      <c r="AH112" s="349">
        <v>6.1941044573503183E-2</v>
      </c>
      <c r="AI112" s="349">
        <v>6.0070705003849423E-2</v>
      </c>
      <c r="AJ112" s="349">
        <v>3.3029966213668778E-2</v>
      </c>
      <c r="AK112" s="349">
        <v>3.2990619582801396E-2</v>
      </c>
      <c r="AL112" s="349">
        <v>3.1126386353450688E-2</v>
      </c>
      <c r="AM112" s="349">
        <v>3.029705946816429E-2</v>
      </c>
    </row>
    <row r="113" spans="1:39" hidden="1" x14ac:dyDescent="0.3">
      <c r="A113" s="609"/>
      <c r="B113" s="282" t="s">
        <v>60</v>
      </c>
      <c r="C113" s="115">
        <v>2.0434000000000001E-2</v>
      </c>
      <c r="D113" s="115">
        <v>2.1371000000000001E-2</v>
      </c>
      <c r="E113" s="115">
        <v>2.0813999999999999E-2</v>
      </c>
      <c r="F113" s="349">
        <v>3.3484101029381416E-2</v>
      </c>
      <c r="G113" s="349">
        <v>4.0432631701588333E-2</v>
      </c>
      <c r="H113" s="349">
        <v>6.9679419701354439E-2</v>
      </c>
      <c r="I113" s="349">
        <v>6.6112062017944839E-2</v>
      </c>
      <c r="J113" s="349">
        <v>6.8596251305118663E-2</v>
      </c>
      <c r="K113" s="349">
        <v>7.0159702602657775E-2</v>
      </c>
      <c r="L113" s="349">
        <v>3.3559498265374979E-2</v>
      </c>
      <c r="M113" s="349">
        <v>2.7735911412729124E-2</v>
      </c>
      <c r="N113" s="349">
        <v>2.652823729934119E-2</v>
      </c>
      <c r="O113" s="349">
        <v>2.5860572795162531E-2</v>
      </c>
      <c r="P113" s="349">
        <v>2.652833230827558E-2</v>
      </c>
      <c r="Q113" s="349">
        <v>2.7112651173639406E-2</v>
      </c>
      <c r="R113" s="349">
        <v>3.3484101029381416E-2</v>
      </c>
      <c r="S113" s="349">
        <v>4.0432631701588333E-2</v>
      </c>
      <c r="T113" s="349">
        <v>6.9679419701354439E-2</v>
      </c>
      <c r="U113" s="349">
        <v>6.6112062017944839E-2</v>
      </c>
      <c r="V113" s="349">
        <v>6.8596251305118663E-2</v>
      </c>
      <c r="W113" s="349">
        <v>7.0159702602657775E-2</v>
      </c>
      <c r="X113" s="349">
        <v>3.3559498265374979E-2</v>
      </c>
      <c r="Y113" s="349">
        <v>2.7735911412729124E-2</v>
      </c>
      <c r="Z113" s="349">
        <v>2.652823729934119E-2</v>
      </c>
      <c r="AA113" s="349">
        <v>2.5860572795162531E-2</v>
      </c>
      <c r="AB113" s="349">
        <v>2.652833230827558E-2</v>
      </c>
      <c r="AC113" s="349">
        <v>2.7112651173639406E-2</v>
      </c>
      <c r="AD113" s="349">
        <v>3.3484101029381416E-2</v>
      </c>
      <c r="AE113" s="349">
        <v>4.0432631701588333E-2</v>
      </c>
      <c r="AF113" s="349">
        <v>6.9679419701354439E-2</v>
      </c>
      <c r="AG113" s="349">
        <v>6.6112062017944839E-2</v>
      </c>
      <c r="AH113" s="349">
        <v>6.8596251305118663E-2</v>
      </c>
      <c r="AI113" s="349">
        <v>7.0159702602657775E-2</v>
      </c>
      <c r="AJ113" s="349">
        <v>3.3559498265374979E-2</v>
      </c>
      <c r="AK113" s="349">
        <v>2.7735911412729124E-2</v>
      </c>
      <c r="AL113" s="349">
        <v>2.652823729934119E-2</v>
      </c>
      <c r="AM113" s="349">
        <v>2.5860572795162531E-2</v>
      </c>
    </row>
    <row r="114" spans="1:39" hidden="1" x14ac:dyDescent="0.3">
      <c r="A114" s="609"/>
      <c r="B114" s="282" t="s">
        <v>143</v>
      </c>
      <c r="C114" s="115">
        <v>2.0459000000000001E-2</v>
      </c>
      <c r="D114" s="115">
        <v>2.1388999999999998E-2</v>
      </c>
      <c r="E114" s="115">
        <v>2.0832E-2</v>
      </c>
      <c r="F114" s="349">
        <v>2.7725410801511231E-2</v>
      </c>
      <c r="G114" s="349">
        <v>2.8220949986221516E-2</v>
      </c>
      <c r="H114" s="349">
        <v>4.5273461784829723E-2</v>
      </c>
      <c r="I114" s="349">
        <v>4.4087893556852581E-2</v>
      </c>
      <c r="J114" s="349">
        <v>4.5194738620845686E-2</v>
      </c>
      <c r="K114" s="349">
        <v>4.5363470113842473E-2</v>
      </c>
      <c r="L114" s="349">
        <v>2.7061998455206474E-2</v>
      </c>
      <c r="M114" s="349">
        <v>2.7817778730303621E-2</v>
      </c>
      <c r="N114" s="349">
        <v>2.6627275382035749E-2</v>
      </c>
      <c r="O114" s="349">
        <v>2.5875926900525859E-2</v>
      </c>
      <c r="P114" s="349">
        <v>2.6540537748047474E-2</v>
      </c>
      <c r="Q114" s="349">
        <v>2.7127079018739036E-2</v>
      </c>
      <c r="R114" s="349">
        <v>2.7725410801511231E-2</v>
      </c>
      <c r="S114" s="349">
        <v>2.8220949986221516E-2</v>
      </c>
      <c r="T114" s="349">
        <v>4.5273461784829723E-2</v>
      </c>
      <c r="U114" s="349">
        <v>4.4087893556852581E-2</v>
      </c>
      <c r="V114" s="349">
        <v>4.5194738620845686E-2</v>
      </c>
      <c r="W114" s="349">
        <v>4.5363470113842473E-2</v>
      </c>
      <c r="X114" s="349">
        <v>2.7061998455206474E-2</v>
      </c>
      <c r="Y114" s="349">
        <v>2.7817778730303621E-2</v>
      </c>
      <c r="Z114" s="349">
        <v>2.6627275382035749E-2</v>
      </c>
      <c r="AA114" s="349">
        <v>2.5875926900525859E-2</v>
      </c>
      <c r="AB114" s="349">
        <v>2.6540537748047474E-2</v>
      </c>
      <c r="AC114" s="349">
        <v>2.7127079018739036E-2</v>
      </c>
      <c r="AD114" s="349">
        <v>2.7725410801511231E-2</v>
      </c>
      <c r="AE114" s="349">
        <v>2.8220949986221516E-2</v>
      </c>
      <c r="AF114" s="349">
        <v>4.5273461784829723E-2</v>
      </c>
      <c r="AG114" s="349">
        <v>4.4087893556852581E-2</v>
      </c>
      <c r="AH114" s="349">
        <v>4.5194738620845686E-2</v>
      </c>
      <c r="AI114" s="349">
        <v>4.5363470113842473E-2</v>
      </c>
      <c r="AJ114" s="349">
        <v>2.7061998455206474E-2</v>
      </c>
      <c r="AK114" s="349">
        <v>2.7817778730303621E-2</v>
      </c>
      <c r="AL114" s="349">
        <v>2.6627275382035749E-2</v>
      </c>
      <c r="AM114" s="349">
        <v>2.5875926900525859E-2</v>
      </c>
    </row>
    <row r="115" spans="1:39" hidden="1" x14ac:dyDescent="0.3">
      <c r="A115" s="609"/>
      <c r="B115" s="283" t="s">
        <v>62</v>
      </c>
      <c r="C115" s="115">
        <v>2.7577999999999998E-2</v>
      </c>
      <c r="D115" s="115">
        <v>2.9758E-2</v>
      </c>
      <c r="E115" s="115">
        <v>2.8181999999999999E-2</v>
      </c>
      <c r="F115" s="349">
        <v>3.2696885174976473E-2</v>
      </c>
      <c r="G115" s="349">
        <v>3.2435026940329049E-2</v>
      </c>
      <c r="H115" s="349">
        <v>4.500936747919055E-2</v>
      </c>
      <c r="I115" s="349">
        <v>4.3836302091463192E-2</v>
      </c>
      <c r="J115" s="349">
        <v>4.4944202522712556E-2</v>
      </c>
      <c r="K115" s="349">
        <v>5.8840155056961316E-2</v>
      </c>
      <c r="L115" s="349">
        <v>3.3240009191326289E-2</v>
      </c>
      <c r="M115" s="349">
        <v>3.3978256055586256E-2</v>
      </c>
      <c r="N115" s="349">
        <v>3.1251062077392665E-2</v>
      </c>
      <c r="O115" s="349">
        <v>3.108900830684997E-2</v>
      </c>
      <c r="P115" s="349">
        <v>3.2318880451583896E-2</v>
      </c>
      <c r="Q115" s="349">
        <v>3.4268850536707036E-2</v>
      </c>
      <c r="R115" s="349">
        <v>3.2696885174976473E-2</v>
      </c>
      <c r="S115" s="349">
        <v>3.2435026940329049E-2</v>
      </c>
      <c r="T115" s="349">
        <v>4.500936747919055E-2</v>
      </c>
      <c r="U115" s="349">
        <v>4.3836302091463192E-2</v>
      </c>
      <c r="V115" s="349">
        <v>4.4944202522712556E-2</v>
      </c>
      <c r="W115" s="349">
        <v>5.8840155056961316E-2</v>
      </c>
      <c r="X115" s="349">
        <v>3.3240009191326289E-2</v>
      </c>
      <c r="Y115" s="349">
        <v>3.3978256055586256E-2</v>
      </c>
      <c r="Z115" s="349">
        <v>3.1251062077392665E-2</v>
      </c>
      <c r="AA115" s="349">
        <v>3.108900830684997E-2</v>
      </c>
      <c r="AB115" s="349">
        <v>3.2318880451583896E-2</v>
      </c>
      <c r="AC115" s="349">
        <v>3.4268850536707036E-2</v>
      </c>
      <c r="AD115" s="349">
        <v>3.2696885174976473E-2</v>
      </c>
      <c r="AE115" s="349">
        <v>3.2435026940329049E-2</v>
      </c>
      <c r="AF115" s="349">
        <v>4.500936747919055E-2</v>
      </c>
      <c r="AG115" s="349">
        <v>4.3836302091463192E-2</v>
      </c>
      <c r="AH115" s="349">
        <v>4.4944202522712556E-2</v>
      </c>
      <c r="AI115" s="349">
        <v>5.8840155056961316E-2</v>
      </c>
      <c r="AJ115" s="349">
        <v>3.3240009191326289E-2</v>
      </c>
      <c r="AK115" s="349">
        <v>3.3978256055586256E-2</v>
      </c>
      <c r="AL115" s="349">
        <v>3.1251062077392665E-2</v>
      </c>
      <c r="AM115" s="349">
        <v>3.108900830684997E-2</v>
      </c>
    </row>
    <row r="116" spans="1:39" hidden="1" x14ac:dyDescent="0.3">
      <c r="A116" s="609"/>
      <c r="B116" s="283" t="s">
        <v>63</v>
      </c>
      <c r="C116" s="115">
        <v>2.7577000000000001E-2</v>
      </c>
      <c r="D116" s="115">
        <v>2.9746000000000002E-2</v>
      </c>
      <c r="E116" s="115">
        <v>2.7931999999999998E-2</v>
      </c>
      <c r="F116" s="349">
        <v>3.1287121412679954E-2</v>
      </c>
      <c r="G116" s="349">
        <v>3.6500600077863397E-2</v>
      </c>
      <c r="H116" s="349">
        <v>6.9150929119490973E-2</v>
      </c>
      <c r="I116" s="349">
        <v>6.5867332180788413E-2</v>
      </c>
      <c r="J116" s="349">
        <v>6.8271763685987169E-2</v>
      </c>
      <c r="K116" s="349">
        <v>6.7981341517486346E-2</v>
      </c>
      <c r="L116" s="349">
        <v>3.2177869568350823E-2</v>
      </c>
      <c r="M116" s="349">
        <v>3.3675250196518916E-2</v>
      </c>
      <c r="N116" s="349">
        <v>3.1249280141862588E-2</v>
      </c>
      <c r="O116" s="349">
        <v>3.1088718298159661E-2</v>
      </c>
      <c r="P116" s="349">
        <v>3.2310141385779451E-2</v>
      </c>
      <c r="Q116" s="349">
        <v>3.4009812477182967E-2</v>
      </c>
      <c r="R116" s="349">
        <v>3.1287121412679954E-2</v>
      </c>
      <c r="S116" s="349">
        <v>3.6500600077863397E-2</v>
      </c>
      <c r="T116" s="349">
        <v>6.9150929119490973E-2</v>
      </c>
      <c r="U116" s="349">
        <v>6.5867332180788413E-2</v>
      </c>
      <c r="V116" s="349">
        <v>6.8271763685987169E-2</v>
      </c>
      <c r="W116" s="349">
        <v>6.7981341517486346E-2</v>
      </c>
      <c r="X116" s="349">
        <v>3.2177869568350823E-2</v>
      </c>
      <c r="Y116" s="349">
        <v>3.3675250196518916E-2</v>
      </c>
      <c r="Z116" s="349">
        <v>3.1249280141862588E-2</v>
      </c>
      <c r="AA116" s="349">
        <v>3.1088718298159661E-2</v>
      </c>
      <c r="AB116" s="349">
        <v>3.2310141385779451E-2</v>
      </c>
      <c r="AC116" s="349">
        <v>3.4009812477182967E-2</v>
      </c>
      <c r="AD116" s="349">
        <v>3.1287121412679954E-2</v>
      </c>
      <c r="AE116" s="349">
        <v>3.6500600077863397E-2</v>
      </c>
      <c r="AF116" s="349">
        <v>6.9150929119490973E-2</v>
      </c>
      <c r="AG116" s="349">
        <v>6.5867332180788413E-2</v>
      </c>
      <c r="AH116" s="349">
        <v>6.8271763685987169E-2</v>
      </c>
      <c r="AI116" s="349">
        <v>6.7981341517486346E-2</v>
      </c>
      <c r="AJ116" s="349">
        <v>3.2177869568350823E-2</v>
      </c>
      <c r="AK116" s="349">
        <v>3.3675250196518916E-2</v>
      </c>
      <c r="AL116" s="349">
        <v>3.1249280141862588E-2</v>
      </c>
      <c r="AM116" s="349">
        <v>3.1088718298159661E-2</v>
      </c>
    </row>
    <row r="117" spans="1:39" hidden="1" x14ac:dyDescent="0.3">
      <c r="A117" s="609"/>
      <c r="B117" s="283" t="s">
        <v>64</v>
      </c>
      <c r="C117" s="115">
        <v>2.7192999999999998E-2</v>
      </c>
      <c r="D117" s="115">
        <v>2.8205000000000001E-2</v>
      </c>
      <c r="E117" s="115">
        <v>2.6200999999999999E-2</v>
      </c>
      <c r="F117" s="349">
        <v>3.2229392176094822E-2</v>
      </c>
      <c r="G117" s="349">
        <v>3.4150535545563028E-2</v>
      </c>
      <c r="H117" s="349">
        <v>6.1472124203911391E-2</v>
      </c>
      <c r="I117" s="349">
        <v>5.980062225002921E-2</v>
      </c>
      <c r="J117" s="349">
        <v>6.127920395300715E-2</v>
      </c>
      <c r="K117" s="349">
        <v>5.8726988781891254E-2</v>
      </c>
      <c r="L117" s="349">
        <v>3.3224194412387956E-2</v>
      </c>
      <c r="M117" s="349">
        <v>3.3089948772374186E-2</v>
      </c>
      <c r="N117" s="349">
        <v>3.0950461741892941E-2</v>
      </c>
      <c r="O117" s="349">
        <v>3.0797422272452961E-2</v>
      </c>
      <c r="P117" s="349">
        <v>3.1219753394793454E-2</v>
      </c>
      <c r="Q117" s="349">
        <v>3.2215924669279007E-2</v>
      </c>
      <c r="R117" s="349">
        <v>3.2229392176094822E-2</v>
      </c>
      <c r="S117" s="349">
        <v>3.4150535545563028E-2</v>
      </c>
      <c r="T117" s="349">
        <v>6.1472124203911391E-2</v>
      </c>
      <c r="U117" s="349">
        <v>5.980062225002921E-2</v>
      </c>
      <c r="V117" s="349">
        <v>6.127920395300715E-2</v>
      </c>
      <c r="W117" s="349">
        <v>5.8726988781891254E-2</v>
      </c>
      <c r="X117" s="349">
        <v>3.3224194412387956E-2</v>
      </c>
      <c r="Y117" s="349">
        <v>3.3089948772374186E-2</v>
      </c>
      <c r="Z117" s="349">
        <v>3.0950461741892941E-2</v>
      </c>
      <c r="AA117" s="349">
        <v>3.0797422272452961E-2</v>
      </c>
      <c r="AB117" s="349">
        <v>3.1219753394793454E-2</v>
      </c>
      <c r="AC117" s="349">
        <v>3.2215924669279007E-2</v>
      </c>
      <c r="AD117" s="349">
        <v>3.2229392176094822E-2</v>
      </c>
      <c r="AE117" s="349">
        <v>3.4150535545563028E-2</v>
      </c>
      <c r="AF117" s="349">
        <v>6.1472124203911391E-2</v>
      </c>
      <c r="AG117" s="349">
        <v>5.980062225002921E-2</v>
      </c>
      <c r="AH117" s="349">
        <v>6.127920395300715E-2</v>
      </c>
      <c r="AI117" s="349">
        <v>5.8726988781891254E-2</v>
      </c>
      <c r="AJ117" s="349">
        <v>3.3224194412387956E-2</v>
      </c>
      <c r="AK117" s="349">
        <v>3.3089948772374186E-2</v>
      </c>
      <c r="AL117" s="349">
        <v>3.0950461741892941E-2</v>
      </c>
      <c r="AM117" s="349">
        <v>3.0797422272452961E-2</v>
      </c>
    </row>
    <row r="118" spans="1:39" hidden="1" x14ac:dyDescent="0.3">
      <c r="A118" s="609"/>
      <c r="B118" s="283" t="s">
        <v>65</v>
      </c>
      <c r="C118" s="115">
        <v>2.6199E-2</v>
      </c>
      <c r="D118" s="115">
        <v>2.7446999999999999E-2</v>
      </c>
      <c r="E118" s="115">
        <v>2.5529999999999997E-2</v>
      </c>
      <c r="F118" s="349">
        <v>3.1083464351229287E-2</v>
      </c>
      <c r="G118" s="349">
        <v>3.30671550853395E-2</v>
      </c>
      <c r="H118" s="349">
        <v>5.898198580192094E-2</v>
      </c>
      <c r="I118" s="349">
        <v>5.7406322354516301E-2</v>
      </c>
      <c r="J118" s="349">
        <v>5.8854176634972645E-2</v>
      </c>
      <c r="K118" s="349">
        <v>5.7598349214851484E-2</v>
      </c>
      <c r="L118" s="349">
        <v>3.2066354392640169E-2</v>
      </c>
      <c r="M118" s="349">
        <v>3.2516302023050919E-2</v>
      </c>
      <c r="N118" s="349">
        <v>3.0728329424068494E-2</v>
      </c>
      <c r="O118" s="349">
        <v>3.0047435906328628E-2</v>
      </c>
      <c r="P118" s="349">
        <v>3.0682951773254422E-2</v>
      </c>
      <c r="Q118" s="349">
        <v>3.1521241016378376E-2</v>
      </c>
      <c r="R118" s="349">
        <v>3.1083464351229287E-2</v>
      </c>
      <c r="S118" s="349">
        <v>3.30671550853395E-2</v>
      </c>
      <c r="T118" s="349">
        <v>5.898198580192094E-2</v>
      </c>
      <c r="U118" s="349">
        <v>5.7406322354516301E-2</v>
      </c>
      <c r="V118" s="349">
        <v>5.8854176634972645E-2</v>
      </c>
      <c r="W118" s="349">
        <v>5.7598349214851484E-2</v>
      </c>
      <c r="X118" s="349">
        <v>3.2066354392640169E-2</v>
      </c>
      <c r="Y118" s="349">
        <v>3.2516302023050919E-2</v>
      </c>
      <c r="Z118" s="349">
        <v>3.0728329424068494E-2</v>
      </c>
      <c r="AA118" s="349">
        <v>3.0047435906328628E-2</v>
      </c>
      <c r="AB118" s="349">
        <v>3.0682951773254422E-2</v>
      </c>
      <c r="AC118" s="349">
        <v>3.1521241016378376E-2</v>
      </c>
      <c r="AD118" s="349">
        <v>3.1083464351229287E-2</v>
      </c>
      <c r="AE118" s="349">
        <v>3.30671550853395E-2</v>
      </c>
      <c r="AF118" s="349">
        <v>5.898198580192094E-2</v>
      </c>
      <c r="AG118" s="349">
        <v>5.7406322354516301E-2</v>
      </c>
      <c r="AH118" s="349">
        <v>5.8854176634972645E-2</v>
      </c>
      <c r="AI118" s="349">
        <v>5.7598349214851484E-2</v>
      </c>
      <c r="AJ118" s="349">
        <v>3.2066354392640169E-2</v>
      </c>
      <c r="AK118" s="349">
        <v>3.2516302023050919E-2</v>
      </c>
      <c r="AL118" s="349">
        <v>3.0728329424068494E-2</v>
      </c>
      <c r="AM118" s="349">
        <v>3.0047435906328628E-2</v>
      </c>
    </row>
    <row r="119" spans="1:39" hidden="1" x14ac:dyDescent="0.3">
      <c r="A119" s="609"/>
      <c r="B119" s="283" t="s">
        <v>144</v>
      </c>
      <c r="C119" s="115">
        <v>2.6199E-2</v>
      </c>
      <c r="D119" s="115">
        <v>2.7446999999999999E-2</v>
      </c>
      <c r="E119" s="115">
        <v>2.5529999999999997E-2</v>
      </c>
      <c r="F119" s="349">
        <v>3.1083464351229287E-2</v>
      </c>
      <c r="G119" s="349">
        <v>3.30671550853395E-2</v>
      </c>
      <c r="H119" s="349">
        <v>5.898198580192094E-2</v>
      </c>
      <c r="I119" s="349">
        <v>5.7406322354516301E-2</v>
      </c>
      <c r="J119" s="349">
        <v>5.8854176634972645E-2</v>
      </c>
      <c r="K119" s="349">
        <v>5.7598349214851484E-2</v>
      </c>
      <c r="L119" s="349">
        <v>3.2066354392640169E-2</v>
      </c>
      <c r="M119" s="349">
        <v>3.2516302023050919E-2</v>
      </c>
      <c r="N119" s="349">
        <v>3.0728329424068494E-2</v>
      </c>
      <c r="O119" s="349">
        <v>3.0047435906328628E-2</v>
      </c>
      <c r="P119" s="349">
        <v>3.0682951773254422E-2</v>
      </c>
      <c r="Q119" s="349">
        <v>3.1521241016378376E-2</v>
      </c>
      <c r="R119" s="349">
        <v>3.1083464351229287E-2</v>
      </c>
      <c r="S119" s="349">
        <v>3.30671550853395E-2</v>
      </c>
      <c r="T119" s="349">
        <v>5.898198580192094E-2</v>
      </c>
      <c r="U119" s="349">
        <v>5.7406322354516301E-2</v>
      </c>
      <c r="V119" s="349">
        <v>5.8854176634972645E-2</v>
      </c>
      <c r="W119" s="349">
        <v>5.7598349214851484E-2</v>
      </c>
      <c r="X119" s="349">
        <v>3.2066354392640169E-2</v>
      </c>
      <c r="Y119" s="349">
        <v>3.2516302023050919E-2</v>
      </c>
      <c r="Z119" s="349">
        <v>3.0728329424068494E-2</v>
      </c>
      <c r="AA119" s="349">
        <v>3.0047435906328628E-2</v>
      </c>
      <c r="AB119" s="349">
        <v>3.0682951773254422E-2</v>
      </c>
      <c r="AC119" s="349">
        <v>3.1521241016378376E-2</v>
      </c>
      <c r="AD119" s="349">
        <v>3.1083464351229287E-2</v>
      </c>
      <c r="AE119" s="349">
        <v>3.30671550853395E-2</v>
      </c>
      <c r="AF119" s="349">
        <v>5.898198580192094E-2</v>
      </c>
      <c r="AG119" s="349">
        <v>5.7406322354516301E-2</v>
      </c>
      <c r="AH119" s="349">
        <v>5.8854176634972645E-2</v>
      </c>
      <c r="AI119" s="349">
        <v>5.7598349214851484E-2</v>
      </c>
      <c r="AJ119" s="349">
        <v>3.2066354392640169E-2</v>
      </c>
      <c r="AK119" s="349">
        <v>3.2516302023050919E-2</v>
      </c>
      <c r="AL119" s="349">
        <v>3.0728329424068494E-2</v>
      </c>
      <c r="AM119" s="349">
        <v>3.0047435906328628E-2</v>
      </c>
    </row>
    <row r="120" spans="1:39" hidden="1" x14ac:dyDescent="0.3">
      <c r="A120" s="609"/>
      <c r="B120" s="283" t="s">
        <v>145</v>
      </c>
      <c r="C120" s="115">
        <v>2.6199E-2</v>
      </c>
      <c r="D120" s="115">
        <v>2.7446999999999999E-2</v>
      </c>
      <c r="E120" s="115">
        <v>2.5529999999999997E-2</v>
      </c>
      <c r="F120" s="349">
        <v>3.1083464351229287E-2</v>
      </c>
      <c r="G120" s="349">
        <v>3.30671550853395E-2</v>
      </c>
      <c r="H120" s="349">
        <v>5.898198580192094E-2</v>
      </c>
      <c r="I120" s="349">
        <v>5.7406322354516301E-2</v>
      </c>
      <c r="J120" s="349">
        <v>5.8854176634972645E-2</v>
      </c>
      <c r="K120" s="349">
        <v>5.7598349214851484E-2</v>
      </c>
      <c r="L120" s="349">
        <v>3.2066354392640169E-2</v>
      </c>
      <c r="M120" s="349">
        <v>3.2516302023050919E-2</v>
      </c>
      <c r="N120" s="349">
        <v>3.0728329424068494E-2</v>
      </c>
      <c r="O120" s="349">
        <v>3.0047435906328628E-2</v>
      </c>
      <c r="P120" s="349">
        <v>3.0682951773254422E-2</v>
      </c>
      <c r="Q120" s="349">
        <v>3.1521241016378376E-2</v>
      </c>
      <c r="R120" s="349">
        <v>3.1083464351229287E-2</v>
      </c>
      <c r="S120" s="349">
        <v>3.30671550853395E-2</v>
      </c>
      <c r="T120" s="349">
        <v>5.898198580192094E-2</v>
      </c>
      <c r="U120" s="349">
        <v>5.7406322354516301E-2</v>
      </c>
      <c r="V120" s="349">
        <v>5.8854176634972645E-2</v>
      </c>
      <c r="W120" s="349">
        <v>5.7598349214851484E-2</v>
      </c>
      <c r="X120" s="349">
        <v>3.2066354392640169E-2</v>
      </c>
      <c r="Y120" s="349">
        <v>3.2516302023050919E-2</v>
      </c>
      <c r="Z120" s="349">
        <v>3.0728329424068494E-2</v>
      </c>
      <c r="AA120" s="349">
        <v>3.0047435906328628E-2</v>
      </c>
      <c r="AB120" s="349">
        <v>3.0682951773254422E-2</v>
      </c>
      <c r="AC120" s="349">
        <v>3.1521241016378376E-2</v>
      </c>
      <c r="AD120" s="349">
        <v>3.1083464351229287E-2</v>
      </c>
      <c r="AE120" s="349">
        <v>3.30671550853395E-2</v>
      </c>
      <c r="AF120" s="349">
        <v>5.898198580192094E-2</v>
      </c>
      <c r="AG120" s="349">
        <v>5.7406322354516301E-2</v>
      </c>
      <c r="AH120" s="349">
        <v>5.8854176634972645E-2</v>
      </c>
      <c r="AI120" s="349">
        <v>5.7598349214851484E-2</v>
      </c>
      <c r="AJ120" s="349">
        <v>3.2066354392640169E-2</v>
      </c>
      <c r="AK120" s="349">
        <v>3.2516302023050919E-2</v>
      </c>
      <c r="AL120" s="349">
        <v>3.0728329424068494E-2</v>
      </c>
      <c r="AM120" s="349">
        <v>3.0047435906328628E-2</v>
      </c>
    </row>
    <row r="121" spans="1:39" hidden="1" x14ac:dyDescent="0.3">
      <c r="A121" s="609"/>
      <c r="B121" s="283" t="s">
        <v>67</v>
      </c>
      <c r="C121" s="115">
        <v>2.5294999999999998E-2</v>
      </c>
      <c r="D121" s="115">
        <v>2.6356999999999998E-2</v>
      </c>
      <c r="E121" s="115">
        <v>2.4728E-2</v>
      </c>
      <c r="F121" s="349">
        <v>3.0913889558165635E-2</v>
      </c>
      <c r="G121" s="349">
        <v>3.2361737819521917E-2</v>
      </c>
      <c r="H121" s="349">
        <v>5.7200797399378348E-2</v>
      </c>
      <c r="I121" s="349">
        <v>5.561483381777961E-2</v>
      </c>
      <c r="J121" s="349">
        <v>5.7118172868544495E-2</v>
      </c>
      <c r="K121" s="349">
        <v>5.5929828386218315E-2</v>
      </c>
      <c r="L121" s="349">
        <v>3.1307587547243554E-2</v>
      </c>
      <c r="M121" s="349">
        <v>3.1778355335990688E-2</v>
      </c>
      <c r="N121" s="349">
        <v>3.0077842757225165E-2</v>
      </c>
      <c r="O121" s="349">
        <v>2.9364297074451706E-2</v>
      </c>
      <c r="P121" s="349">
        <v>2.9913555412812067E-2</v>
      </c>
      <c r="Q121" s="349">
        <v>3.0693897157094273E-2</v>
      </c>
      <c r="R121" s="349">
        <v>3.0913889558165635E-2</v>
      </c>
      <c r="S121" s="349">
        <v>3.2361737819521917E-2</v>
      </c>
      <c r="T121" s="349">
        <v>5.7200797399378348E-2</v>
      </c>
      <c r="U121" s="349">
        <v>5.561483381777961E-2</v>
      </c>
      <c r="V121" s="349">
        <v>5.7118172868544495E-2</v>
      </c>
      <c r="W121" s="349">
        <v>5.5929828386218315E-2</v>
      </c>
      <c r="X121" s="349">
        <v>3.1307587547243554E-2</v>
      </c>
      <c r="Y121" s="349">
        <v>3.1778355335990688E-2</v>
      </c>
      <c r="Z121" s="349">
        <v>3.0077842757225165E-2</v>
      </c>
      <c r="AA121" s="349">
        <v>2.9364297074451706E-2</v>
      </c>
      <c r="AB121" s="349">
        <v>2.9913555412812067E-2</v>
      </c>
      <c r="AC121" s="349">
        <v>3.0693897157094273E-2</v>
      </c>
      <c r="AD121" s="349">
        <v>3.0913889558165635E-2</v>
      </c>
      <c r="AE121" s="349">
        <v>3.2361737819521917E-2</v>
      </c>
      <c r="AF121" s="349">
        <v>5.7200797399378348E-2</v>
      </c>
      <c r="AG121" s="349">
        <v>5.561483381777961E-2</v>
      </c>
      <c r="AH121" s="349">
        <v>5.7118172868544495E-2</v>
      </c>
      <c r="AI121" s="349">
        <v>5.5929828386218315E-2</v>
      </c>
      <c r="AJ121" s="349">
        <v>3.1307587547243554E-2</v>
      </c>
      <c r="AK121" s="349">
        <v>3.1778355335990688E-2</v>
      </c>
      <c r="AL121" s="349">
        <v>3.0077842757225165E-2</v>
      </c>
      <c r="AM121" s="349">
        <v>2.9364297074451706E-2</v>
      </c>
    </row>
    <row r="122" spans="1:39" ht="15" hidden="1" thickBot="1" x14ac:dyDescent="0.35">
      <c r="A122" s="610"/>
      <c r="B122" s="284" t="s">
        <v>68</v>
      </c>
      <c r="C122" s="116">
        <v>2.6249999999999999E-2</v>
      </c>
      <c r="D122" s="116">
        <v>2.6922000000000001E-2</v>
      </c>
      <c r="E122" s="116">
        <v>2.4888E-2</v>
      </c>
      <c r="F122" s="349">
        <v>3.349236331787657E-2</v>
      </c>
      <c r="G122" s="349">
        <v>3.5292013748440362E-2</v>
      </c>
      <c r="H122" s="349">
        <v>6.2033911329458021E-2</v>
      </c>
      <c r="I122" s="349">
        <v>6.0306201724596678E-2</v>
      </c>
      <c r="J122" s="349">
        <v>6.1900404553814445E-2</v>
      </c>
      <c r="K122" s="349">
        <v>5.9514655708048605E-2</v>
      </c>
      <c r="L122" s="349">
        <v>3.4153693100780286E-2</v>
      </c>
      <c r="M122" s="349">
        <v>3.4295547748655897E-2</v>
      </c>
      <c r="N122" s="349">
        <v>3.2150655678149544E-2</v>
      </c>
      <c r="O122" s="349">
        <v>3.1017221923380616E-2</v>
      </c>
      <c r="P122" s="349">
        <v>3.1200685692449472E-2</v>
      </c>
      <c r="Q122" s="349">
        <v>3.1801403442750183E-2</v>
      </c>
      <c r="R122" s="349">
        <v>3.349236331787657E-2</v>
      </c>
      <c r="S122" s="349">
        <v>3.5292013748440362E-2</v>
      </c>
      <c r="T122" s="349">
        <v>6.2033911329458021E-2</v>
      </c>
      <c r="U122" s="349">
        <v>6.0306201724596678E-2</v>
      </c>
      <c r="V122" s="349">
        <v>6.1900404553814445E-2</v>
      </c>
      <c r="W122" s="349">
        <v>5.9514655708048605E-2</v>
      </c>
      <c r="X122" s="349">
        <v>3.4153693100780286E-2</v>
      </c>
      <c r="Y122" s="349">
        <v>3.4295547748655897E-2</v>
      </c>
      <c r="Z122" s="349">
        <v>3.2150655678149544E-2</v>
      </c>
      <c r="AA122" s="349">
        <v>3.1017221923380616E-2</v>
      </c>
      <c r="AB122" s="349">
        <v>3.1200685692449472E-2</v>
      </c>
      <c r="AC122" s="349">
        <v>3.1801403442750183E-2</v>
      </c>
      <c r="AD122" s="349">
        <v>3.349236331787657E-2</v>
      </c>
      <c r="AE122" s="349">
        <v>3.5292013748440362E-2</v>
      </c>
      <c r="AF122" s="349">
        <v>6.2033911329458021E-2</v>
      </c>
      <c r="AG122" s="349">
        <v>6.0306201724596678E-2</v>
      </c>
      <c r="AH122" s="349">
        <v>6.1900404553814445E-2</v>
      </c>
      <c r="AI122" s="349">
        <v>5.9514655708048605E-2</v>
      </c>
      <c r="AJ122" s="349">
        <v>3.4153693100780286E-2</v>
      </c>
      <c r="AK122" s="349">
        <v>3.4295547748655897E-2</v>
      </c>
      <c r="AL122" s="349">
        <v>3.2150655678149544E-2</v>
      </c>
      <c r="AM122" s="349">
        <v>3.1017221923380616E-2</v>
      </c>
    </row>
    <row r="123" spans="1:39" hidden="1" x14ac:dyDescent="0.3">
      <c r="A123" s="117"/>
      <c r="B123" s="117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9"/>
    </row>
    <row r="124" spans="1:39" hidden="1" x14ac:dyDescent="0.3"/>
    <row r="125" spans="1:39" ht="15" hidden="1" customHeight="1" thickBot="1" x14ac:dyDescent="0.3">
      <c r="C125" s="611" t="s">
        <v>158</v>
      </c>
      <c r="D125" s="612"/>
      <c r="E125" s="612"/>
      <c r="F125" s="612"/>
      <c r="G125" s="612"/>
      <c r="H125" s="612"/>
      <c r="I125" s="612"/>
      <c r="J125" s="612"/>
      <c r="K125" s="612"/>
      <c r="L125" s="612"/>
      <c r="M125" s="612"/>
      <c r="N125" s="613"/>
      <c r="O125" s="614" t="s">
        <v>158</v>
      </c>
      <c r="P125" s="612"/>
      <c r="Q125" s="612"/>
      <c r="R125" s="612"/>
      <c r="S125" s="612"/>
      <c r="T125" s="612"/>
      <c r="U125" s="612"/>
      <c r="V125" s="612"/>
      <c r="W125" s="612"/>
      <c r="X125" s="612"/>
      <c r="Y125" s="612"/>
      <c r="Z125" s="613"/>
      <c r="AA125" s="614" t="s">
        <v>158</v>
      </c>
      <c r="AB125" s="612"/>
      <c r="AC125" s="612"/>
      <c r="AD125" s="612"/>
      <c r="AE125" s="612"/>
      <c r="AF125" s="612"/>
      <c r="AG125" s="612"/>
      <c r="AH125" s="612"/>
      <c r="AI125" s="612"/>
      <c r="AJ125" s="612"/>
      <c r="AK125" s="612"/>
      <c r="AL125" s="613"/>
      <c r="AM125" s="523" t="s">
        <v>158</v>
      </c>
    </row>
    <row r="126" spans="1:39" ht="15" hidden="1" customHeight="1" x14ac:dyDescent="0.3">
      <c r="A126" s="608" t="s">
        <v>159</v>
      </c>
      <c r="B126" s="313" t="s">
        <v>157</v>
      </c>
      <c r="C126" s="281">
        <f t="shared" ref="C126:AH126" si="45">C92</f>
        <v>43831</v>
      </c>
      <c r="D126" s="281">
        <f t="shared" si="45"/>
        <v>43862</v>
      </c>
      <c r="E126" s="281">
        <f t="shared" si="45"/>
        <v>43891</v>
      </c>
      <c r="F126" s="281">
        <f t="shared" si="45"/>
        <v>43922</v>
      </c>
      <c r="G126" s="281">
        <f t="shared" si="45"/>
        <v>43952</v>
      </c>
      <c r="H126" s="281">
        <f t="shared" si="45"/>
        <v>43983</v>
      </c>
      <c r="I126" s="281">
        <f t="shared" si="45"/>
        <v>44013</v>
      </c>
      <c r="J126" s="281">
        <f t="shared" si="45"/>
        <v>44044</v>
      </c>
      <c r="K126" s="281">
        <f t="shared" si="45"/>
        <v>44075</v>
      </c>
      <c r="L126" s="281">
        <f t="shared" si="45"/>
        <v>44105</v>
      </c>
      <c r="M126" s="281">
        <f t="shared" si="45"/>
        <v>44136</v>
      </c>
      <c r="N126" s="281">
        <f t="shared" si="45"/>
        <v>44166</v>
      </c>
      <c r="O126" s="281">
        <f t="shared" si="45"/>
        <v>44197</v>
      </c>
      <c r="P126" s="281">
        <f t="shared" si="45"/>
        <v>44228</v>
      </c>
      <c r="Q126" s="281">
        <f t="shared" si="45"/>
        <v>44256</v>
      </c>
      <c r="R126" s="281">
        <f t="shared" si="45"/>
        <v>44287</v>
      </c>
      <c r="S126" s="281">
        <f t="shared" si="45"/>
        <v>44317</v>
      </c>
      <c r="T126" s="281">
        <f t="shared" si="45"/>
        <v>44348</v>
      </c>
      <c r="U126" s="281">
        <f t="shared" si="45"/>
        <v>44378</v>
      </c>
      <c r="V126" s="281">
        <f t="shared" si="45"/>
        <v>44409</v>
      </c>
      <c r="W126" s="281">
        <f t="shared" si="45"/>
        <v>44440</v>
      </c>
      <c r="X126" s="281">
        <f t="shared" si="45"/>
        <v>44470</v>
      </c>
      <c r="Y126" s="281">
        <f t="shared" si="45"/>
        <v>44501</v>
      </c>
      <c r="Z126" s="281">
        <f t="shared" si="45"/>
        <v>44531</v>
      </c>
      <c r="AA126" s="281">
        <f t="shared" si="45"/>
        <v>44562</v>
      </c>
      <c r="AB126" s="281">
        <f t="shared" si="45"/>
        <v>44593</v>
      </c>
      <c r="AC126" s="281">
        <f t="shared" si="45"/>
        <v>44621</v>
      </c>
      <c r="AD126" s="281">
        <f t="shared" si="45"/>
        <v>44652</v>
      </c>
      <c r="AE126" s="281">
        <f t="shared" si="45"/>
        <v>44682</v>
      </c>
      <c r="AF126" s="281">
        <f t="shared" si="45"/>
        <v>44713</v>
      </c>
      <c r="AG126" s="281">
        <f t="shared" si="45"/>
        <v>44743</v>
      </c>
      <c r="AH126" s="281">
        <f t="shared" si="45"/>
        <v>44774</v>
      </c>
      <c r="AI126" s="281">
        <f t="shared" ref="AI126:AM126" si="46">AI92</f>
        <v>44805</v>
      </c>
      <c r="AJ126" s="281">
        <f t="shared" si="46"/>
        <v>44835</v>
      </c>
      <c r="AK126" s="281">
        <f t="shared" si="46"/>
        <v>44866</v>
      </c>
      <c r="AL126" s="281">
        <f t="shared" si="46"/>
        <v>44896</v>
      </c>
      <c r="AM126" s="281">
        <f t="shared" si="46"/>
        <v>44927</v>
      </c>
    </row>
    <row r="127" spans="1:39" ht="15" hidden="1" customHeight="1" x14ac:dyDescent="0.3">
      <c r="A127" s="609"/>
      <c r="B127" s="282" t="s">
        <v>141</v>
      </c>
      <c r="C127" s="120">
        <v>2.6380000000000002E-3</v>
      </c>
      <c r="D127" s="120">
        <v>2.977E-3</v>
      </c>
      <c r="E127" s="120">
        <v>2.4329999999999998E-3</v>
      </c>
      <c r="F127" s="350">
        <v>2.6919999999999999E-3</v>
      </c>
      <c r="G127" s="350">
        <v>3.6480000000000002E-3</v>
      </c>
      <c r="H127" s="350">
        <v>9.3989999999999994E-3</v>
      </c>
      <c r="I127" s="350">
        <v>8.6339999999999993E-3</v>
      </c>
      <c r="J127" s="350">
        <v>9.2370000000000004E-3</v>
      </c>
      <c r="K127" s="350">
        <v>8.4950000000000008E-3</v>
      </c>
      <c r="L127" s="350">
        <v>3.6459999999999999E-3</v>
      </c>
      <c r="M127" s="350">
        <v>3.6189999999999998E-3</v>
      </c>
      <c r="N127" s="350">
        <v>2.846E-3</v>
      </c>
      <c r="O127" s="350">
        <v>2.8530000000000001E-3</v>
      </c>
      <c r="P127" s="350">
        <v>2.9459999999999998E-3</v>
      </c>
      <c r="Q127" s="350">
        <v>3.101E-3</v>
      </c>
      <c r="R127" s="350">
        <v>2.6919999999999999E-3</v>
      </c>
      <c r="S127" s="350">
        <v>3.6480000000000002E-3</v>
      </c>
      <c r="T127" s="350">
        <v>9.3989999999999994E-3</v>
      </c>
      <c r="U127" s="350">
        <v>8.6339999999999993E-3</v>
      </c>
      <c r="V127" s="350">
        <v>9.2370000000000004E-3</v>
      </c>
      <c r="W127" s="350">
        <v>8.4950000000000008E-3</v>
      </c>
      <c r="X127" s="350">
        <v>3.6459999999999999E-3</v>
      </c>
      <c r="Y127" s="350">
        <v>3.6189999999999998E-3</v>
      </c>
      <c r="Z127" s="350">
        <v>2.846E-3</v>
      </c>
      <c r="AA127" s="350">
        <v>2.8530000000000001E-3</v>
      </c>
      <c r="AB127" s="350">
        <v>2.9459999999999998E-3</v>
      </c>
      <c r="AC127" s="350">
        <v>3.101E-3</v>
      </c>
      <c r="AD127" s="350">
        <v>2.6919999999999999E-3</v>
      </c>
      <c r="AE127" s="350">
        <v>3.6480000000000002E-3</v>
      </c>
      <c r="AF127" s="350">
        <v>9.3989999999999994E-3</v>
      </c>
      <c r="AG127" s="350">
        <v>8.6339999999999993E-3</v>
      </c>
      <c r="AH127" s="350">
        <v>9.2370000000000004E-3</v>
      </c>
      <c r="AI127" s="350">
        <v>8.4950000000000008E-3</v>
      </c>
      <c r="AJ127" s="350">
        <v>3.6459999999999999E-3</v>
      </c>
      <c r="AK127" s="350">
        <v>3.6189999999999998E-3</v>
      </c>
      <c r="AL127" s="350">
        <v>2.846E-3</v>
      </c>
      <c r="AM127" s="350">
        <v>2.8530000000000001E-3</v>
      </c>
    </row>
    <row r="128" spans="1:39" hidden="1" x14ac:dyDescent="0.3">
      <c r="A128" s="609"/>
      <c r="B128" s="282" t="s">
        <v>59</v>
      </c>
      <c r="C128" s="120">
        <v>3.3400000000000001E-3</v>
      </c>
      <c r="D128" s="120">
        <v>4.1720000000000004E-3</v>
      </c>
      <c r="E128" s="120">
        <v>3.9909999999999998E-3</v>
      </c>
      <c r="F128" s="350">
        <v>2.826E-3</v>
      </c>
      <c r="G128" s="350">
        <v>6.0169999999999998E-3</v>
      </c>
      <c r="H128" s="350">
        <v>1.5726E-2</v>
      </c>
      <c r="I128" s="350">
        <v>1.3672E-2</v>
      </c>
      <c r="J128" s="350">
        <v>1.5037E-2</v>
      </c>
      <c r="K128" s="350">
        <v>1.5061E-2</v>
      </c>
      <c r="L128" s="350">
        <v>3.7230000000000002E-3</v>
      </c>
      <c r="M128" s="350">
        <v>4.4580000000000002E-3</v>
      </c>
      <c r="N128" s="350">
        <v>3.1909999999999998E-3</v>
      </c>
      <c r="O128" s="350">
        <v>3.5509999999999999E-3</v>
      </c>
      <c r="P128" s="350">
        <v>4.0660000000000002E-3</v>
      </c>
      <c r="Q128" s="350">
        <v>4.7829999999999999E-3</v>
      </c>
      <c r="R128" s="350">
        <v>2.826E-3</v>
      </c>
      <c r="S128" s="350">
        <v>6.0169999999999998E-3</v>
      </c>
      <c r="T128" s="350">
        <v>1.5726E-2</v>
      </c>
      <c r="U128" s="350">
        <v>1.3672E-2</v>
      </c>
      <c r="V128" s="350">
        <v>1.5037E-2</v>
      </c>
      <c r="W128" s="350">
        <v>1.5061E-2</v>
      </c>
      <c r="X128" s="350">
        <v>3.7230000000000002E-3</v>
      </c>
      <c r="Y128" s="350">
        <v>4.4580000000000002E-3</v>
      </c>
      <c r="Z128" s="350">
        <v>3.1909999999999998E-3</v>
      </c>
      <c r="AA128" s="350">
        <v>3.5509999999999999E-3</v>
      </c>
      <c r="AB128" s="350">
        <v>4.0660000000000002E-3</v>
      </c>
      <c r="AC128" s="350">
        <v>4.7829999999999999E-3</v>
      </c>
      <c r="AD128" s="350">
        <v>2.826E-3</v>
      </c>
      <c r="AE128" s="350">
        <v>6.0169999999999998E-3</v>
      </c>
      <c r="AF128" s="350">
        <v>1.5726E-2</v>
      </c>
      <c r="AG128" s="350">
        <v>1.3672E-2</v>
      </c>
      <c r="AH128" s="350">
        <v>1.5037E-2</v>
      </c>
      <c r="AI128" s="350">
        <v>1.5061E-2</v>
      </c>
      <c r="AJ128" s="350">
        <v>3.7230000000000002E-3</v>
      </c>
      <c r="AK128" s="350">
        <v>4.4580000000000002E-3</v>
      </c>
      <c r="AL128" s="350">
        <v>3.1909999999999998E-3</v>
      </c>
      <c r="AM128" s="350">
        <v>3.5509999999999999E-3</v>
      </c>
    </row>
    <row r="129" spans="1:39" hidden="1" x14ac:dyDescent="0.3">
      <c r="A129" s="609"/>
      <c r="B129" s="282" t="s">
        <v>142</v>
      </c>
      <c r="C129" s="120">
        <v>2.8059999999999999E-3</v>
      </c>
      <c r="D129" s="120">
        <v>2.9840000000000001E-3</v>
      </c>
      <c r="E129" s="120">
        <v>2.4299999999999999E-3</v>
      </c>
      <c r="F129" s="350">
        <v>3.6800000000000001E-3</v>
      </c>
      <c r="G129" s="350">
        <v>4.326E-3</v>
      </c>
      <c r="H129" s="350">
        <v>1.1368E-2</v>
      </c>
      <c r="I129" s="350">
        <v>1.0385E-2</v>
      </c>
      <c r="J129" s="350">
        <v>1.1174999999999999E-2</v>
      </c>
      <c r="K129" s="350">
        <v>1.0097E-2</v>
      </c>
      <c r="L129" s="350">
        <v>4.3080000000000002E-3</v>
      </c>
      <c r="M129" s="350">
        <v>3.9639999999999996E-3</v>
      </c>
      <c r="N129" s="350">
        <v>3.1110000000000001E-3</v>
      </c>
      <c r="O129" s="350">
        <v>3.0200000000000001E-3</v>
      </c>
      <c r="P129" s="350">
        <v>2.9520000000000002E-3</v>
      </c>
      <c r="Q129" s="350">
        <v>3.0969999999999999E-3</v>
      </c>
      <c r="R129" s="350">
        <v>3.6800000000000001E-3</v>
      </c>
      <c r="S129" s="350">
        <v>4.326E-3</v>
      </c>
      <c r="T129" s="350">
        <v>1.1368E-2</v>
      </c>
      <c r="U129" s="350">
        <v>1.0385E-2</v>
      </c>
      <c r="V129" s="350">
        <v>1.1174999999999999E-2</v>
      </c>
      <c r="W129" s="350">
        <v>1.0097E-2</v>
      </c>
      <c r="X129" s="350">
        <v>4.3080000000000002E-3</v>
      </c>
      <c r="Y129" s="350">
        <v>3.9639999999999996E-3</v>
      </c>
      <c r="Z129" s="350">
        <v>3.1110000000000001E-3</v>
      </c>
      <c r="AA129" s="350">
        <v>3.0200000000000001E-3</v>
      </c>
      <c r="AB129" s="350">
        <v>2.9520000000000002E-3</v>
      </c>
      <c r="AC129" s="350">
        <v>3.0969999999999999E-3</v>
      </c>
      <c r="AD129" s="350">
        <v>3.6800000000000001E-3</v>
      </c>
      <c r="AE129" s="350">
        <v>4.326E-3</v>
      </c>
      <c r="AF129" s="350">
        <v>1.1368E-2</v>
      </c>
      <c r="AG129" s="350">
        <v>1.0385E-2</v>
      </c>
      <c r="AH129" s="350">
        <v>1.1174999999999999E-2</v>
      </c>
      <c r="AI129" s="350">
        <v>1.0097E-2</v>
      </c>
      <c r="AJ129" s="350">
        <v>4.3080000000000002E-3</v>
      </c>
      <c r="AK129" s="350">
        <v>3.9639999999999996E-3</v>
      </c>
      <c r="AL129" s="350">
        <v>3.1110000000000001E-3</v>
      </c>
      <c r="AM129" s="350">
        <v>3.0200000000000001E-3</v>
      </c>
    </row>
    <row r="130" spans="1:39" hidden="1" x14ac:dyDescent="0.3">
      <c r="A130" s="609"/>
      <c r="B130" s="282" t="s">
        <v>60</v>
      </c>
      <c r="C130" s="120">
        <v>0</v>
      </c>
      <c r="D130" s="120">
        <v>0</v>
      </c>
      <c r="E130" s="120">
        <v>0</v>
      </c>
      <c r="F130" s="350">
        <v>4.2690000000000002E-3</v>
      </c>
      <c r="G130" s="350">
        <v>8.5869999999999991E-3</v>
      </c>
      <c r="H130" s="350">
        <v>1.6046000000000001E-2</v>
      </c>
      <c r="I130" s="350">
        <v>1.3816E-2</v>
      </c>
      <c r="J130" s="350">
        <v>1.5232000000000001E-2</v>
      </c>
      <c r="K130" s="350">
        <v>1.6389999999999998E-2</v>
      </c>
      <c r="L130" s="350">
        <v>4.6680000000000003E-3</v>
      </c>
      <c r="M130" s="350">
        <v>0</v>
      </c>
      <c r="N130" s="350">
        <v>0</v>
      </c>
      <c r="O130" s="350">
        <v>0</v>
      </c>
      <c r="P130" s="350">
        <v>0</v>
      </c>
      <c r="Q130" s="350">
        <v>0</v>
      </c>
      <c r="R130" s="350">
        <v>4.2690000000000002E-3</v>
      </c>
      <c r="S130" s="350">
        <v>8.5869999999999991E-3</v>
      </c>
      <c r="T130" s="350">
        <v>1.6046000000000001E-2</v>
      </c>
      <c r="U130" s="350">
        <v>1.3816E-2</v>
      </c>
      <c r="V130" s="350">
        <v>1.5232000000000001E-2</v>
      </c>
      <c r="W130" s="350">
        <v>1.6389999999999998E-2</v>
      </c>
      <c r="X130" s="350">
        <v>4.6680000000000003E-3</v>
      </c>
      <c r="Y130" s="350">
        <v>0</v>
      </c>
      <c r="Z130" s="350">
        <v>0</v>
      </c>
      <c r="AA130" s="350">
        <v>0</v>
      </c>
      <c r="AB130" s="350">
        <v>0</v>
      </c>
      <c r="AC130" s="350">
        <v>0</v>
      </c>
      <c r="AD130" s="350">
        <v>4.2690000000000002E-3</v>
      </c>
      <c r="AE130" s="350">
        <v>8.5869999999999991E-3</v>
      </c>
      <c r="AF130" s="350">
        <v>1.6046000000000001E-2</v>
      </c>
      <c r="AG130" s="350">
        <v>1.3816E-2</v>
      </c>
      <c r="AH130" s="350">
        <v>1.5232000000000001E-2</v>
      </c>
      <c r="AI130" s="350">
        <v>1.6389999999999998E-2</v>
      </c>
      <c r="AJ130" s="350">
        <v>4.6680000000000003E-3</v>
      </c>
      <c r="AK130" s="350">
        <v>0</v>
      </c>
      <c r="AL130" s="350">
        <v>0</v>
      </c>
      <c r="AM130" s="350">
        <v>0</v>
      </c>
    </row>
    <row r="131" spans="1:39" hidden="1" x14ac:dyDescent="0.3">
      <c r="A131" s="609"/>
      <c r="B131" s="282" t="s">
        <v>143</v>
      </c>
      <c r="C131" s="120">
        <v>0</v>
      </c>
      <c r="D131" s="120">
        <v>0</v>
      </c>
      <c r="E131" s="120">
        <v>0</v>
      </c>
      <c r="F131" s="350">
        <v>4.0099999999999999E-4</v>
      </c>
      <c r="G131" s="350">
        <v>7.2000000000000002E-5</v>
      </c>
      <c r="H131" s="350">
        <v>1.6699999999999999E-4</v>
      </c>
      <c r="I131" s="350">
        <v>1.6100000000000001E-4</v>
      </c>
      <c r="J131" s="350">
        <v>1.66E-4</v>
      </c>
      <c r="K131" s="350">
        <v>1.6899999999999999E-4</v>
      </c>
      <c r="L131" s="350">
        <v>6.0999999999999999E-5</v>
      </c>
      <c r="M131" s="350">
        <v>5.7000000000000003E-5</v>
      </c>
      <c r="N131" s="350">
        <v>5.7000000000000003E-5</v>
      </c>
      <c r="O131" s="350">
        <v>5.0000000000000004E-6</v>
      </c>
      <c r="P131" s="350">
        <v>3.0000000000000001E-6</v>
      </c>
      <c r="Q131" s="350">
        <v>3.9999999999999998E-6</v>
      </c>
      <c r="R131" s="350">
        <v>4.0099999999999999E-4</v>
      </c>
      <c r="S131" s="350">
        <v>7.2000000000000002E-5</v>
      </c>
      <c r="T131" s="350">
        <v>1.6699999999999999E-4</v>
      </c>
      <c r="U131" s="350">
        <v>1.6100000000000001E-4</v>
      </c>
      <c r="V131" s="350">
        <v>1.66E-4</v>
      </c>
      <c r="W131" s="350">
        <v>1.6899999999999999E-4</v>
      </c>
      <c r="X131" s="350">
        <v>6.0999999999999999E-5</v>
      </c>
      <c r="Y131" s="350">
        <v>5.7000000000000003E-5</v>
      </c>
      <c r="Z131" s="350">
        <v>5.7000000000000003E-5</v>
      </c>
      <c r="AA131" s="350">
        <v>5.0000000000000004E-6</v>
      </c>
      <c r="AB131" s="350">
        <v>3.0000000000000001E-6</v>
      </c>
      <c r="AC131" s="350">
        <v>3.9999999999999998E-6</v>
      </c>
      <c r="AD131" s="350">
        <v>4.0099999999999999E-4</v>
      </c>
      <c r="AE131" s="350">
        <v>7.2000000000000002E-5</v>
      </c>
      <c r="AF131" s="350">
        <v>1.6699999999999999E-4</v>
      </c>
      <c r="AG131" s="350">
        <v>1.6100000000000001E-4</v>
      </c>
      <c r="AH131" s="350">
        <v>1.66E-4</v>
      </c>
      <c r="AI131" s="350">
        <v>1.6899999999999999E-4</v>
      </c>
      <c r="AJ131" s="350">
        <v>6.0999999999999999E-5</v>
      </c>
      <c r="AK131" s="350">
        <v>5.7000000000000003E-5</v>
      </c>
      <c r="AL131" s="350">
        <v>5.7000000000000003E-5</v>
      </c>
      <c r="AM131" s="350">
        <v>5.0000000000000004E-6</v>
      </c>
    </row>
    <row r="132" spans="1:39" hidden="1" x14ac:dyDescent="0.3">
      <c r="A132" s="609"/>
      <c r="B132" s="283" t="s">
        <v>62</v>
      </c>
      <c r="C132" s="120">
        <v>3.3400000000000001E-3</v>
      </c>
      <c r="D132" s="120">
        <v>4.1780000000000003E-3</v>
      </c>
      <c r="E132" s="120">
        <v>4.1510000000000002E-3</v>
      </c>
      <c r="F132" s="350">
        <v>3.7559999999999998E-3</v>
      </c>
      <c r="G132" s="350">
        <v>3.1979999999999999E-3</v>
      </c>
      <c r="H132" s="350">
        <v>0</v>
      </c>
      <c r="I132" s="350">
        <v>0</v>
      </c>
      <c r="J132" s="350">
        <v>0</v>
      </c>
      <c r="K132" s="350">
        <v>9.3019999999999995E-3</v>
      </c>
      <c r="L132" s="350">
        <v>4.45E-3</v>
      </c>
      <c r="M132" s="350">
        <v>4.6759999999999996E-3</v>
      </c>
      <c r="N132" s="350">
        <v>3.1930000000000001E-3</v>
      </c>
      <c r="O132" s="350">
        <v>3.5509999999999999E-3</v>
      </c>
      <c r="P132" s="350">
        <v>4.0720000000000001E-3</v>
      </c>
      <c r="Q132" s="350">
        <v>4.9550000000000002E-3</v>
      </c>
      <c r="R132" s="350">
        <v>3.7559999999999998E-3</v>
      </c>
      <c r="S132" s="350">
        <v>3.1979999999999999E-3</v>
      </c>
      <c r="T132" s="350">
        <v>0</v>
      </c>
      <c r="U132" s="350">
        <v>0</v>
      </c>
      <c r="V132" s="350">
        <v>0</v>
      </c>
      <c r="W132" s="350">
        <v>9.3019999999999995E-3</v>
      </c>
      <c r="X132" s="350">
        <v>4.45E-3</v>
      </c>
      <c r="Y132" s="350">
        <v>4.6759999999999996E-3</v>
      </c>
      <c r="Z132" s="350">
        <v>3.1930000000000001E-3</v>
      </c>
      <c r="AA132" s="350">
        <v>3.5509999999999999E-3</v>
      </c>
      <c r="AB132" s="350">
        <v>4.0720000000000001E-3</v>
      </c>
      <c r="AC132" s="350">
        <v>4.9550000000000002E-3</v>
      </c>
      <c r="AD132" s="350">
        <v>3.7559999999999998E-3</v>
      </c>
      <c r="AE132" s="350">
        <v>3.1979999999999999E-3</v>
      </c>
      <c r="AF132" s="350">
        <v>0</v>
      </c>
      <c r="AG132" s="350">
        <v>0</v>
      </c>
      <c r="AH132" s="350">
        <v>0</v>
      </c>
      <c r="AI132" s="350">
        <v>9.3019999999999995E-3</v>
      </c>
      <c r="AJ132" s="350">
        <v>4.45E-3</v>
      </c>
      <c r="AK132" s="350">
        <v>4.6759999999999996E-3</v>
      </c>
      <c r="AL132" s="350">
        <v>3.1930000000000001E-3</v>
      </c>
      <c r="AM132" s="350">
        <v>3.5509999999999999E-3</v>
      </c>
    </row>
    <row r="133" spans="1:39" hidden="1" x14ac:dyDescent="0.3">
      <c r="A133" s="609"/>
      <c r="B133" s="283" t="s">
        <v>63</v>
      </c>
      <c r="C133" s="120">
        <v>3.3400000000000001E-3</v>
      </c>
      <c r="D133" s="120">
        <v>4.1720000000000004E-3</v>
      </c>
      <c r="E133" s="120">
        <v>3.9909999999999998E-3</v>
      </c>
      <c r="F133" s="350">
        <v>2.826E-3</v>
      </c>
      <c r="G133" s="350">
        <v>6.0169999999999998E-3</v>
      </c>
      <c r="H133" s="350">
        <v>1.5726E-2</v>
      </c>
      <c r="I133" s="350">
        <v>1.3672E-2</v>
      </c>
      <c r="J133" s="350">
        <v>1.5037E-2</v>
      </c>
      <c r="K133" s="350">
        <v>1.5061E-2</v>
      </c>
      <c r="L133" s="350">
        <v>3.7230000000000002E-3</v>
      </c>
      <c r="M133" s="350">
        <v>4.4580000000000002E-3</v>
      </c>
      <c r="N133" s="350">
        <v>3.1909999999999998E-3</v>
      </c>
      <c r="O133" s="350">
        <v>3.5509999999999999E-3</v>
      </c>
      <c r="P133" s="350">
        <v>4.0660000000000002E-3</v>
      </c>
      <c r="Q133" s="350">
        <v>4.7829999999999999E-3</v>
      </c>
      <c r="R133" s="350">
        <v>2.826E-3</v>
      </c>
      <c r="S133" s="350">
        <v>6.0169999999999998E-3</v>
      </c>
      <c r="T133" s="350">
        <v>1.5726E-2</v>
      </c>
      <c r="U133" s="350">
        <v>1.3672E-2</v>
      </c>
      <c r="V133" s="350">
        <v>1.5037E-2</v>
      </c>
      <c r="W133" s="350">
        <v>1.5061E-2</v>
      </c>
      <c r="X133" s="350">
        <v>3.7230000000000002E-3</v>
      </c>
      <c r="Y133" s="350">
        <v>4.4580000000000002E-3</v>
      </c>
      <c r="Z133" s="350">
        <v>3.1909999999999998E-3</v>
      </c>
      <c r="AA133" s="350">
        <v>3.5509999999999999E-3</v>
      </c>
      <c r="AB133" s="350">
        <v>4.0660000000000002E-3</v>
      </c>
      <c r="AC133" s="350">
        <v>4.7829999999999999E-3</v>
      </c>
      <c r="AD133" s="350">
        <v>2.826E-3</v>
      </c>
      <c r="AE133" s="350">
        <v>6.0169999999999998E-3</v>
      </c>
      <c r="AF133" s="350">
        <v>1.5726E-2</v>
      </c>
      <c r="AG133" s="350">
        <v>1.3672E-2</v>
      </c>
      <c r="AH133" s="350">
        <v>1.5037E-2</v>
      </c>
      <c r="AI133" s="350">
        <v>1.5061E-2</v>
      </c>
      <c r="AJ133" s="350">
        <v>3.7230000000000002E-3</v>
      </c>
      <c r="AK133" s="350">
        <v>4.4580000000000002E-3</v>
      </c>
      <c r="AL133" s="350">
        <v>3.1909999999999998E-3</v>
      </c>
      <c r="AM133" s="350">
        <v>3.5509999999999999E-3</v>
      </c>
    </row>
    <row r="134" spans="1:39" hidden="1" x14ac:dyDescent="0.3">
      <c r="A134" s="609"/>
      <c r="B134" s="283" t="s">
        <v>64</v>
      </c>
      <c r="C134" s="120">
        <v>3.1440000000000001E-3</v>
      </c>
      <c r="D134" s="120">
        <v>3.3730000000000001E-3</v>
      </c>
      <c r="E134" s="120">
        <v>2.872E-3</v>
      </c>
      <c r="F134" s="350">
        <v>3.4499999999999999E-3</v>
      </c>
      <c r="G134" s="350">
        <v>4.4089999999999997E-3</v>
      </c>
      <c r="H134" s="350">
        <v>1.0983E-2</v>
      </c>
      <c r="I134" s="350">
        <v>1.0083E-2</v>
      </c>
      <c r="J134" s="350">
        <v>1.0762000000000001E-2</v>
      </c>
      <c r="K134" s="350">
        <v>9.2289999999999994E-3</v>
      </c>
      <c r="L134" s="350">
        <v>4.4390000000000002E-3</v>
      </c>
      <c r="M134" s="350">
        <v>4.0359999999999997E-3</v>
      </c>
      <c r="N134" s="350">
        <v>2.9940000000000001E-3</v>
      </c>
      <c r="O134" s="350">
        <v>3.3570000000000002E-3</v>
      </c>
      <c r="P134" s="350">
        <v>3.3170000000000001E-3</v>
      </c>
      <c r="Q134" s="350">
        <v>3.5750000000000001E-3</v>
      </c>
      <c r="R134" s="350">
        <v>3.4499999999999999E-3</v>
      </c>
      <c r="S134" s="350">
        <v>4.4089999999999997E-3</v>
      </c>
      <c r="T134" s="350">
        <v>1.0983E-2</v>
      </c>
      <c r="U134" s="350">
        <v>1.0083E-2</v>
      </c>
      <c r="V134" s="350">
        <v>1.0762000000000001E-2</v>
      </c>
      <c r="W134" s="350">
        <v>9.2289999999999994E-3</v>
      </c>
      <c r="X134" s="350">
        <v>4.4390000000000002E-3</v>
      </c>
      <c r="Y134" s="350">
        <v>4.0359999999999997E-3</v>
      </c>
      <c r="Z134" s="350">
        <v>2.9940000000000001E-3</v>
      </c>
      <c r="AA134" s="350">
        <v>3.3570000000000002E-3</v>
      </c>
      <c r="AB134" s="350">
        <v>3.3170000000000001E-3</v>
      </c>
      <c r="AC134" s="350">
        <v>3.5750000000000001E-3</v>
      </c>
      <c r="AD134" s="350">
        <v>3.4499999999999999E-3</v>
      </c>
      <c r="AE134" s="350">
        <v>4.4089999999999997E-3</v>
      </c>
      <c r="AF134" s="350">
        <v>1.0983E-2</v>
      </c>
      <c r="AG134" s="350">
        <v>1.0083E-2</v>
      </c>
      <c r="AH134" s="350">
        <v>1.0762000000000001E-2</v>
      </c>
      <c r="AI134" s="350">
        <v>9.2289999999999994E-3</v>
      </c>
      <c r="AJ134" s="350">
        <v>4.4390000000000002E-3</v>
      </c>
      <c r="AK134" s="350">
        <v>4.0359999999999997E-3</v>
      </c>
      <c r="AL134" s="350">
        <v>2.9940000000000001E-3</v>
      </c>
      <c r="AM134" s="350">
        <v>3.3570000000000002E-3</v>
      </c>
    </row>
    <row r="135" spans="1:39" hidden="1" x14ac:dyDescent="0.3">
      <c r="A135" s="609"/>
      <c r="B135" s="283" t="s">
        <v>65</v>
      </c>
      <c r="C135" s="120">
        <v>2.6380000000000002E-3</v>
      </c>
      <c r="D135" s="120">
        <v>2.977E-3</v>
      </c>
      <c r="E135" s="120">
        <v>2.4329999999999998E-3</v>
      </c>
      <c r="F135" s="350">
        <v>2.6919999999999999E-3</v>
      </c>
      <c r="G135" s="350">
        <v>3.6480000000000002E-3</v>
      </c>
      <c r="H135" s="350">
        <v>9.3989999999999994E-3</v>
      </c>
      <c r="I135" s="350">
        <v>8.6339999999999993E-3</v>
      </c>
      <c r="J135" s="350">
        <v>9.2370000000000004E-3</v>
      </c>
      <c r="K135" s="350">
        <v>8.4950000000000008E-3</v>
      </c>
      <c r="L135" s="350">
        <v>3.6459999999999999E-3</v>
      </c>
      <c r="M135" s="350">
        <v>3.6189999999999998E-3</v>
      </c>
      <c r="N135" s="350">
        <v>2.846E-3</v>
      </c>
      <c r="O135" s="350">
        <v>2.8530000000000001E-3</v>
      </c>
      <c r="P135" s="350">
        <v>2.9459999999999998E-3</v>
      </c>
      <c r="Q135" s="350">
        <v>3.101E-3</v>
      </c>
      <c r="R135" s="350">
        <v>2.6919999999999999E-3</v>
      </c>
      <c r="S135" s="350">
        <v>3.6480000000000002E-3</v>
      </c>
      <c r="T135" s="350">
        <v>9.3989999999999994E-3</v>
      </c>
      <c r="U135" s="350">
        <v>8.6339999999999993E-3</v>
      </c>
      <c r="V135" s="350">
        <v>9.2370000000000004E-3</v>
      </c>
      <c r="W135" s="350">
        <v>8.4950000000000008E-3</v>
      </c>
      <c r="X135" s="350">
        <v>3.6459999999999999E-3</v>
      </c>
      <c r="Y135" s="350">
        <v>3.6189999999999998E-3</v>
      </c>
      <c r="Z135" s="350">
        <v>2.846E-3</v>
      </c>
      <c r="AA135" s="350">
        <v>2.8530000000000001E-3</v>
      </c>
      <c r="AB135" s="350">
        <v>2.9459999999999998E-3</v>
      </c>
      <c r="AC135" s="350">
        <v>3.101E-3</v>
      </c>
      <c r="AD135" s="350">
        <v>2.6919999999999999E-3</v>
      </c>
      <c r="AE135" s="350">
        <v>3.6480000000000002E-3</v>
      </c>
      <c r="AF135" s="350">
        <v>9.3989999999999994E-3</v>
      </c>
      <c r="AG135" s="350">
        <v>8.6339999999999993E-3</v>
      </c>
      <c r="AH135" s="350">
        <v>9.2370000000000004E-3</v>
      </c>
      <c r="AI135" s="350">
        <v>8.4950000000000008E-3</v>
      </c>
      <c r="AJ135" s="350">
        <v>3.6459999999999999E-3</v>
      </c>
      <c r="AK135" s="350">
        <v>3.6189999999999998E-3</v>
      </c>
      <c r="AL135" s="350">
        <v>2.846E-3</v>
      </c>
      <c r="AM135" s="350">
        <v>2.8530000000000001E-3</v>
      </c>
    </row>
    <row r="136" spans="1:39" hidden="1" x14ac:dyDescent="0.3">
      <c r="A136" s="609"/>
      <c r="B136" s="283" t="s">
        <v>144</v>
      </c>
      <c r="C136" s="120">
        <v>2.6380000000000002E-3</v>
      </c>
      <c r="D136" s="120">
        <v>2.977E-3</v>
      </c>
      <c r="E136" s="120">
        <v>2.4329999999999998E-3</v>
      </c>
      <c r="F136" s="350">
        <v>2.6919999999999999E-3</v>
      </c>
      <c r="G136" s="350">
        <v>3.6480000000000002E-3</v>
      </c>
      <c r="H136" s="350">
        <v>9.3989999999999994E-3</v>
      </c>
      <c r="I136" s="350">
        <v>8.6339999999999993E-3</v>
      </c>
      <c r="J136" s="350">
        <v>9.2370000000000004E-3</v>
      </c>
      <c r="K136" s="350">
        <v>8.4950000000000008E-3</v>
      </c>
      <c r="L136" s="350">
        <v>3.6459999999999999E-3</v>
      </c>
      <c r="M136" s="350">
        <v>3.6189999999999998E-3</v>
      </c>
      <c r="N136" s="350">
        <v>2.846E-3</v>
      </c>
      <c r="O136" s="350">
        <v>2.8530000000000001E-3</v>
      </c>
      <c r="P136" s="350">
        <v>2.9459999999999998E-3</v>
      </c>
      <c r="Q136" s="350">
        <v>3.101E-3</v>
      </c>
      <c r="R136" s="350">
        <v>2.6919999999999999E-3</v>
      </c>
      <c r="S136" s="350">
        <v>3.6480000000000002E-3</v>
      </c>
      <c r="T136" s="350">
        <v>9.3989999999999994E-3</v>
      </c>
      <c r="U136" s="350">
        <v>8.6339999999999993E-3</v>
      </c>
      <c r="V136" s="350">
        <v>9.2370000000000004E-3</v>
      </c>
      <c r="W136" s="350">
        <v>8.4950000000000008E-3</v>
      </c>
      <c r="X136" s="350">
        <v>3.6459999999999999E-3</v>
      </c>
      <c r="Y136" s="350">
        <v>3.6189999999999998E-3</v>
      </c>
      <c r="Z136" s="350">
        <v>2.846E-3</v>
      </c>
      <c r="AA136" s="350">
        <v>2.8530000000000001E-3</v>
      </c>
      <c r="AB136" s="350">
        <v>2.9459999999999998E-3</v>
      </c>
      <c r="AC136" s="350">
        <v>3.101E-3</v>
      </c>
      <c r="AD136" s="350">
        <v>2.6919999999999999E-3</v>
      </c>
      <c r="AE136" s="350">
        <v>3.6480000000000002E-3</v>
      </c>
      <c r="AF136" s="350">
        <v>9.3989999999999994E-3</v>
      </c>
      <c r="AG136" s="350">
        <v>8.6339999999999993E-3</v>
      </c>
      <c r="AH136" s="350">
        <v>9.2370000000000004E-3</v>
      </c>
      <c r="AI136" s="350">
        <v>8.4950000000000008E-3</v>
      </c>
      <c r="AJ136" s="350">
        <v>3.6459999999999999E-3</v>
      </c>
      <c r="AK136" s="350">
        <v>3.6189999999999998E-3</v>
      </c>
      <c r="AL136" s="350">
        <v>2.846E-3</v>
      </c>
      <c r="AM136" s="350">
        <v>2.8530000000000001E-3</v>
      </c>
    </row>
    <row r="137" spans="1:39" hidden="1" x14ac:dyDescent="0.3">
      <c r="A137" s="609"/>
      <c r="B137" s="283" t="s">
        <v>145</v>
      </c>
      <c r="C137" s="120">
        <v>2.6380000000000002E-3</v>
      </c>
      <c r="D137" s="120">
        <v>2.977E-3</v>
      </c>
      <c r="E137" s="120">
        <v>2.4329999999999998E-3</v>
      </c>
      <c r="F137" s="350">
        <v>2.6919999999999999E-3</v>
      </c>
      <c r="G137" s="350">
        <v>3.6480000000000002E-3</v>
      </c>
      <c r="H137" s="350">
        <v>9.3989999999999994E-3</v>
      </c>
      <c r="I137" s="350">
        <v>8.6339999999999993E-3</v>
      </c>
      <c r="J137" s="350">
        <v>9.2370000000000004E-3</v>
      </c>
      <c r="K137" s="350">
        <v>8.4950000000000008E-3</v>
      </c>
      <c r="L137" s="350">
        <v>3.6459999999999999E-3</v>
      </c>
      <c r="M137" s="350">
        <v>3.6189999999999998E-3</v>
      </c>
      <c r="N137" s="350">
        <v>2.846E-3</v>
      </c>
      <c r="O137" s="350">
        <v>2.8530000000000001E-3</v>
      </c>
      <c r="P137" s="350">
        <v>2.9459999999999998E-3</v>
      </c>
      <c r="Q137" s="350">
        <v>3.101E-3</v>
      </c>
      <c r="R137" s="350">
        <v>2.6919999999999999E-3</v>
      </c>
      <c r="S137" s="350">
        <v>3.6480000000000002E-3</v>
      </c>
      <c r="T137" s="350">
        <v>9.3989999999999994E-3</v>
      </c>
      <c r="U137" s="350">
        <v>8.6339999999999993E-3</v>
      </c>
      <c r="V137" s="350">
        <v>9.2370000000000004E-3</v>
      </c>
      <c r="W137" s="350">
        <v>8.4950000000000008E-3</v>
      </c>
      <c r="X137" s="350">
        <v>3.6459999999999999E-3</v>
      </c>
      <c r="Y137" s="350">
        <v>3.6189999999999998E-3</v>
      </c>
      <c r="Z137" s="350">
        <v>2.846E-3</v>
      </c>
      <c r="AA137" s="350">
        <v>2.8530000000000001E-3</v>
      </c>
      <c r="AB137" s="350">
        <v>2.9459999999999998E-3</v>
      </c>
      <c r="AC137" s="350">
        <v>3.101E-3</v>
      </c>
      <c r="AD137" s="350">
        <v>2.6919999999999999E-3</v>
      </c>
      <c r="AE137" s="350">
        <v>3.6480000000000002E-3</v>
      </c>
      <c r="AF137" s="350">
        <v>9.3989999999999994E-3</v>
      </c>
      <c r="AG137" s="350">
        <v>8.6339999999999993E-3</v>
      </c>
      <c r="AH137" s="350">
        <v>9.2370000000000004E-3</v>
      </c>
      <c r="AI137" s="350">
        <v>8.4950000000000008E-3</v>
      </c>
      <c r="AJ137" s="350">
        <v>3.6459999999999999E-3</v>
      </c>
      <c r="AK137" s="350">
        <v>3.6189999999999998E-3</v>
      </c>
      <c r="AL137" s="350">
        <v>2.846E-3</v>
      </c>
      <c r="AM137" s="350">
        <v>2.8530000000000001E-3</v>
      </c>
    </row>
    <row r="138" spans="1:39" hidden="1" x14ac:dyDescent="0.3">
      <c r="A138" s="609"/>
      <c r="B138" s="283" t="s">
        <v>67</v>
      </c>
      <c r="C138" s="120">
        <v>2.176E-3</v>
      </c>
      <c r="D138" s="120">
        <v>2.405E-3</v>
      </c>
      <c r="E138" s="120">
        <v>1.9070000000000001E-3</v>
      </c>
      <c r="F138" s="350">
        <v>2.5790000000000001E-3</v>
      </c>
      <c r="G138" s="350">
        <v>3.1459999999999999E-3</v>
      </c>
      <c r="H138" s="350">
        <v>8.2480000000000001E-3</v>
      </c>
      <c r="I138" s="350">
        <v>7.535E-3</v>
      </c>
      <c r="J138" s="350">
        <v>8.1329999999999996E-3</v>
      </c>
      <c r="K138" s="350">
        <v>7.4019999999999997E-3</v>
      </c>
      <c r="L138" s="350">
        <v>3.1189999999999998E-3</v>
      </c>
      <c r="M138" s="350">
        <v>3.078E-3</v>
      </c>
      <c r="N138" s="350">
        <v>2.4130000000000002E-3</v>
      </c>
      <c r="O138" s="350">
        <v>2.3930000000000002E-3</v>
      </c>
      <c r="P138" s="350">
        <v>2.4099999999999998E-3</v>
      </c>
      <c r="Q138" s="350">
        <v>2.532E-3</v>
      </c>
      <c r="R138" s="350">
        <v>2.5790000000000001E-3</v>
      </c>
      <c r="S138" s="350">
        <v>3.1459999999999999E-3</v>
      </c>
      <c r="T138" s="350">
        <v>8.2480000000000001E-3</v>
      </c>
      <c r="U138" s="350">
        <v>7.535E-3</v>
      </c>
      <c r="V138" s="350">
        <v>8.1329999999999996E-3</v>
      </c>
      <c r="W138" s="350">
        <v>7.4019999999999997E-3</v>
      </c>
      <c r="X138" s="350">
        <v>3.1189999999999998E-3</v>
      </c>
      <c r="Y138" s="350">
        <v>3.078E-3</v>
      </c>
      <c r="Z138" s="350">
        <v>2.4130000000000002E-3</v>
      </c>
      <c r="AA138" s="350">
        <v>2.3930000000000002E-3</v>
      </c>
      <c r="AB138" s="350">
        <v>2.4099999999999998E-3</v>
      </c>
      <c r="AC138" s="350">
        <v>2.532E-3</v>
      </c>
      <c r="AD138" s="350">
        <v>2.5790000000000001E-3</v>
      </c>
      <c r="AE138" s="350">
        <v>3.1459999999999999E-3</v>
      </c>
      <c r="AF138" s="350">
        <v>8.2480000000000001E-3</v>
      </c>
      <c r="AG138" s="350">
        <v>7.535E-3</v>
      </c>
      <c r="AH138" s="350">
        <v>8.1329999999999996E-3</v>
      </c>
      <c r="AI138" s="350">
        <v>7.4019999999999997E-3</v>
      </c>
      <c r="AJ138" s="350">
        <v>3.1189999999999998E-3</v>
      </c>
      <c r="AK138" s="350">
        <v>3.078E-3</v>
      </c>
      <c r="AL138" s="350">
        <v>2.4130000000000002E-3</v>
      </c>
      <c r="AM138" s="350">
        <v>2.3930000000000002E-3</v>
      </c>
    </row>
    <row r="139" spans="1:39" ht="15" hidden="1" thickBot="1" x14ac:dyDescent="0.35">
      <c r="A139" s="610"/>
      <c r="B139" s="284" t="s">
        <v>68</v>
      </c>
      <c r="C139" s="121">
        <v>2.6640000000000001E-3</v>
      </c>
      <c r="D139" s="121">
        <v>2.702E-3</v>
      </c>
      <c r="E139" s="121">
        <v>2.0119999999999999E-3</v>
      </c>
      <c r="F139" s="351">
        <v>3.4529999999999999E-3</v>
      </c>
      <c r="G139" s="351">
        <v>4.1749999999999999E-3</v>
      </c>
      <c r="H139" s="351">
        <v>1.1337E-2</v>
      </c>
      <c r="I139" s="351">
        <v>1.0385999999999999E-2</v>
      </c>
      <c r="J139" s="351">
        <v>1.115E-2</v>
      </c>
      <c r="K139" s="351">
        <v>9.7389999999999994E-3</v>
      </c>
      <c r="L139" s="351">
        <v>4.1619999999999999E-3</v>
      </c>
      <c r="M139" s="351">
        <v>3.9139999999999999E-3</v>
      </c>
      <c r="N139" s="351">
        <v>3.0730000000000002E-3</v>
      </c>
      <c r="O139" s="351">
        <v>2.879E-3</v>
      </c>
      <c r="P139" s="351">
        <v>2.6879999999999999E-3</v>
      </c>
      <c r="Q139" s="351">
        <v>2.6459999999999999E-3</v>
      </c>
      <c r="R139" s="351">
        <v>3.4529999999999999E-3</v>
      </c>
      <c r="S139" s="351">
        <v>4.1749999999999999E-3</v>
      </c>
      <c r="T139" s="351">
        <v>1.1337E-2</v>
      </c>
      <c r="U139" s="351">
        <v>1.0385999999999999E-2</v>
      </c>
      <c r="V139" s="351">
        <v>1.115E-2</v>
      </c>
      <c r="W139" s="351">
        <v>9.7389999999999994E-3</v>
      </c>
      <c r="X139" s="351">
        <v>4.1619999999999999E-3</v>
      </c>
      <c r="Y139" s="351">
        <v>3.9139999999999999E-3</v>
      </c>
      <c r="Z139" s="351">
        <v>3.0730000000000002E-3</v>
      </c>
      <c r="AA139" s="351">
        <v>2.879E-3</v>
      </c>
      <c r="AB139" s="351">
        <v>2.6879999999999999E-3</v>
      </c>
      <c r="AC139" s="351">
        <v>2.6459999999999999E-3</v>
      </c>
      <c r="AD139" s="351">
        <v>3.4529999999999999E-3</v>
      </c>
      <c r="AE139" s="351">
        <v>4.1749999999999999E-3</v>
      </c>
      <c r="AF139" s="351">
        <v>1.1337E-2</v>
      </c>
      <c r="AG139" s="351">
        <v>1.0385999999999999E-2</v>
      </c>
      <c r="AH139" s="351">
        <v>1.115E-2</v>
      </c>
      <c r="AI139" s="351">
        <v>9.7389999999999994E-3</v>
      </c>
      <c r="AJ139" s="351">
        <v>4.1619999999999999E-3</v>
      </c>
      <c r="AK139" s="351">
        <v>3.9139999999999999E-3</v>
      </c>
      <c r="AL139" s="351">
        <v>3.0730000000000002E-3</v>
      </c>
      <c r="AM139" s="351">
        <v>2.879E-3</v>
      </c>
    </row>
    <row r="140" spans="1:39" hidden="1" x14ac:dyDescent="0.3">
      <c r="A140" s="117"/>
      <c r="B140" s="117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</row>
    <row r="141" spans="1:39" ht="15.75" hidden="1" customHeight="1" x14ac:dyDescent="0.3">
      <c r="A141" s="602" t="s">
        <v>160</v>
      </c>
      <c r="B141" s="314" t="s">
        <v>157</v>
      </c>
      <c r="C141" s="281">
        <v>43831</v>
      </c>
      <c r="D141" s="281">
        <v>43862</v>
      </c>
      <c r="E141" s="281">
        <v>43891</v>
      </c>
      <c r="F141" s="281">
        <v>43922</v>
      </c>
      <c r="G141" s="281">
        <v>43952</v>
      </c>
      <c r="H141" s="281">
        <v>43983</v>
      </c>
      <c r="I141" s="281">
        <v>44013</v>
      </c>
      <c r="J141" s="281">
        <v>44044</v>
      </c>
      <c r="K141" s="281">
        <v>44075</v>
      </c>
      <c r="L141" s="281">
        <v>44105</v>
      </c>
      <c r="M141" s="281">
        <v>44136</v>
      </c>
      <c r="N141" s="281">
        <v>44166</v>
      </c>
      <c r="O141" s="281">
        <v>44197</v>
      </c>
      <c r="P141" s="281">
        <v>44228</v>
      </c>
      <c r="Q141" s="281">
        <v>44256</v>
      </c>
      <c r="R141" s="281">
        <v>44287</v>
      </c>
      <c r="S141" s="281">
        <v>44317</v>
      </c>
      <c r="T141" s="281">
        <v>44348</v>
      </c>
      <c r="U141" s="281">
        <v>44378</v>
      </c>
      <c r="V141" s="281">
        <v>44409</v>
      </c>
      <c r="W141" s="281">
        <v>44440</v>
      </c>
      <c r="X141" s="281">
        <v>44470</v>
      </c>
      <c r="Y141" s="281">
        <v>44501</v>
      </c>
      <c r="Z141" s="281">
        <v>44531</v>
      </c>
      <c r="AA141" s="281">
        <v>44562</v>
      </c>
      <c r="AB141" s="281">
        <v>44593</v>
      </c>
      <c r="AC141" s="281">
        <v>44621</v>
      </c>
      <c r="AD141" s="281">
        <v>44652</v>
      </c>
      <c r="AE141" s="281">
        <v>44682</v>
      </c>
      <c r="AF141" s="281">
        <v>44713</v>
      </c>
      <c r="AG141" s="281">
        <v>44743</v>
      </c>
      <c r="AH141" s="281">
        <v>44774</v>
      </c>
      <c r="AI141" s="281">
        <v>44805</v>
      </c>
      <c r="AJ141" s="281">
        <v>44835</v>
      </c>
      <c r="AK141" s="281">
        <v>44866</v>
      </c>
      <c r="AL141" s="281">
        <v>44896</v>
      </c>
      <c r="AM141" s="281">
        <v>44927</v>
      </c>
    </row>
    <row r="142" spans="1:39" hidden="1" x14ac:dyDescent="0.3">
      <c r="A142" s="603"/>
      <c r="B142" s="282" t="s">
        <v>141</v>
      </c>
      <c r="C142" s="27">
        <f>IF(C23=0,0,((C5*0.5)-C41)*C78*C110*C$2)</f>
        <v>0</v>
      </c>
      <c r="D142" s="27">
        <f>IF(D23=0,0,((D5*0.5)+C23-D41)*D78*D110*D$2)</f>
        <v>0</v>
      </c>
      <c r="E142" s="27">
        <f t="shared" ref="E142:AM143" si="47">IF(E23=0,0,((E5*0.5)+D23-E41)*E78*E110*E$2)</f>
        <v>0</v>
      </c>
      <c r="F142" s="27">
        <f t="shared" si="47"/>
        <v>0</v>
      </c>
      <c r="G142" s="27">
        <f t="shared" si="47"/>
        <v>0</v>
      </c>
      <c r="H142" s="27">
        <f t="shared" si="47"/>
        <v>0</v>
      </c>
      <c r="I142" s="27">
        <f t="shared" si="47"/>
        <v>0</v>
      </c>
      <c r="J142" s="27">
        <f t="shared" si="47"/>
        <v>0</v>
      </c>
      <c r="K142" s="27">
        <f t="shared" si="47"/>
        <v>0</v>
      </c>
      <c r="L142" s="27">
        <f t="shared" si="47"/>
        <v>0</v>
      </c>
      <c r="M142" s="27">
        <f t="shared" si="47"/>
        <v>0</v>
      </c>
      <c r="N142" s="27">
        <f t="shared" si="47"/>
        <v>0</v>
      </c>
      <c r="O142" s="27">
        <f t="shared" si="47"/>
        <v>0</v>
      </c>
      <c r="P142" s="27">
        <f t="shared" si="47"/>
        <v>0</v>
      </c>
      <c r="Q142" s="27">
        <f t="shared" si="47"/>
        <v>0</v>
      </c>
      <c r="R142" s="27">
        <f t="shared" si="47"/>
        <v>0</v>
      </c>
      <c r="S142" s="27">
        <f t="shared" si="47"/>
        <v>0</v>
      </c>
      <c r="T142" s="27">
        <f t="shared" si="47"/>
        <v>0</v>
      </c>
      <c r="U142" s="27">
        <f t="shared" si="47"/>
        <v>0</v>
      </c>
      <c r="V142" s="27">
        <f t="shared" si="47"/>
        <v>0</v>
      </c>
      <c r="W142" s="27">
        <f t="shared" si="47"/>
        <v>0</v>
      </c>
      <c r="X142" s="27">
        <f t="shared" si="47"/>
        <v>0</v>
      </c>
      <c r="Y142" s="27">
        <f t="shared" si="47"/>
        <v>0</v>
      </c>
      <c r="Z142" s="27">
        <f t="shared" si="47"/>
        <v>0</v>
      </c>
      <c r="AA142" s="27">
        <f t="shared" si="47"/>
        <v>0</v>
      </c>
      <c r="AB142" s="27">
        <f t="shared" si="47"/>
        <v>0</v>
      </c>
      <c r="AC142" s="27">
        <f t="shared" si="47"/>
        <v>0</v>
      </c>
      <c r="AD142" s="27">
        <f t="shared" si="47"/>
        <v>0</v>
      </c>
      <c r="AE142" s="27">
        <f t="shared" si="47"/>
        <v>0</v>
      </c>
      <c r="AF142" s="27">
        <f t="shared" si="47"/>
        <v>0</v>
      </c>
      <c r="AG142" s="27">
        <f t="shared" si="47"/>
        <v>0</v>
      </c>
      <c r="AH142" s="27">
        <f t="shared" si="47"/>
        <v>0</v>
      </c>
      <c r="AI142" s="27">
        <f t="shared" si="47"/>
        <v>0</v>
      </c>
      <c r="AJ142" s="27">
        <f t="shared" si="47"/>
        <v>0</v>
      </c>
      <c r="AK142" s="27">
        <f t="shared" si="47"/>
        <v>0</v>
      </c>
      <c r="AL142" s="27">
        <f t="shared" si="47"/>
        <v>0</v>
      </c>
      <c r="AM142" s="27">
        <f t="shared" si="47"/>
        <v>0</v>
      </c>
    </row>
    <row r="143" spans="1:39" hidden="1" x14ac:dyDescent="0.3">
      <c r="A143" s="603"/>
      <c r="B143" s="282" t="s">
        <v>59</v>
      </c>
      <c r="C143" s="27">
        <f t="shared" ref="C143:C154" si="48">IF(C24=0,0,((C6*0.5)-C42)*C79*C111*C$2)</f>
        <v>0</v>
      </c>
      <c r="D143" s="27">
        <f t="shared" ref="D143:S154" si="49">IF(D24=0,0,((D6*0.5)+C24-D42)*D79*D111*D$2)</f>
        <v>0</v>
      </c>
      <c r="E143" s="27">
        <f t="shared" si="49"/>
        <v>0</v>
      </c>
      <c r="F143" s="27">
        <f t="shared" si="49"/>
        <v>0</v>
      </c>
      <c r="G143" s="27">
        <f t="shared" si="49"/>
        <v>0</v>
      </c>
      <c r="H143" s="27">
        <f t="shared" si="49"/>
        <v>0</v>
      </c>
      <c r="I143" s="27">
        <f t="shared" si="49"/>
        <v>0</v>
      </c>
      <c r="J143" s="27">
        <f t="shared" si="49"/>
        <v>0</v>
      </c>
      <c r="K143" s="27">
        <f t="shared" si="49"/>
        <v>0</v>
      </c>
      <c r="L143" s="27">
        <f t="shared" si="49"/>
        <v>0</v>
      </c>
      <c r="M143" s="27">
        <f t="shared" si="49"/>
        <v>0</v>
      </c>
      <c r="N143" s="27">
        <f t="shared" si="49"/>
        <v>0</v>
      </c>
      <c r="O143" s="27">
        <f t="shared" si="49"/>
        <v>0</v>
      </c>
      <c r="P143" s="27">
        <f t="shared" si="49"/>
        <v>0</v>
      </c>
      <c r="Q143" s="27">
        <f t="shared" si="49"/>
        <v>0</v>
      </c>
      <c r="R143" s="27">
        <f t="shared" si="49"/>
        <v>0</v>
      </c>
      <c r="S143" s="27">
        <f t="shared" si="49"/>
        <v>0</v>
      </c>
      <c r="T143" s="27">
        <f t="shared" si="47"/>
        <v>0</v>
      </c>
      <c r="U143" s="27">
        <f t="shared" si="47"/>
        <v>0</v>
      </c>
      <c r="V143" s="27">
        <f t="shared" si="47"/>
        <v>0</v>
      </c>
      <c r="W143" s="27">
        <f t="shared" si="47"/>
        <v>0</v>
      </c>
      <c r="X143" s="27">
        <f t="shared" si="47"/>
        <v>0</v>
      </c>
      <c r="Y143" s="27">
        <f t="shared" si="47"/>
        <v>0</v>
      </c>
      <c r="Z143" s="27">
        <f t="shared" si="47"/>
        <v>0</v>
      </c>
      <c r="AA143" s="27">
        <f t="shared" si="47"/>
        <v>0</v>
      </c>
      <c r="AB143" s="27">
        <f t="shared" si="47"/>
        <v>0</v>
      </c>
      <c r="AC143" s="27">
        <f t="shared" si="47"/>
        <v>0</v>
      </c>
      <c r="AD143" s="27">
        <f t="shared" si="47"/>
        <v>0</v>
      </c>
      <c r="AE143" s="27">
        <f t="shared" si="47"/>
        <v>0</v>
      </c>
      <c r="AF143" s="27">
        <f t="shared" si="47"/>
        <v>0</v>
      </c>
      <c r="AG143" s="27">
        <f t="shared" si="47"/>
        <v>0</v>
      </c>
      <c r="AH143" s="27">
        <f t="shared" si="47"/>
        <v>0</v>
      </c>
      <c r="AI143" s="27">
        <f t="shared" si="47"/>
        <v>0</v>
      </c>
      <c r="AJ143" s="27">
        <f t="shared" si="47"/>
        <v>0</v>
      </c>
      <c r="AK143" s="27">
        <f t="shared" si="47"/>
        <v>0</v>
      </c>
      <c r="AL143" s="27">
        <f t="shared" si="47"/>
        <v>0</v>
      </c>
      <c r="AM143" s="27">
        <f t="shared" si="47"/>
        <v>0</v>
      </c>
    </row>
    <row r="144" spans="1:39" hidden="1" x14ac:dyDescent="0.3">
      <c r="A144" s="603"/>
      <c r="B144" s="282" t="s">
        <v>142</v>
      </c>
      <c r="C144" s="27">
        <f t="shared" si="48"/>
        <v>0</v>
      </c>
      <c r="D144" s="27">
        <f t="shared" si="49"/>
        <v>0</v>
      </c>
      <c r="E144" s="27">
        <f t="shared" ref="E144:AM147" si="50">IF(E25=0,0,((E7*0.5)+D25-E43)*E80*E112*E$2)</f>
        <v>0</v>
      </c>
      <c r="F144" s="27">
        <f t="shared" si="50"/>
        <v>0</v>
      </c>
      <c r="G144" s="27">
        <f t="shared" si="50"/>
        <v>0</v>
      </c>
      <c r="H144" s="27">
        <f t="shared" si="50"/>
        <v>0</v>
      </c>
      <c r="I144" s="27">
        <f t="shared" si="50"/>
        <v>0</v>
      </c>
      <c r="J144" s="27">
        <f t="shared" si="50"/>
        <v>0</v>
      </c>
      <c r="K144" s="27">
        <f t="shared" si="50"/>
        <v>0</v>
      </c>
      <c r="L144" s="27">
        <f t="shared" si="50"/>
        <v>0</v>
      </c>
      <c r="M144" s="27">
        <f t="shared" si="50"/>
        <v>0</v>
      </c>
      <c r="N144" s="27">
        <f t="shared" si="50"/>
        <v>0</v>
      </c>
      <c r="O144" s="27">
        <f t="shared" si="50"/>
        <v>0</v>
      </c>
      <c r="P144" s="27">
        <f t="shared" si="50"/>
        <v>0</v>
      </c>
      <c r="Q144" s="27">
        <f t="shared" si="50"/>
        <v>0</v>
      </c>
      <c r="R144" s="27">
        <f t="shared" si="50"/>
        <v>0</v>
      </c>
      <c r="S144" s="27">
        <f t="shared" si="50"/>
        <v>0</v>
      </c>
      <c r="T144" s="27">
        <f t="shared" si="50"/>
        <v>0</v>
      </c>
      <c r="U144" s="27">
        <f t="shared" si="50"/>
        <v>0</v>
      </c>
      <c r="V144" s="27">
        <f t="shared" si="50"/>
        <v>0</v>
      </c>
      <c r="W144" s="27">
        <f t="shared" si="50"/>
        <v>0</v>
      </c>
      <c r="X144" s="27">
        <f t="shared" si="50"/>
        <v>0</v>
      </c>
      <c r="Y144" s="27">
        <f t="shared" si="50"/>
        <v>0</v>
      </c>
      <c r="Z144" s="27">
        <f t="shared" si="50"/>
        <v>0</v>
      </c>
      <c r="AA144" s="27">
        <f t="shared" si="50"/>
        <v>0</v>
      </c>
      <c r="AB144" s="27">
        <f t="shared" si="50"/>
        <v>0</v>
      </c>
      <c r="AC144" s="27">
        <f t="shared" si="50"/>
        <v>0</v>
      </c>
      <c r="AD144" s="27">
        <f t="shared" si="50"/>
        <v>0</v>
      </c>
      <c r="AE144" s="27">
        <f t="shared" si="50"/>
        <v>0</v>
      </c>
      <c r="AF144" s="27">
        <f t="shared" si="50"/>
        <v>0</v>
      </c>
      <c r="AG144" s="27">
        <f t="shared" si="50"/>
        <v>0</v>
      </c>
      <c r="AH144" s="27">
        <f t="shared" si="50"/>
        <v>0</v>
      </c>
      <c r="AI144" s="27">
        <f t="shared" si="50"/>
        <v>0</v>
      </c>
      <c r="AJ144" s="27">
        <f t="shared" si="50"/>
        <v>0</v>
      </c>
      <c r="AK144" s="27">
        <f t="shared" si="50"/>
        <v>0</v>
      </c>
      <c r="AL144" s="27">
        <f t="shared" si="50"/>
        <v>0</v>
      </c>
      <c r="AM144" s="27">
        <f t="shared" si="50"/>
        <v>0</v>
      </c>
    </row>
    <row r="145" spans="1:39" hidden="1" x14ac:dyDescent="0.3">
      <c r="A145" s="603"/>
      <c r="B145" s="282" t="s">
        <v>60</v>
      </c>
      <c r="C145" s="27">
        <f t="shared" si="48"/>
        <v>0</v>
      </c>
      <c r="D145" s="27">
        <f t="shared" si="49"/>
        <v>0</v>
      </c>
      <c r="E145" s="27">
        <f t="shared" si="50"/>
        <v>0</v>
      </c>
      <c r="F145" s="27">
        <f t="shared" si="50"/>
        <v>0</v>
      </c>
      <c r="G145" s="27">
        <f t="shared" si="50"/>
        <v>0</v>
      </c>
      <c r="H145" s="27">
        <f t="shared" si="50"/>
        <v>0</v>
      </c>
      <c r="I145" s="27">
        <f t="shared" si="50"/>
        <v>0</v>
      </c>
      <c r="J145" s="27">
        <f t="shared" si="50"/>
        <v>0</v>
      </c>
      <c r="K145" s="27">
        <f t="shared" si="50"/>
        <v>0</v>
      </c>
      <c r="L145" s="27">
        <f t="shared" si="50"/>
        <v>0</v>
      </c>
      <c r="M145" s="27">
        <f t="shared" si="50"/>
        <v>0</v>
      </c>
      <c r="N145" s="27">
        <f t="shared" si="50"/>
        <v>0</v>
      </c>
      <c r="O145" s="27">
        <f t="shared" si="50"/>
        <v>0</v>
      </c>
      <c r="P145" s="27">
        <f t="shared" si="50"/>
        <v>0</v>
      </c>
      <c r="Q145" s="27">
        <f t="shared" si="50"/>
        <v>0</v>
      </c>
      <c r="R145" s="27">
        <f t="shared" si="50"/>
        <v>0</v>
      </c>
      <c r="S145" s="27">
        <f t="shared" si="50"/>
        <v>0</v>
      </c>
      <c r="T145" s="27">
        <f t="shared" si="50"/>
        <v>0</v>
      </c>
      <c r="U145" s="27">
        <f t="shared" si="50"/>
        <v>0</v>
      </c>
      <c r="V145" s="27">
        <f t="shared" si="50"/>
        <v>0</v>
      </c>
      <c r="W145" s="27">
        <f t="shared" si="50"/>
        <v>0</v>
      </c>
      <c r="X145" s="27">
        <f t="shared" si="50"/>
        <v>0</v>
      </c>
      <c r="Y145" s="27">
        <f t="shared" si="50"/>
        <v>0</v>
      </c>
      <c r="Z145" s="27">
        <f t="shared" si="50"/>
        <v>0</v>
      </c>
      <c r="AA145" s="27">
        <f t="shared" si="50"/>
        <v>0</v>
      </c>
      <c r="AB145" s="27">
        <f t="shared" si="50"/>
        <v>0</v>
      </c>
      <c r="AC145" s="27">
        <f t="shared" si="50"/>
        <v>0</v>
      </c>
      <c r="AD145" s="27">
        <f t="shared" si="50"/>
        <v>0</v>
      </c>
      <c r="AE145" s="27">
        <f t="shared" si="50"/>
        <v>0</v>
      </c>
      <c r="AF145" s="27">
        <f t="shared" si="50"/>
        <v>0</v>
      </c>
      <c r="AG145" s="27">
        <f t="shared" si="50"/>
        <v>0</v>
      </c>
      <c r="AH145" s="27">
        <f t="shared" si="50"/>
        <v>0</v>
      </c>
      <c r="AI145" s="27">
        <f t="shared" si="50"/>
        <v>0</v>
      </c>
      <c r="AJ145" s="27">
        <f t="shared" si="50"/>
        <v>0</v>
      </c>
      <c r="AK145" s="27">
        <f t="shared" si="50"/>
        <v>0</v>
      </c>
      <c r="AL145" s="27">
        <f t="shared" si="50"/>
        <v>0</v>
      </c>
      <c r="AM145" s="27">
        <f t="shared" si="50"/>
        <v>0</v>
      </c>
    </row>
    <row r="146" spans="1:39" hidden="1" x14ac:dyDescent="0.3">
      <c r="A146" s="603"/>
      <c r="B146" s="282" t="s">
        <v>143</v>
      </c>
      <c r="C146" s="27">
        <f t="shared" si="48"/>
        <v>0</v>
      </c>
      <c r="D146" s="27">
        <f t="shared" si="49"/>
        <v>0</v>
      </c>
      <c r="E146" s="27">
        <f t="shared" si="50"/>
        <v>0</v>
      </c>
      <c r="F146" s="27">
        <f t="shared" si="50"/>
        <v>0</v>
      </c>
      <c r="G146" s="27">
        <f t="shared" si="50"/>
        <v>0</v>
      </c>
      <c r="H146" s="27">
        <f t="shared" si="50"/>
        <v>0</v>
      </c>
      <c r="I146" s="27">
        <f t="shared" si="50"/>
        <v>0</v>
      </c>
      <c r="J146" s="27">
        <f t="shared" si="50"/>
        <v>0</v>
      </c>
      <c r="K146" s="27">
        <f t="shared" si="50"/>
        <v>0</v>
      </c>
      <c r="L146" s="27">
        <f t="shared" si="50"/>
        <v>0</v>
      </c>
      <c r="M146" s="27">
        <f t="shared" si="50"/>
        <v>0</v>
      </c>
      <c r="N146" s="27">
        <f t="shared" si="50"/>
        <v>0</v>
      </c>
      <c r="O146" s="27">
        <f t="shared" si="50"/>
        <v>0</v>
      </c>
      <c r="P146" s="27">
        <f t="shared" si="50"/>
        <v>0</v>
      </c>
      <c r="Q146" s="27">
        <f t="shared" si="50"/>
        <v>0</v>
      </c>
      <c r="R146" s="27">
        <f t="shared" si="50"/>
        <v>0</v>
      </c>
      <c r="S146" s="27">
        <f t="shared" si="50"/>
        <v>0</v>
      </c>
      <c r="T146" s="27">
        <f t="shared" si="50"/>
        <v>0</v>
      </c>
      <c r="U146" s="27">
        <f t="shared" si="50"/>
        <v>0</v>
      </c>
      <c r="V146" s="27">
        <f t="shared" si="50"/>
        <v>0</v>
      </c>
      <c r="W146" s="27">
        <f t="shared" si="50"/>
        <v>0</v>
      </c>
      <c r="X146" s="27">
        <f t="shared" si="50"/>
        <v>0</v>
      </c>
      <c r="Y146" s="27">
        <f t="shared" si="50"/>
        <v>0</v>
      </c>
      <c r="Z146" s="27">
        <f t="shared" si="50"/>
        <v>0</v>
      </c>
      <c r="AA146" s="27">
        <f t="shared" si="50"/>
        <v>0</v>
      </c>
      <c r="AB146" s="27">
        <f t="shared" si="50"/>
        <v>0</v>
      </c>
      <c r="AC146" s="27">
        <f t="shared" si="50"/>
        <v>0</v>
      </c>
      <c r="AD146" s="27">
        <f t="shared" si="50"/>
        <v>0</v>
      </c>
      <c r="AE146" s="27">
        <f t="shared" si="50"/>
        <v>0</v>
      </c>
      <c r="AF146" s="27">
        <f t="shared" si="50"/>
        <v>0</v>
      </c>
      <c r="AG146" s="27">
        <f t="shared" si="50"/>
        <v>0</v>
      </c>
      <c r="AH146" s="27">
        <f t="shared" si="50"/>
        <v>0</v>
      </c>
      <c r="AI146" s="27">
        <f t="shared" si="50"/>
        <v>0</v>
      </c>
      <c r="AJ146" s="27">
        <f t="shared" si="50"/>
        <v>0</v>
      </c>
      <c r="AK146" s="27">
        <f t="shared" si="50"/>
        <v>0</v>
      </c>
      <c r="AL146" s="27">
        <f t="shared" si="50"/>
        <v>0</v>
      </c>
      <c r="AM146" s="27">
        <f t="shared" si="50"/>
        <v>0</v>
      </c>
    </row>
    <row r="147" spans="1:39" hidden="1" x14ac:dyDescent="0.3">
      <c r="A147" s="603"/>
      <c r="B147" s="283" t="s">
        <v>62</v>
      </c>
      <c r="C147" s="27">
        <f t="shared" si="48"/>
        <v>0</v>
      </c>
      <c r="D147" s="27">
        <f t="shared" si="49"/>
        <v>0</v>
      </c>
      <c r="E147" s="27">
        <f t="shared" si="50"/>
        <v>0</v>
      </c>
      <c r="F147" s="27">
        <f t="shared" si="50"/>
        <v>0</v>
      </c>
      <c r="G147" s="27">
        <f t="shared" si="50"/>
        <v>0</v>
      </c>
      <c r="H147" s="27">
        <f t="shared" si="50"/>
        <v>0</v>
      </c>
      <c r="I147" s="27">
        <f t="shared" si="50"/>
        <v>0</v>
      </c>
      <c r="J147" s="27">
        <f t="shared" si="50"/>
        <v>0</v>
      </c>
      <c r="K147" s="27">
        <f t="shared" si="50"/>
        <v>0</v>
      </c>
      <c r="L147" s="27">
        <f t="shared" si="50"/>
        <v>0</v>
      </c>
      <c r="M147" s="27">
        <f t="shared" si="50"/>
        <v>0</v>
      </c>
      <c r="N147" s="27">
        <f t="shared" si="50"/>
        <v>0</v>
      </c>
      <c r="O147" s="27">
        <f t="shared" si="50"/>
        <v>0</v>
      </c>
      <c r="P147" s="27">
        <f t="shared" si="50"/>
        <v>0</v>
      </c>
      <c r="Q147" s="27">
        <f t="shared" si="50"/>
        <v>0</v>
      </c>
      <c r="R147" s="27">
        <f t="shared" si="50"/>
        <v>0</v>
      </c>
      <c r="S147" s="27">
        <f t="shared" si="50"/>
        <v>0</v>
      </c>
      <c r="T147" s="27">
        <f t="shared" si="50"/>
        <v>0</v>
      </c>
      <c r="U147" s="27">
        <f t="shared" si="50"/>
        <v>0</v>
      </c>
      <c r="V147" s="27">
        <f t="shared" si="50"/>
        <v>0</v>
      </c>
      <c r="W147" s="27">
        <f t="shared" si="50"/>
        <v>0</v>
      </c>
      <c r="X147" s="27">
        <f t="shared" si="50"/>
        <v>0</v>
      </c>
      <c r="Y147" s="27">
        <f t="shared" si="50"/>
        <v>0</v>
      </c>
      <c r="Z147" s="27">
        <f t="shared" si="50"/>
        <v>0</v>
      </c>
      <c r="AA147" s="27">
        <f t="shared" si="50"/>
        <v>0</v>
      </c>
      <c r="AB147" s="27">
        <f t="shared" si="50"/>
        <v>0</v>
      </c>
      <c r="AC147" s="27">
        <f t="shared" si="50"/>
        <v>0</v>
      </c>
      <c r="AD147" s="27">
        <f t="shared" si="50"/>
        <v>0</v>
      </c>
      <c r="AE147" s="27">
        <f t="shared" si="50"/>
        <v>0</v>
      </c>
      <c r="AF147" s="27">
        <f t="shared" si="50"/>
        <v>0</v>
      </c>
      <c r="AG147" s="27">
        <f t="shared" si="50"/>
        <v>0</v>
      </c>
      <c r="AH147" s="27">
        <f t="shared" si="50"/>
        <v>0</v>
      </c>
      <c r="AI147" s="27">
        <f t="shared" si="50"/>
        <v>0</v>
      </c>
      <c r="AJ147" s="27">
        <f t="shared" si="50"/>
        <v>0</v>
      </c>
      <c r="AK147" s="27">
        <f t="shared" si="50"/>
        <v>0</v>
      </c>
      <c r="AL147" s="27">
        <f t="shared" si="50"/>
        <v>0</v>
      </c>
      <c r="AM147" s="27">
        <f t="shared" si="50"/>
        <v>0</v>
      </c>
    </row>
    <row r="148" spans="1:39" hidden="1" x14ac:dyDescent="0.3">
      <c r="A148" s="603"/>
      <c r="B148" s="283" t="s">
        <v>63</v>
      </c>
      <c r="C148" s="27">
        <f t="shared" si="48"/>
        <v>0</v>
      </c>
      <c r="D148" s="27">
        <f t="shared" si="49"/>
        <v>0</v>
      </c>
      <c r="E148" s="27">
        <f t="shared" ref="E148:AM151" si="51">IF(E29=0,0,((E11*0.5)+D29-E47)*E84*E116*E$2)</f>
        <v>0</v>
      </c>
      <c r="F148" s="27">
        <f t="shared" si="51"/>
        <v>0</v>
      </c>
      <c r="G148" s="27">
        <f t="shared" si="51"/>
        <v>0</v>
      </c>
      <c r="H148" s="27">
        <f t="shared" si="51"/>
        <v>0</v>
      </c>
      <c r="I148" s="27">
        <f t="shared" si="51"/>
        <v>0</v>
      </c>
      <c r="J148" s="27">
        <f t="shared" si="51"/>
        <v>0</v>
      </c>
      <c r="K148" s="27">
        <f t="shared" si="51"/>
        <v>0</v>
      </c>
      <c r="L148" s="27">
        <f t="shared" si="51"/>
        <v>0</v>
      </c>
      <c r="M148" s="27">
        <f t="shared" si="51"/>
        <v>0</v>
      </c>
      <c r="N148" s="27">
        <f t="shared" si="51"/>
        <v>0</v>
      </c>
      <c r="O148" s="27">
        <f t="shared" si="51"/>
        <v>0</v>
      </c>
      <c r="P148" s="27">
        <f t="shared" si="51"/>
        <v>0</v>
      </c>
      <c r="Q148" s="27">
        <f t="shared" si="51"/>
        <v>0</v>
      </c>
      <c r="R148" s="27">
        <f t="shared" si="51"/>
        <v>0</v>
      </c>
      <c r="S148" s="27">
        <f t="shared" si="51"/>
        <v>0</v>
      </c>
      <c r="T148" s="27">
        <f t="shared" si="51"/>
        <v>0</v>
      </c>
      <c r="U148" s="27">
        <f t="shared" si="51"/>
        <v>0</v>
      </c>
      <c r="V148" s="27">
        <f t="shared" si="51"/>
        <v>0</v>
      </c>
      <c r="W148" s="27">
        <f t="shared" si="51"/>
        <v>0</v>
      </c>
      <c r="X148" s="27">
        <f t="shared" si="51"/>
        <v>0</v>
      </c>
      <c r="Y148" s="27">
        <f t="shared" si="51"/>
        <v>0</v>
      </c>
      <c r="Z148" s="27">
        <f t="shared" si="51"/>
        <v>0</v>
      </c>
      <c r="AA148" s="27">
        <f t="shared" si="51"/>
        <v>0</v>
      </c>
      <c r="AB148" s="27">
        <f t="shared" si="51"/>
        <v>0</v>
      </c>
      <c r="AC148" s="27">
        <f t="shared" si="51"/>
        <v>0</v>
      </c>
      <c r="AD148" s="27">
        <f t="shared" si="51"/>
        <v>0</v>
      </c>
      <c r="AE148" s="27">
        <f t="shared" si="51"/>
        <v>0</v>
      </c>
      <c r="AF148" s="27">
        <f t="shared" si="51"/>
        <v>0</v>
      </c>
      <c r="AG148" s="27">
        <f t="shared" si="51"/>
        <v>0</v>
      </c>
      <c r="AH148" s="27">
        <f t="shared" si="51"/>
        <v>0</v>
      </c>
      <c r="AI148" s="27">
        <f t="shared" si="51"/>
        <v>0</v>
      </c>
      <c r="AJ148" s="27">
        <f t="shared" si="51"/>
        <v>0</v>
      </c>
      <c r="AK148" s="27">
        <f t="shared" si="51"/>
        <v>0</v>
      </c>
      <c r="AL148" s="27">
        <f t="shared" si="51"/>
        <v>0</v>
      </c>
      <c r="AM148" s="27">
        <f t="shared" si="51"/>
        <v>0</v>
      </c>
    </row>
    <row r="149" spans="1:39" ht="15.75" hidden="1" customHeight="1" x14ac:dyDescent="0.3">
      <c r="A149" s="603"/>
      <c r="B149" s="283" t="s">
        <v>64</v>
      </c>
      <c r="C149" s="27">
        <f t="shared" si="48"/>
        <v>0</v>
      </c>
      <c r="D149" s="27">
        <f t="shared" si="49"/>
        <v>82.334754970130803</v>
      </c>
      <c r="E149" s="27">
        <f t="shared" si="51"/>
        <v>166.13566186192716</v>
      </c>
      <c r="F149" s="27">
        <f t="shared" si="51"/>
        <v>402.46460871089874</v>
      </c>
      <c r="G149" s="27">
        <f t="shared" si="51"/>
        <v>789.90533933081724</v>
      </c>
      <c r="H149" s="27">
        <f t="shared" si="51"/>
        <v>1140.5235766130945</v>
      </c>
      <c r="I149" s="27">
        <f t="shared" si="51"/>
        <v>1456.5460146989055</v>
      </c>
      <c r="J149" s="27">
        <f t="shared" si="51"/>
        <v>1232.5694824078384</v>
      </c>
      <c r="K149" s="27">
        <f t="shared" si="51"/>
        <v>1247.0712185977509</v>
      </c>
      <c r="L149" s="27">
        <f t="shared" si="51"/>
        <v>815.6102880734577</v>
      </c>
      <c r="M149" s="27">
        <f t="shared" si="51"/>
        <v>662.36740273858754</v>
      </c>
      <c r="N149" s="27">
        <f t="shared" si="51"/>
        <v>679.17132829243451</v>
      </c>
      <c r="O149" s="27">
        <f t="shared" si="51"/>
        <v>751.95353725797622</v>
      </c>
      <c r="P149" s="27">
        <f t="shared" si="51"/>
        <v>587.90328671992188</v>
      </c>
      <c r="Q149" s="27">
        <f t="shared" si="51"/>
        <v>658.87788501951491</v>
      </c>
      <c r="R149" s="27">
        <f t="shared" si="51"/>
        <v>643.68647762936746</v>
      </c>
      <c r="S149" s="27">
        <f t="shared" si="51"/>
        <v>839.91030970075565</v>
      </c>
      <c r="T149" s="27">
        <f t="shared" si="51"/>
        <v>1212.7244402040021</v>
      </c>
      <c r="U149" s="27">
        <f t="shared" si="51"/>
        <v>1501.2348360086949</v>
      </c>
      <c r="V149" s="27">
        <f t="shared" si="51"/>
        <v>1232.5694824078384</v>
      </c>
      <c r="W149" s="27">
        <f t="shared" si="51"/>
        <v>1247.0712185977509</v>
      </c>
      <c r="X149" s="27">
        <f t="shared" si="51"/>
        <v>815.6102880734577</v>
      </c>
      <c r="Y149" s="27">
        <f t="shared" si="51"/>
        <v>662.36740273858754</v>
      </c>
      <c r="Z149" s="27">
        <f t="shared" si="51"/>
        <v>679.17132829243451</v>
      </c>
      <c r="AA149" s="27">
        <f t="shared" si="51"/>
        <v>751.95353725797622</v>
      </c>
      <c r="AB149" s="27">
        <f t="shared" si="51"/>
        <v>587.90328671992188</v>
      </c>
      <c r="AC149" s="27">
        <f t="shared" si="51"/>
        <v>0</v>
      </c>
      <c r="AD149" s="27">
        <f t="shared" si="51"/>
        <v>0</v>
      </c>
      <c r="AE149" s="27">
        <f t="shared" si="51"/>
        <v>0</v>
      </c>
      <c r="AF149" s="27">
        <f t="shared" si="51"/>
        <v>0</v>
      </c>
      <c r="AG149" s="27">
        <f t="shared" si="51"/>
        <v>0</v>
      </c>
      <c r="AH149" s="27">
        <f t="shared" si="51"/>
        <v>0</v>
      </c>
      <c r="AI149" s="27">
        <f t="shared" si="51"/>
        <v>0</v>
      </c>
      <c r="AJ149" s="27">
        <f t="shared" si="51"/>
        <v>0</v>
      </c>
      <c r="AK149" s="27">
        <f t="shared" si="51"/>
        <v>0</v>
      </c>
      <c r="AL149" s="27">
        <f t="shared" si="51"/>
        <v>0</v>
      </c>
      <c r="AM149" s="27">
        <f t="shared" si="51"/>
        <v>0</v>
      </c>
    </row>
    <row r="150" spans="1:39" hidden="1" x14ac:dyDescent="0.3">
      <c r="A150" s="603"/>
      <c r="B150" s="283" t="s">
        <v>65</v>
      </c>
      <c r="C150" s="27">
        <f t="shared" si="48"/>
        <v>0</v>
      </c>
      <c r="D150" s="27">
        <f t="shared" si="49"/>
        <v>0</v>
      </c>
      <c r="E150" s="27">
        <f t="shared" si="51"/>
        <v>0</v>
      </c>
      <c r="F150" s="27">
        <f t="shared" si="51"/>
        <v>0</v>
      </c>
      <c r="G150" s="27">
        <f t="shared" si="51"/>
        <v>0</v>
      </c>
      <c r="H150" s="27">
        <f t="shared" si="51"/>
        <v>0</v>
      </c>
      <c r="I150" s="27">
        <f t="shared" si="51"/>
        <v>0</v>
      </c>
      <c r="J150" s="27">
        <f t="shared" si="51"/>
        <v>0</v>
      </c>
      <c r="K150" s="27">
        <f t="shared" si="51"/>
        <v>0</v>
      </c>
      <c r="L150" s="27">
        <f t="shared" si="51"/>
        <v>0</v>
      </c>
      <c r="M150" s="27">
        <f t="shared" si="51"/>
        <v>0</v>
      </c>
      <c r="N150" s="27">
        <f t="shared" si="51"/>
        <v>0</v>
      </c>
      <c r="O150" s="27">
        <f t="shared" si="51"/>
        <v>0</v>
      </c>
      <c r="P150" s="27">
        <f t="shared" si="51"/>
        <v>0</v>
      </c>
      <c r="Q150" s="27">
        <f t="shared" si="51"/>
        <v>0</v>
      </c>
      <c r="R150" s="27">
        <f t="shared" si="51"/>
        <v>0</v>
      </c>
      <c r="S150" s="27">
        <f t="shared" si="51"/>
        <v>0</v>
      </c>
      <c r="T150" s="27">
        <f t="shared" si="51"/>
        <v>0</v>
      </c>
      <c r="U150" s="27">
        <f t="shared" si="51"/>
        <v>0</v>
      </c>
      <c r="V150" s="27">
        <f t="shared" si="51"/>
        <v>0</v>
      </c>
      <c r="W150" s="27">
        <f t="shared" si="51"/>
        <v>0</v>
      </c>
      <c r="X150" s="27">
        <f t="shared" si="51"/>
        <v>0</v>
      </c>
      <c r="Y150" s="27">
        <f t="shared" si="51"/>
        <v>0</v>
      </c>
      <c r="Z150" s="27">
        <f t="shared" si="51"/>
        <v>0</v>
      </c>
      <c r="AA150" s="27">
        <f t="shared" si="51"/>
        <v>0</v>
      </c>
      <c r="AB150" s="27">
        <f t="shared" si="51"/>
        <v>0</v>
      </c>
      <c r="AC150" s="27">
        <f t="shared" si="51"/>
        <v>0</v>
      </c>
      <c r="AD150" s="27">
        <f t="shared" si="51"/>
        <v>0</v>
      </c>
      <c r="AE150" s="27">
        <f t="shared" si="51"/>
        <v>0</v>
      </c>
      <c r="AF150" s="27">
        <f t="shared" si="51"/>
        <v>0</v>
      </c>
      <c r="AG150" s="27">
        <f t="shared" si="51"/>
        <v>0</v>
      </c>
      <c r="AH150" s="27">
        <f t="shared" si="51"/>
        <v>0</v>
      </c>
      <c r="AI150" s="27">
        <f t="shared" si="51"/>
        <v>0</v>
      </c>
      <c r="AJ150" s="27">
        <f t="shared" si="51"/>
        <v>0</v>
      </c>
      <c r="AK150" s="27">
        <f t="shared" si="51"/>
        <v>0</v>
      </c>
      <c r="AL150" s="27">
        <f t="shared" si="51"/>
        <v>0</v>
      </c>
      <c r="AM150" s="27">
        <f t="shared" si="51"/>
        <v>0</v>
      </c>
    </row>
    <row r="151" spans="1:39" hidden="1" x14ac:dyDescent="0.3">
      <c r="A151" s="603"/>
      <c r="B151" s="283" t="s">
        <v>144</v>
      </c>
      <c r="C151" s="27">
        <f t="shared" si="48"/>
        <v>0</v>
      </c>
      <c r="D151" s="27">
        <f t="shared" si="49"/>
        <v>0</v>
      </c>
      <c r="E151" s="27">
        <f t="shared" si="51"/>
        <v>0</v>
      </c>
      <c r="F151" s="27">
        <f t="shared" si="51"/>
        <v>0</v>
      </c>
      <c r="G151" s="27">
        <f t="shared" si="51"/>
        <v>0</v>
      </c>
      <c r="H151" s="27">
        <f t="shared" si="51"/>
        <v>0</v>
      </c>
      <c r="I151" s="27">
        <f t="shared" si="51"/>
        <v>0</v>
      </c>
      <c r="J151" s="27">
        <f t="shared" si="51"/>
        <v>0</v>
      </c>
      <c r="K151" s="27">
        <f t="shared" si="51"/>
        <v>0</v>
      </c>
      <c r="L151" s="27">
        <f t="shared" si="51"/>
        <v>0</v>
      </c>
      <c r="M151" s="27">
        <f t="shared" si="51"/>
        <v>0</v>
      </c>
      <c r="N151" s="27">
        <f t="shared" si="51"/>
        <v>0</v>
      </c>
      <c r="O151" s="27">
        <f t="shared" si="51"/>
        <v>0</v>
      </c>
      <c r="P151" s="27">
        <f t="shared" si="51"/>
        <v>0</v>
      </c>
      <c r="Q151" s="27">
        <f t="shared" si="51"/>
        <v>0</v>
      </c>
      <c r="R151" s="27">
        <f t="shared" si="51"/>
        <v>0</v>
      </c>
      <c r="S151" s="27">
        <f t="shared" si="51"/>
        <v>0</v>
      </c>
      <c r="T151" s="27">
        <f t="shared" si="51"/>
        <v>0</v>
      </c>
      <c r="U151" s="27">
        <f t="shared" si="51"/>
        <v>0</v>
      </c>
      <c r="V151" s="27">
        <f t="shared" si="51"/>
        <v>0</v>
      </c>
      <c r="W151" s="27">
        <f t="shared" si="51"/>
        <v>0</v>
      </c>
      <c r="X151" s="27">
        <f t="shared" si="51"/>
        <v>0</v>
      </c>
      <c r="Y151" s="27">
        <f t="shared" si="51"/>
        <v>0</v>
      </c>
      <c r="Z151" s="27">
        <f t="shared" si="51"/>
        <v>0</v>
      </c>
      <c r="AA151" s="27">
        <f t="shared" si="51"/>
        <v>0</v>
      </c>
      <c r="AB151" s="27">
        <f t="shared" si="51"/>
        <v>0</v>
      </c>
      <c r="AC151" s="27">
        <f t="shared" si="51"/>
        <v>0</v>
      </c>
      <c r="AD151" s="27">
        <f t="shared" si="51"/>
        <v>0</v>
      </c>
      <c r="AE151" s="27">
        <f t="shared" si="51"/>
        <v>0</v>
      </c>
      <c r="AF151" s="27">
        <f t="shared" si="51"/>
        <v>0</v>
      </c>
      <c r="AG151" s="27">
        <f t="shared" si="51"/>
        <v>0</v>
      </c>
      <c r="AH151" s="27">
        <f t="shared" si="51"/>
        <v>0</v>
      </c>
      <c r="AI151" s="27">
        <f t="shared" si="51"/>
        <v>0</v>
      </c>
      <c r="AJ151" s="27">
        <f t="shared" si="51"/>
        <v>0</v>
      </c>
      <c r="AK151" s="27">
        <f t="shared" si="51"/>
        <v>0</v>
      </c>
      <c r="AL151" s="27">
        <f t="shared" si="51"/>
        <v>0</v>
      </c>
      <c r="AM151" s="27">
        <f t="shared" si="51"/>
        <v>0</v>
      </c>
    </row>
    <row r="152" spans="1:39" hidden="1" x14ac:dyDescent="0.3">
      <c r="A152" s="603"/>
      <c r="B152" s="283" t="s">
        <v>145</v>
      </c>
      <c r="C152" s="27">
        <f t="shared" si="48"/>
        <v>0</v>
      </c>
      <c r="D152" s="27">
        <f t="shared" si="49"/>
        <v>0</v>
      </c>
      <c r="E152" s="27">
        <f t="shared" ref="E152:AM154" si="52">IF(E33=0,0,((E15*0.5)+D33-E51)*E88*E120*E$2)</f>
        <v>0</v>
      </c>
      <c r="F152" s="27">
        <f t="shared" si="52"/>
        <v>0</v>
      </c>
      <c r="G152" s="27">
        <f t="shared" si="52"/>
        <v>0</v>
      </c>
      <c r="H152" s="27">
        <f t="shared" si="52"/>
        <v>0</v>
      </c>
      <c r="I152" s="27">
        <f t="shared" si="52"/>
        <v>0</v>
      </c>
      <c r="J152" s="27">
        <f t="shared" si="52"/>
        <v>0</v>
      </c>
      <c r="K152" s="27">
        <f t="shared" si="52"/>
        <v>0</v>
      </c>
      <c r="L152" s="27">
        <f t="shared" si="52"/>
        <v>0</v>
      </c>
      <c r="M152" s="27">
        <f t="shared" si="52"/>
        <v>0</v>
      </c>
      <c r="N152" s="27">
        <f t="shared" si="52"/>
        <v>0</v>
      </c>
      <c r="O152" s="27">
        <f t="shared" si="52"/>
        <v>0</v>
      </c>
      <c r="P152" s="27">
        <f t="shared" si="52"/>
        <v>0</v>
      </c>
      <c r="Q152" s="27">
        <f t="shared" si="52"/>
        <v>0</v>
      </c>
      <c r="R152" s="27">
        <f t="shared" si="52"/>
        <v>0</v>
      </c>
      <c r="S152" s="27">
        <f t="shared" si="52"/>
        <v>0</v>
      </c>
      <c r="T152" s="27">
        <f t="shared" si="52"/>
        <v>0</v>
      </c>
      <c r="U152" s="27">
        <f t="shared" si="52"/>
        <v>0</v>
      </c>
      <c r="V152" s="27">
        <f t="shared" si="52"/>
        <v>0</v>
      </c>
      <c r="W152" s="27">
        <f t="shared" si="52"/>
        <v>0</v>
      </c>
      <c r="X152" s="27">
        <f t="shared" si="52"/>
        <v>0</v>
      </c>
      <c r="Y152" s="27">
        <f t="shared" si="52"/>
        <v>0</v>
      </c>
      <c r="Z152" s="27">
        <f t="shared" si="52"/>
        <v>0</v>
      </c>
      <c r="AA152" s="27">
        <f t="shared" si="52"/>
        <v>0</v>
      </c>
      <c r="AB152" s="27">
        <f t="shared" si="52"/>
        <v>0</v>
      </c>
      <c r="AC152" s="27">
        <f t="shared" si="52"/>
        <v>0</v>
      </c>
      <c r="AD152" s="27">
        <f t="shared" si="52"/>
        <v>0</v>
      </c>
      <c r="AE152" s="27">
        <f t="shared" si="52"/>
        <v>0</v>
      </c>
      <c r="AF152" s="27">
        <f t="shared" si="52"/>
        <v>0</v>
      </c>
      <c r="AG152" s="27">
        <f t="shared" si="52"/>
        <v>0</v>
      </c>
      <c r="AH152" s="27">
        <f t="shared" si="52"/>
        <v>0</v>
      </c>
      <c r="AI152" s="27">
        <f t="shared" si="52"/>
        <v>0</v>
      </c>
      <c r="AJ152" s="27">
        <f t="shared" si="52"/>
        <v>0</v>
      </c>
      <c r="AK152" s="27">
        <f t="shared" si="52"/>
        <v>0</v>
      </c>
      <c r="AL152" s="27">
        <f t="shared" si="52"/>
        <v>0</v>
      </c>
      <c r="AM152" s="27">
        <f t="shared" si="52"/>
        <v>0</v>
      </c>
    </row>
    <row r="153" spans="1:39" ht="15.75" hidden="1" customHeight="1" x14ac:dyDescent="0.3">
      <c r="A153" s="603"/>
      <c r="B153" s="283" t="s">
        <v>67</v>
      </c>
      <c r="C153" s="27">
        <f t="shared" si="48"/>
        <v>0</v>
      </c>
      <c r="D153" s="27">
        <f t="shared" si="49"/>
        <v>0</v>
      </c>
      <c r="E153" s="27">
        <f t="shared" si="52"/>
        <v>0</v>
      </c>
      <c r="F153" s="27">
        <f t="shared" si="52"/>
        <v>0</v>
      </c>
      <c r="G153" s="27">
        <f t="shared" si="52"/>
        <v>0</v>
      </c>
      <c r="H153" s="27">
        <f t="shared" si="52"/>
        <v>0</v>
      </c>
      <c r="I153" s="27">
        <f t="shared" si="52"/>
        <v>0</v>
      </c>
      <c r="J153" s="27">
        <f t="shared" si="52"/>
        <v>0</v>
      </c>
      <c r="K153" s="27">
        <f t="shared" si="52"/>
        <v>0</v>
      </c>
      <c r="L153" s="27">
        <f t="shared" si="52"/>
        <v>0</v>
      </c>
      <c r="M153" s="27">
        <f t="shared" si="52"/>
        <v>0</v>
      </c>
      <c r="N153" s="27">
        <f t="shared" si="52"/>
        <v>0</v>
      </c>
      <c r="O153" s="27">
        <f t="shared" si="52"/>
        <v>0</v>
      </c>
      <c r="P153" s="27">
        <f t="shared" si="52"/>
        <v>0</v>
      </c>
      <c r="Q153" s="27">
        <f t="shared" si="52"/>
        <v>0</v>
      </c>
      <c r="R153" s="27">
        <f t="shared" si="52"/>
        <v>0</v>
      </c>
      <c r="S153" s="27">
        <f t="shared" si="52"/>
        <v>0</v>
      </c>
      <c r="T153" s="27">
        <f t="shared" si="52"/>
        <v>0</v>
      </c>
      <c r="U153" s="27">
        <f t="shared" si="52"/>
        <v>0</v>
      </c>
      <c r="V153" s="27">
        <f t="shared" si="52"/>
        <v>0</v>
      </c>
      <c r="W153" s="27">
        <f t="shared" si="52"/>
        <v>0</v>
      </c>
      <c r="X153" s="27">
        <f t="shared" si="52"/>
        <v>0</v>
      </c>
      <c r="Y153" s="27">
        <f t="shared" si="52"/>
        <v>0</v>
      </c>
      <c r="Z153" s="27">
        <f t="shared" si="52"/>
        <v>0</v>
      </c>
      <c r="AA153" s="27">
        <f t="shared" si="52"/>
        <v>0</v>
      </c>
      <c r="AB153" s="27">
        <f t="shared" si="52"/>
        <v>0</v>
      </c>
      <c r="AC153" s="27">
        <f t="shared" si="52"/>
        <v>0</v>
      </c>
      <c r="AD153" s="27">
        <f t="shared" si="52"/>
        <v>0</v>
      </c>
      <c r="AE153" s="27">
        <f t="shared" si="52"/>
        <v>0</v>
      </c>
      <c r="AF153" s="27">
        <f t="shared" si="52"/>
        <v>0</v>
      </c>
      <c r="AG153" s="27">
        <f t="shared" si="52"/>
        <v>0</v>
      </c>
      <c r="AH153" s="27">
        <f t="shared" si="52"/>
        <v>0</v>
      </c>
      <c r="AI153" s="27">
        <f t="shared" si="52"/>
        <v>0</v>
      </c>
      <c r="AJ153" s="27">
        <f t="shared" si="52"/>
        <v>0</v>
      </c>
      <c r="AK153" s="27">
        <f t="shared" si="52"/>
        <v>0</v>
      </c>
      <c r="AL153" s="27">
        <f t="shared" si="52"/>
        <v>0</v>
      </c>
      <c r="AM153" s="27">
        <f t="shared" si="52"/>
        <v>0</v>
      </c>
    </row>
    <row r="154" spans="1:39" ht="15.75" hidden="1" customHeight="1" x14ac:dyDescent="0.3">
      <c r="A154" s="603"/>
      <c r="B154" s="283" t="s">
        <v>68</v>
      </c>
      <c r="C154" s="27">
        <f t="shared" si="48"/>
        <v>0</v>
      </c>
      <c r="D154" s="27">
        <f t="shared" si="49"/>
        <v>0</v>
      </c>
      <c r="E154" s="27">
        <f t="shared" si="52"/>
        <v>0</v>
      </c>
      <c r="F154" s="27">
        <f t="shared" si="52"/>
        <v>0</v>
      </c>
      <c r="G154" s="27">
        <f t="shared" si="52"/>
        <v>0</v>
      </c>
      <c r="H154" s="27">
        <f t="shared" si="52"/>
        <v>0</v>
      </c>
      <c r="I154" s="27">
        <f t="shared" si="52"/>
        <v>0</v>
      </c>
      <c r="J154" s="27">
        <f t="shared" si="52"/>
        <v>0</v>
      </c>
      <c r="K154" s="27">
        <f t="shared" si="52"/>
        <v>0</v>
      </c>
      <c r="L154" s="27">
        <f t="shared" si="52"/>
        <v>0</v>
      </c>
      <c r="M154" s="27">
        <f t="shared" si="52"/>
        <v>0</v>
      </c>
      <c r="N154" s="27">
        <f t="shared" si="52"/>
        <v>0</v>
      </c>
      <c r="O154" s="27">
        <f t="shared" si="52"/>
        <v>0</v>
      </c>
      <c r="P154" s="27">
        <f t="shared" si="52"/>
        <v>0</v>
      </c>
      <c r="Q154" s="27">
        <f t="shared" si="52"/>
        <v>0</v>
      </c>
      <c r="R154" s="27">
        <f t="shared" si="52"/>
        <v>0</v>
      </c>
      <c r="S154" s="27">
        <f t="shared" si="52"/>
        <v>0</v>
      </c>
      <c r="T154" s="27">
        <f t="shared" si="52"/>
        <v>0</v>
      </c>
      <c r="U154" s="27">
        <f t="shared" si="52"/>
        <v>0</v>
      </c>
      <c r="V154" s="27">
        <f t="shared" si="52"/>
        <v>0</v>
      </c>
      <c r="W154" s="27">
        <f t="shared" si="52"/>
        <v>0</v>
      </c>
      <c r="X154" s="27">
        <f t="shared" si="52"/>
        <v>0</v>
      </c>
      <c r="Y154" s="27">
        <f t="shared" si="52"/>
        <v>0</v>
      </c>
      <c r="Z154" s="27">
        <f t="shared" si="52"/>
        <v>0</v>
      </c>
      <c r="AA154" s="27">
        <f t="shared" si="52"/>
        <v>0</v>
      </c>
      <c r="AB154" s="27">
        <f t="shared" si="52"/>
        <v>0</v>
      </c>
      <c r="AC154" s="27">
        <f t="shared" si="52"/>
        <v>0</v>
      </c>
      <c r="AD154" s="27">
        <f t="shared" si="52"/>
        <v>0</v>
      </c>
      <c r="AE154" s="27">
        <f t="shared" si="52"/>
        <v>0</v>
      </c>
      <c r="AF154" s="27">
        <f t="shared" si="52"/>
        <v>0</v>
      </c>
      <c r="AG154" s="27">
        <f t="shared" si="52"/>
        <v>0</v>
      </c>
      <c r="AH154" s="27">
        <f t="shared" si="52"/>
        <v>0</v>
      </c>
      <c r="AI154" s="27">
        <f t="shared" si="52"/>
        <v>0</v>
      </c>
      <c r="AJ154" s="27">
        <f t="shared" si="52"/>
        <v>0</v>
      </c>
      <c r="AK154" s="27">
        <f t="shared" si="52"/>
        <v>0</v>
      </c>
      <c r="AL154" s="27">
        <f t="shared" si="52"/>
        <v>0</v>
      </c>
      <c r="AM154" s="27">
        <f t="shared" si="52"/>
        <v>0</v>
      </c>
    </row>
    <row r="155" spans="1:39" ht="15.75" hidden="1" customHeight="1" x14ac:dyDescent="0.3">
      <c r="A155" s="603"/>
      <c r="B155" s="1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ht="15.75" hidden="1" customHeight="1" x14ac:dyDescent="0.3">
      <c r="A156" s="603"/>
      <c r="B156" s="277" t="s">
        <v>149</v>
      </c>
      <c r="C156" s="27">
        <f>SUM(C142:C155)</f>
        <v>0</v>
      </c>
      <c r="D156" s="27">
        <f>SUM(D142:D155)</f>
        <v>82.334754970130803</v>
      </c>
      <c r="E156" s="27">
        <f t="shared" ref="E156:AM156" si="53">SUM(E142:E155)</f>
        <v>166.13566186192716</v>
      </c>
      <c r="F156" s="27">
        <f t="shared" si="53"/>
        <v>402.46460871089874</v>
      </c>
      <c r="G156" s="27">
        <f t="shared" si="53"/>
        <v>789.90533933081724</v>
      </c>
      <c r="H156" s="27">
        <f t="shared" si="53"/>
        <v>1140.5235766130945</v>
      </c>
      <c r="I156" s="27">
        <f t="shared" si="53"/>
        <v>1456.5460146989055</v>
      </c>
      <c r="J156" s="27">
        <f t="shared" si="53"/>
        <v>1232.5694824078384</v>
      </c>
      <c r="K156" s="27">
        <f t="shared" si="53"/>
        <v>1247.0712185977509</v>
      </c>
      <c r="L156" s="124">
        <f t="shared" si="53"/>
        <v>815.6102880734577</v>
      </c>
      <c r="M156" s="27">
        <f t="shared" si="53"/>
        <v>662.36740273858754</v>
      </c>
      <c r="N156" s="27">
        <f t="shared" si="53"/>
        <v>679.17132829243451</v>
      </c>
      <c r="O156" s="27">
        <f t="shared" si="53"/>
        <v>751.95353725797622</v>
      </c>
      <c r="P156" s="27">
        <f t="shared" si="53"/>
        <v>587.90328671992188</v>
      </c>
      <c r="Q156" s="27">
        <f t="shared" si="53"/>
        <v>658.87788501951491</v>
      </c>
      <c r="R156" s="27">
        <f t="shared" si="53"/>
        <v>643.68647762936746</v>
      </c>
      <c r="S156" s="27">
        <f t="shared" si="53"/>
        <v>839.91030970075565</v>
      </c>
      <c r="T156" s="27">
        <f t="shared" si="53"/>
        <v>1212.7244402040021</v>
      </c>
      <c r="U156" s="27">
        <f t="shared" si="53"/>
        <v>1501.2348360086949</v>
      </c>
      <c r="V156" s="27">
        <f t="shared" si="53"/>
        <v>1232.5694824078384</v>
      </c>
      <c r="W156" s="27">
        <f t="shared" si="53"/>
        <v>1247.0712185977509</v>
      </c>
      <c r="X156" s="27">
        <f t="shared" si="53"/>
        <v>815.6102880734577</v>
      </c>
      <c r="Y156" s="27">
        <f t="shared" si="53"/>
        <v>662.36740273858754</v>
      </c>
      <c r="Z156" s="27">
        <f t="shared" si="53"/>
        <v>679.17132829243451</v>
      </c>
      <c r="AA156" s="27">
        <f t="shared" si="53"/>
        <v>751.95353725797622</v>
      </c>
      <c r="AB156" s="27">
        <f t="shared" si="53"/>
        <v>587.90328671992188</v>
      </c>
      <c r="AC156" s="27">
        <f t="shared" si="53"/>
        <v>0</v>
      </c>
      <c r="AD156" s="27">
        <f t="shared" si="53"/>
        <v>0</v>
      </c>
      <c r="AE156" s="27">
        <f t="shared" si="53"/>
        <v>0</v>
      </c>
      <c r="AF156" s="27">
        <f t="shared" si="53"/>
        <v>0</v>
      </c>
      <c r="AG156" s="27">
        <f t="shared" si="53"/>
        <v>0</v>
      </c>
      <c r="AH156" s="27">
        <f t="shared" si="53"/>
        <v>0</v>
      </c>
      <c r="AI156" s="27">
        <f t="shared" si="53"/>
        <v>0</v>
      </c>
      <c r="AJ156" s="27">
        <f t="shared" si="53"/>
        <v>0</v>
      </c>
      <c r="AK156" s="27">
        <f t="shared" si="53"/>
        <v>0</v>
      </c>
      <c r="AL156" s="27">
        <f t="shared" si="53"/>
        <v>0</v>
      </c>
      <c r="AM156" s="27">
        <f t="shared" si="53"/>
        <v>0</v>
      </c>
    </row>
    <row r="157" spans="1:39" ht="16.5" hidden="1" customHeight="1" thickBot="1" x14ac:dyDescent="0.35">
      <c r="A157" s="604"/>
      <c r="B157" s="154" t="s">
        <v>150</v>
      </c>
      <c r="C157" s="28">
        <f>C156</f>
        <v>0</v>
      </c>
      <c r="D157" s="28">
        <f>C157+D156</f>
        <v>82.334754970130803</v>
      </c>
      <c r="E157" s="28">
        <f t="shared" ref="E157:AM157" si="54">D157+E156</f>
        <v>248.47041683205796</v>
      </c>
      <c r="F157" s="28">
        <f t="shared" si="54"/>
        <v>650.93502554295674</v>
      </c>
      <c r="G157" s="28">
        <f t="shared" si="54"/>
        <v>1440.840364873774</v>
      </c>
      <c r="H157" s="28">
        <f t="shared" si="54"/>
        <v>2581.3639414868685</v>
      </c>
      <c r="I157" s="28">
        <f t="shared" si="54"/>
        <v>4037.9099561857738</v>
      </c>
      <c r="J157" s="28">
        <f t="shared" si="54"/>
        <v>5270.479438593612</v>
      </c>
      <c r="K157" s="28">
        <f t="shared" si="54"/>
        <v>6517.5506571913629</v>
      </c>
      <c r="L157" s="28">
        <f t="shared" si="54"/>
        <v>7333.1609452648208</v>
      </c>
      <c r="M157" s="28">
        <f t="shared" si="54"/>
        <v>7995.5283480034086</v>
      </c>
      <c r="N157" s="28">
        <f t="shared" si="54"/>
        <v>8674.6996762958424</v>
      </c>
      <c r="O157" s="28">
        <f t="shared" si="54"/>
        <v>9426.6532135538182</v>
      </c>
      <c r="P157" s="28">
        <f t="shared" si="54"/>
        <v>10014.55650027374</v>
      </c>
      <c r="Q157" s="28">
        <f t="shared" si="54"/>
        <v>10673.434385293254</v>
      </c>
      <c r="R157" s="28">
        <f t="shared" si="54"/>
        <v>11317.120862922622</v>
      </c>
      <c r="S157" s="28">
        <f t="shared" si="54"/>
        <v>12157.031172623378</v>
      </c>
      <c r="T157" s="28">
        <f t="shared" si="54"/>
        <v>13369.755612827379</v>
      </c>
      <c r="U157" s="28">
        <f t="shared" si="54"/>
        <v>14870.990448836073</v>
      </c>
      <c r="V157" s="28">
        <f t="shared" si="54"/>
        <v>16103.559931243912</v>
      </c>
      <c r="W157" s="28">
        <f t="shared" si="54"/>
        <v>17350.631149841662</v>
      </c>
      <c r="X157" s="28">
        <f t="shared" si="54"/>
        <v>18166.24143791512</v>
      </c>
      <c r="Y157" s="28">
        <f t="shared" si="54"/>
        <v>18828.608840653706</v>
      </c>
      <c r="Z157" s="28">
        <f t="shared" si="54"/>
        <v>19507.780168946141</v>
      </c>
      <c r="AA157" s="28">
        <f t="shared" si="54"/>
        <v>20259.733706204119</v>
      </c>
      <c r="AB157" s="28">
        <f t="shared" si="54"/>
        <v>20847.636992924039</v>
      </c>
      <c r="AC157" s="28">
        <f t="shared" si="54"/>
        <v>20847.636992924039</v>
      </c>
      <c r="AD157" s="28">
        <f t="shared" si="54"/>
        <v>20847.636992924039</v>
      </c>
      <c r="AE157" s="28">
        <f t="shared" si="54"/>
        <v>20847.636992924039</v>
      </c>
      <c r="AF157" s="28">
        <f t="shared" si="54"/>
        <v>20847.636992924039</v>
      </c>
      <c r="AG157" s="28">
        <f t="shared" si="54"/>
        <v>20847.636992924039</v>
      </c>
      <c r="AH157" s="28">
        <f t="shared" si="54"/>
        <v>20847.636992924039</v>
      </c>
      <c r="AI157" s="28">
        <f t="shared" si="54"/>
        <v>20847.636992924039</v>
      </c>
      <c r="AJ157" s="28">
        <f t="shared" si="54"/>
        <v>20847.636992924039</v>
      </c>
      <c r="AK157" s="28">
        <f t="shared" si="54"/>
        <v>20847.636992924039</v>
      </c>
      <c r="AL157" s="28">
        <f t="shared" si="54"/>
        <v>20847.636992924039</v>
      </c>
      <c r="AM157" s="28">
        <f t="shared" si="54"/>
        <v>20847.636992924039</v>
      </c>
    </row>
    <row r="158" spans="1:39" hidden="1" x14ac:dyDescent="0.3">
      <c r="A158" s="117"/>
      <c r="B158" s="117"/>
      <c r="C158" s="122"/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</row>
    <row r="159" spans="1:39" hidden="1" x14ac:dyDescent="0.3">
      <c r="A159" s="117"/>
      <c r="B159" s="117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</row>
    <row r="160" spans="1:39" ht="15.75" hidden="1" customHeight="1" x14ac:dyDescent="0.3">
      <c r="A160" s="602" t="s">
        <v>161</v>
      </c>
      <c r="B160" s="314" t="s">
        <v>157</v>
      </c>
      <c r="C160" s="281">
        <v>43831</v>
      </c>
      <c r="D160" s="281">
        <v>43862</v>
      </c>
      <c r="E160" s="281">
        <v>43891</v>
      </c>
      <c r="F160" s="281">
        <v>43922</v>
      </c>
      <c r="G160" s="281">
        <v>43952</v>
      </c>
      <c r="H160" s="281">
        <v>43983</v>
      </c>
      <c r="I160" s="281">
        <v>44013</v>
      </c>
      <c r="J160" s="281">
        <v>44044</v>
      </c>
      <c r="K160" s="281">
        <v>44075</v>
      </c>
      <c r="L160" s="281">
        <v>44105</v>
      </c>
      <c r="M160" s="281">
        <v>44136</v>
      </c>
      <c r="N160" s="281">
        <v>44166</v>
      </c>
      <c r="O160" s="281">
        <v>44197</v>
      </c>
      <c r="P160" s="281">
        <v>44228</v>
      </c>
      <c r="Q160" s="281">
        <v>44256</v>
      </c>
      <c r="R160" s="281">
        <v>44287</v>
      </c>
      <c r="S160" s="281">
        <v>44317</v>
      </c>
      <c r="T160" s="281">
        <v>44348</v>
      </c>
      <c r="U160" s="281">
        <v>44378</v>
      </c>
      <c r="V160" s="281">
        <v>44409</v>
      </c>
      <c r="W160" s="281">
        <v>44440</v>
      </c>
      <c r="X160" s="281">
        <v>44470</v>
      </c>
      <c r="Y160" s="281">
        <v>44501</v>
      </c>
      <c r="Z160" s="281">
        <v>44531</v>
      </c>
      <c r="AA160" s="281">
        <v>44562</v>
      </c>
      <c r="AB160" s="281">
        <v>44593</v>
      </c>
      <c r="AC160" s="281">
        <v>44621</v>
      </c>
      <c r="AD160" s="281">
        <v>44652</v>
      </c>
      <c r="AE160" s="281">
        <v>44682</v>
      </c>
      <c r="AF160" s="281">
        <v>44713</v>
      </c>
      <c r="AG160" s="281">
        <v>44743</v>
      </c>
      <c r="AH160" s="281">
        <v>44774</v>
      </c>
      <c r="AI160" s="281">
        <v>44805</v>
      </c>
      <c r="AJ160" s="281">
        <v>44835</v>
      </c>
      <c r="AK160" s="281">
        <v>44866</v>
      </c>
      <c r="AL160" s="281">
        <v>44896</v>
      </c>
      <c r="AM160" s="281">
        <v>44927</v>
      </c>
    </row>
    <row r="161" spans="1:39" hidden="1" x14ac:dyDescent="0.3">
      <c r="A161" s="603"/>
      <c r="B161" s="282" t="s">
        <v>141</v>
      </c>
      <c r="C161" s="27">
        <f>IF(C23=0,0,((C5*0.5)-C41)*C78*C127*C$2)</f>
        <v>0</v>
      </c>
      <c r="D161" s="27">
        <f>IF(D23=0,0,((D5*0.5)+C23-D41)*D78*D127*D$2)</f>
        <v>0</v>
      </c>
      <c r="E161" s="27">
        <f t="shared" ref="E161:AM162" si="55">IF(E23=0,0,((E5*0.5)+D23-E41)*E78*E127*E$2)</f>
        <v>0</v>
      </c>
      <c r="F161" s="27">
        <f t="shared" si="55"/>
        <v>0</v>
      </c>
      <c r="G161" s="27">
        <f t="shared" si="55"/>
        <v>0</v>
      </c>
      <c r="H161" s="27">
        <f t="shared" si="55"/>
        <v>0</v>
      </c>
      <c r="I161" s="27">
        <f t="shared" si="55"/>
        <v>0</v>
      </c>
      <c r="J161" s="27">
        <f t="shared" si="55"/>
        <v>0</v>
      </c>
      <c r="K161" s="27">
        <f t="shared" si="55"/>
        <v>0</v>
      </c>
      <c r="L161" s="27">
        <f t="shared" si="55"/>
        <v>0</v>
      </c>
      <c r="M161" s="27">
        <f t="shared" si="55"/>
        <v>0</v>
      </c>
      <c r="N161" s="27">
        <f t="shared" si="55"/>
        <v>0</v>
      </c>
      <c r="O161" s="27">
        <f t="shared" si="55"/>
        <v>0</v>
      </c>
      <c r="P161" s="27">
        <f t="shared" si="55"/>
        <v>0</v>
      </c>
      <c r="Q161" s="27">
        <f t="shared" si="55"/>
        <v>0</v>
      </c>
      <c r="R161" s="27">
        <f t="shared" si="55"/>
        <v>0</v>
      </c>
      <c r="S161" s="27">
        <f t="shared" si="55"/>
        <v>0</v>
      </c>
      <c r="T161" s="27">
        <f t="shared" si="55"/>
        <v>0</v>
      </c>
      <c r="U161" s="27">
        <f t="shared" si="55"/>
        <v>0</v>
      </c>
      <c r="V161" s="27">
        <f t="shared" si="55"/>
        <v>0</v>
      </c>
      <c r="W161" s="27">
        <f t="shared" si="55"/>
        <v>0</v>
      </c>
      <c r="X161" s="27">
        <f t="shared" si="55"/>
        <v>0</v>
      </c>
      <c r="Y161" s="27">
        <f t="shared" si="55"/>
        <v>0</v>
      </c>
      <c r="Z161" s="27">
        <f t="shared" si="55"/>
        <v>0</v>
      </c>
      <c r="AA161" s="27">
        <f t="shared" si="55"/>
        <v>0</v>
      </c>
      <c r="AB161" s="27">
        <f t="shared" si="55"/>
        <v>0</v>
      </c>
      <c r="AC161" s="27">
        <f t="shared" si="55"/>
        <v>0</v>
      </c>
      <c r="AD161" s="27">
        <f t="shared" si="55"/>
        <v>0</v>
      </c>
      <c r="AE161" s="27">
        <f t="shared" si="55"/>
        <v>0</v>
      </c>
      <c r="AF161" s="27">
        <f t="shared" si="55"/>
        <v>0</v>
      </c>
      <c r="AG161" s="27">
        <f t="shared" si="55"/>
        <v>0</v>
      </c>
      <c r="AH161" s="27">
        <f t="shared" si="55"/>
        <v>0</v>
      </c>
      <c r="AI161" s="27">
        <f t="shared" si="55"/>
        <v>0</v>
      </c>
      <c r="AJ161" s="27">
        <f t="shared" si="55"/>
        <v>0</v>
      </c>
      <c r="AK161" s="27">
        <f t="shared" si="55"/>
        <v>0</v>
      </c>
      <c r="AL161" s="27">
        <f t="shared" si="55"/>
        <v>0</v>
      </c>
      <c r="AM161" s="27">
        <f t="shared" si="55"/>
        <v>0</v>
      </c>
    </row>
    <row r="162" spans="1:39" hidden="1" x14ac:dyDescent="0.3">
      <c r="A162" s="603"/>
      <c r="B162" s="282" t="s">
        <v>59</v>
      </c>
      <c r="C162" s="27">
        <f t="shared" ref="C162:C173" si="56">IF(C24=0,0,((C6*0.5)-C42)*C79*C128*C$2)</f>
        <v>0</v>
      </c>
      <c r="D162" s="27">
        <f t="shared" ref="D162:S173" si="57">IF(D24=0,0,((D6*0.5)+C24-D42)*D79*D128*D$2)</f>
        <v>0</v>
      </c>
      <c r="E162" s="27">
        <f t="shared" si="57"/>
        <v>0</v>
      </c>
      <c r="F162" s="27">
        <f t="shared" si="57"/>
        <v>0</v>
      </c>
      <c r="G162" s="27">
        <f t="shared" si="57"/>
        <v>0</v>
      </c>
      <c r="H162" s="27">
        <f t="shared" si="57"/>
        <v>0</v>
      </c>
      <c r="I162" s="27">
        <f t="shared" si="57"/>
        <v>0</v>
      </c>
      <c r="J162" s="27">
        <f t="shared" si="57"/>
        <v>0</v>
      </c>
      <c r="K162" s="27">
        <f t="shared" si="57"/>
        <v>0</v>
      </c>
      <c r="L162" s="27">
        <f t="shared" si="57"/>
        <v>0</v>
      </c>
      <c r="M162" s="27">
        <f t="shared" si="57"/>
        <v>0</v>
      </c>
      <c r="N162" s="27">
        <f t="shared" si="57"/>
        <v>0</v>
      </c>
      <c r="O162" s="27">
        <f t="shared" si="57"/>
        <v>0</v>
      </c>
      <c r="P162" s="27">
        <f t="shared" si="57"/>
        <v>0</v>
      </c>
      <c r="Q162" s="27">
        <f t="shared" si="57"/>
        <v>0</v>
      </c>
      <c r="R162" s="27">
        <f t="shared" si="57"/>
        <v>0</v>
      </c>
      <c r="S162" s="27">
        <f t="shared" si="57"/>
        <v>0</v>
      </c>
      <c r="T162" s="27">
        <f t="shared" si="55"/>
        <v>0</v>
      </c>
      <c r="U162" s="27">
        <f t="shared" si="55"/>
        <v>0</v>
      </c>
      <c r="V162" s="27">
        <f t="shared" si="55"/>
        <v>0</v>
      </c>
      <c r="W162" s="27">
        <f t="shared" si="55"/>
        <v>0</v>
      </c>
      <c r="X162" s="27">
        <f t="shared" si="55"/>
        <v>0</v>
      </c>
      <c r="Y162" s="27">
        <f t="shared" si="55"/>
        <v>0</v>
      </c>
      <c r="Z162" s="27">
        <f t="shared" si="55"/>
        <v>0</v>
      </c>
      <c r="AA162" s="27">
        <f t="shared" si="55"/>
        <v>0</v>
      </c>
      <c r="AB162" s="27">
        <f t="shared" si="55"/>
        <v>0</v>
      </c>
      <c r="AC162" s="27">
        <f t="shared" si="55"/>
        <v>0</v>
      </c>
      <c r="AD162" s="27">
        <f t="shared" si="55"/>
        <v>0</v>
      </c>
      <c r="AE162" s="27">
        <f t="shared" si="55"/>
        <v>0</v>
      </c>
      <c r="AF162" s="27">
        <f t="shared" si="55"/>
        <v>0</v>
      </c>
      <c r="AG162" s="27">
        <f t="shared" si="55"/>
        <v>0</v>
      </c>
      <c r="AH162" s="27">
        <f t="shared" si="55"/>
        <v>0</v>
      </c>
      <c r="AI162" s="27">
        <f t="shared" si="55"/>
        <v>0</v>
      </c>
      <c r="AJ162" s="27">
        <f t="shared" si="55"/>
        <v>0</v>
      </c>
      <c r="AK162" s="27">
        <f t="shared" si="55"/>
        <v>0</v>
      </c>
      <c r="AL162" s="27">
        <f t="shared" si="55"/>
        <v>0</v>
      </c>
      <c r="AM162" s="27">
        <f t="shared" si="55"/>
        <v>0</v>
      </c>
    </row>
    <row r="163" spans="1:39" hidden="1" x14ac:dyDescent="0.3">
      <c r="A163" s="603"/>
      <c r="B163" s="282" t="s">
        <v>142</v>
      </c>
      <c r="C163" s="27">
        <f t="shared" si="56"/>
        <v>0</v>
      </c>
      <c r="D163" s="27">
        <f t="shared" si="57"/>
        <v>0</v>
      </c>
      <c r="E163" s="27">
        <f t="shared" ref="E163:AM166" si="58">IF(E25=0,0,((E7*0.5)+D25-E43)*E80*E129*E$2)</f>
        <v>0</v>
      </c>
      <c r="F163" s="27">
        <f t="shared" si="58"/>
        <v>0</v>
      </c>
      <c r="G163" s="27">
        <f t="shared" si="58"/>
        <v>0</v>
      </c>
      <c r="H163" s="27">
        <f t="shared" si="58"/>
        <v>0</v>
      </c>
      <c r="I163" s="27">
        <f t="shared" si="58"/>
        <v>0</v>
      </c>
      <c r="J163" s="27">
        <f t="shared" si="58"/>
        <v>0</v>
      </c>
      <c r="K163" s="27">
        <f t="shared" si="58"/>
        <v>0</v>
      </c>
      <c r="L163" s="27">
        <f t="shared" si="58"/>
        <v>0</v>
      </c>
      <c r="M163" s="27">
        <f t="shared" si="58"/>
        <v>0</v>
      </c>
      <c r="N163" s="27">
        <f t="shared" si="58"/>
        <v>0</v>
      </c>
      <c r="O163" s="27">
        <f t="shared" si="58"/>
        <v>0</v>
      </c>
      <c r="P163" s="27">
        <f t="shared" si="58"/>
        <v>0</v>
      </c>
      <c r="Q163" s="27">
        <f t="shared" si="58"/>
        <v>0</v>
      </c>
      <c r="R163" s="27">
        <f t="shared" si="58"/>
        <v>0</v>
      </c>
      <c r="S163" s="27">
        <f t="shared" si="58"/>
        <v>0</v>
      </c>
      <c r="T163" s="27">
        <f t="shared" si="58"/>
        <v>0</v>
      </c>
      <c r="U163" s="27">
        <f t="shared" si="58"/>
        <v>0</v>
      </c>
      <c r="V163" s="27">
        <f t="shared" si="58"/>
        <v>0</v>
      </c>
      <c r="W163" s="27">
        <f t="shared" si="58"/>
        <v>0</v>
      </c>
      <c r="X163" s="27">
        <f t="shared" si="58"/>
        <v>0</v>
      </c>
      <c r="Y163" s="27">
        <f t="shared" si="58"/>
        <v>0</v>
      </c>
      <c r="Z163" s="27">
        <f t="shared" si="58"/>
        <v>0</v>
      </c>
      <c r="AA163" s="27">
        <f t="shared" si="58"/>
        <v>0</v>
      </c>
      <c r="AB163" s="27">
        <f t="shared" si="58"/>
        <v>0</v>
      </c>
      <c r="AC163" s="27">
        <f t="shared" si="58"/>
        <v>0</v>
      </c>
      <c r="AD163" s="27">
        <f t="shared" si="58"/>
        <v>0</v>
      </c>
      <c r="AE163" s="27">
        <f t="shared" si="58"/>
        <v>0</v>
      </c>
      <c r="AF163" s="27">
        <f t="shared" si="58"/>
        <v>0</v>
      </c>
      <c r="AG163" s="27">
        <f t="shared" si="58"/>
        <v>0</v>
      </c>
      <c r="AH163" s="27">
        <f t="shared" si="58"/>
        <v>0</v>
      </c>
      <c r="AI163" s="27">
        <f t="shared" si="58"/>
        <v>0</v>
      </c>
      <c r="AJ163" s="27">
        <f t="shared" si="58"/>
        <v>0</v>
      </c>
      <c r="AK163" s="27">
        <f t="shared" si="58"/>
        <v>0</v>
      </c>
      <c r="AL163" s="27">
        <f t="shared" si="58"/>
        <v>0</v>
      </c>
      <c r="AM163" s="27">
        <f t="shared" si="58"/>
        <v>0</v>
      </c>
    </row>
    <row r="164" spans="1:39" hidden="1" x14ac:dyDescent="0.3">
      <c r="A164" s="603"/>
      <c r="B164" s="282" t="s">
        <v>60</v>
      </c>
      <c r="C164" s="27">
        <f t="shared" si="56"/>
        <v>0</v>
      </c>
      <c r="D164" s="27">
        <f t="shared" si="57"/>
        <v>0</v>
      </c>
      <c r="E164" s="27">
        <f t="shared" si="58"/>
        <v>0</v>
      </c>
      <c r="F164" s="27">
        <f t="shared" si="58"/>
        <v>0</v>
      </c>
      <c r="G164" s="27">
        <f t="shared" si="58"/>
        <v>0</v>
      </c>
      <c r="H164" s="27">
        <f t="shared" si="58"/>
        <v>0</v>
      </c>
      <c r="I164" s="27">
        <f t="shared" si="58"/>
        <v>0</v>
      </c>
      <c r="J164" s="27">
        <f t="shared" si="58"/>
        <v>0</v>
      </c>
      <c r="K164" s="27">
        <f t="shared" si="58"/>
        <v>0</v>
      </c>
      <c r="L164" s="27">
        <f t="shared" si="58"/>
        <v>0</v>
      </c>
      <c r="M164" s="27">
        <f t="shared" si="58"/>
        <v>0</v>
      </c>
      <c r="N164" s="27">
        <f t="shared" si="58"/>
        <v>0</v>
      </c>
      <c r="O164" s="27">
        <f t="shared" si="58"/>
        <v>0</v>
      </c>
      <c r="P164" s="27">
        <f t="shared" si="58"/>
        <v>0</v>
      </c>
      <c r="Q164" s="27">
        <f t="shared" si="58"/>
        <v>0</v>
      </c>
      <c r="R164" s="27">
        <f t="shared" si="58"/>
        <v>0</v>
      </c>
      <c r="S164" s="27">
        <f t="shared" si="58"/>
        <v>0</v>
      </c>
      <c r="T164" s="27">
        <f t="shared" si="58"/>
        <v>0</v>
      </c>
      <c r="U164" s="27">
        <f t="shared" si="58"/>
        <v>0</v>
      </c>
      <c r="V164" s="27">
        <f t="shared" si="58"/>
        <v>0</v>
      </c>
      <c r="W164" s="27">
        <f t="shared" si="58"/>
        <v>0</v>
      </c>
      <c r="X164" s="27">
        <f t="shared" si="58"/>
        <v>0</v>
      </c>
      <c r="Y164" s="27">
        <f t="shared" si="58"/>
        <v>0</v>
      </c>
      <c r="Z164" s="27">
        <f t="shared" si="58"/>
        <v>0</v>
      </c>
      <c r="AA164" s="27">
        <f t="shared" si="58"/>
        <v>0</v>
      </c>
      <c r="AB164" s="27">
        <f t="shared" si="58"/>
        <v>0</v>
      </c>
      <c r="AC164" s="27">
        <f t="shared" si="58"/>
        <v>0</v>
      </c>
      <c r="AD164" s="27">
        <f t="shared" si="58"/>
        <v>0</v>
      </c>
      <c r="AE164" s="27">
        <f t="shared" si="58"/>
        <v>0</v>
      </c>
      <c r="AF164" s="27">
        <f t="shared" si="58"/>
        <v>0</v>
      </c>
      <c r="AG164" s="27">
        <f t="shared" si="58"/>
        <v>0</v>
      </c>
      <c r="AH164" s="27">
        <f t="shared" si="58"/>
        <v>0</v>
      </c>
      <c r="AI164" s="27">
        <f t="shared" si="58"/>
        <v>0</v>
      </c>
      <c r="AJ164" s="27">
        <f t="shared" si="58"/>
        <v>0</v>
      </c>
      <c r="AK164" s="27">
        <f t="shared" si="58"/>
        <v>0</v>
      </c>
      <c r="AL164" s="27">
        <f t="shared" si="58"/>
        <v>0</v>
      </c>
      <c r="AM164" s="27">
        <f t="shared" si="58"/>
        <v>0</v>
      </c>
    </row>
    <row r="165" spans="1:39" hidden="1" x14ac:dyDescent="0.3">
      <c r="A165" s="603"/>
      <c r="B165" s="282" t="s">
        <v>143</v>
      </c>
      <c r="C165" s="27">
        <f t="shared" si="56"/>
        <v>0</v>
      </c>
      <c r="D165" s="27">
        <f t="shared" si="57"/>
        <v>0</v>
      </c>
      <c r="E165" s="27">
        <f t="shared" si="58"/>
        <v>0</v>
      </c>
      <c r="F165" s="27">
        <f t="shared" si="58"/>
        <v>0</v>
      </c>
      <c r="G165" s="27">
        <f t="shared" si="58"/>
        <v>0</v>
      </c>
      <c r="H165" s="27">
        <f t="shared" si="58"/>
        <v>0</v>
      </c>
      <c r="I165" s="27">
        <f t="shared" si="58"/>
        <v>0</v>
      </c>
      <c r="J165" s="27">
        <f t="shared" si="58"/>
        <v>0</v>
      </c>
      <c r="K165" s="27">
        <f t="shared" si="58"/>
        <v>0</v>
      </c>
      <c r="L165" s="27">
        <f t="shared" si="58"/>
        <v>0</v>
      </c>
      <c r="M165" s="27">
        <f t="shared" si="58"/>
        <v>0</v>
      </c>
      <c r="N165" s="27">
        <f t="shared" si="58"/>
        <v>0</v>
      </c>
      <c r="O165" s="27">
        <f t="shared" si="58"/>
        <v>0</v>
      </c>
      <c r="P165" s="27">
        <f t="shared" si="58"/>
        <v>0</v>
      </c>
      <c r="Q165" s="27">
        <f t="shared" si="58"/>
        <v>0</v>
      </c>
      <c r="R165" s="27">
        <f t="shared" si="58"/>
        <v>0</v>
      </c>
      <c r="S165" s="27">
        <f t="shared" si="58"/>
        <v>0</v>
      </c>
      <c r="T165" s="27">
        <f t="shared" si="58"/>
        <v>0</v>
      </c>
      <c r="U165" s="27">
        <f t="shared" si="58"/>
        <v>0</v>
      </c>
      <c r="V165" s="27">
        <f t="shared" si="58"/>
        <v>0</v>
      </c>
      <c r="W165" s="27">
        <f t="shared" si="58"/>
        <v>0</v>
      </c>
      <c r="X165" s="27">
        <f t="shared" si="58"/>
        <v>0</v>
      </c>
      <c r="Y165" s="27">
        <f t="shared" si="58"/>
        <v>0</v>
      </c>
      <c r="Z165" s="27">
        <f t="shared" si="58"/>
        <v>0</v>
      </c>
      <c r="AA165" s="27">
        <f t="shared" si="58"/>
        <v>0</v>
      </c>
      <c r="AB165" s="27">
        <f t="shared" si="58"/>
        <v>0</v>
      </c>
      <c r="AC165" s="27">
        <f t="shared" si="58"/>
        <v>0</v>
      </c>
      <c r="AD165" s="27">
        <f t="shared" si="58"/>
        <v>0</v>
      </c>
      <c r="AE165" s="27">
        <f t="shared" si="58"/>
        <v>0</v>
      </c>
      <c r="AF165" s="27">
        <f t="shared" si="58"/>
        <v>0</v>
      </c>
      <c r="AG165" s="27">
        <f t="shared" si="58"/>
        <v>0</v>
      </c>
      <c r="AH165" s="27">
        <f t="shared" si="58"/>
        <v>0</v>
      </c>
      <c r="AI165" s="27">
        <f t="shared" si="58"/>
        <v>0</v>
      </c>
      <c r="AJ165" s="27">
        <f t="shared" si="58"/>
        <v>0</v>
      </c>
      <c r="AK165" s="27">
        <f t="shared" si="58"/>
        <v>0</v>
      </c>
      <c r="AL165" s="27">
        <f t="shared" si="58"/>
        <v>0</v>
      </c>
      <c r="AM165" s="27">
        <f t="shared" si="58"/>
        <v>0</v>
      </c>
    </row>
    <row r="166" spans="1:39" hidden="1" x14ac:dyDescent="0.3">
      <c r="A166" s="603"/>
      <c r="B166" s="283" t="s">
        <v>62</v>
      </c>
      <c r="C166" s="27">
        <f t="shared" si="56"/>
        <v>0</v>
      </c>
      <c r="D166" s="27">
        <f t="shared" si="57"/>
        <v>0</v>
      </c>
      <c r="E166" s="27">
        <f t="shared" si="58"/>
        <v>0</v>
      </c>
      <c r="F166" s="27">
        <f t="shared" si="58"/>
        <v>0</v>
      </c>
      <c r="G166" s="27">
        <f t="shared" si="58"/>
        <v>0</v>
      </c>
      <c r="H166" s="27">
        <f t="shared" si="58"/>
        <v>0</v>
      </c>
      <c r="I166" s="27">
        <f t="shared" si="58"/>
        <v>0</v>
      </c>
      <c r="J166" s="27">
        <f t="shared" si="58"/>
        <v>0</v>
      </c>
      <c r="K166" s="27">
        <f t="shared" si="58"/>
        <v>0</v>
      </c>
      <c r="L166" s="27">
        <f t="shared" si="58"/>
        <v>0</v>
      </c>
      <c r="M166" s="27">
        <f t="shared" si="58"/>
        <v>0</v>
      </c>
      <c r="N166" s="27">
        <f t="shared" si="58"/>
        <v>0</v>
      </c>
      <c r="O166" s="27">
        <f t="shared" si="58"/>
        <v>0</v>
      </c>
      <c r="P166" s="27">
        <f t="shared" si="58"/>
        <v>0</v>
      </c>
      <c r="Q166" s="27">
        <f t="shared" si="58"/>
        <v>0</v>
      </c>
      <c r="R166" s="27">
        <f t="shared" si="58"/>
        <v>0</v>
      </c>
      <c r="S166" s="27">
        <f t="shared" si="58"/>
        <v>0</v>
      </c>
      <c r="T166" s="27">
        <f t="shared" si="58"/>
        <v>0</v>
      </c>
      <c r="U166" s="27">
        <f t="shared" si="58"/>
        <v>0</v>
      </c>
      <c r="V166" s="27">
        <f t="shared" si="58"/>
        <v>0</v>
      </c>
      <c r="W166" s="27">
        <f t="shared" si="58"/>
        <v>0</v>
      </c>
      <c r="X166" s="27">
        <f t="shared" si="58"/>
        <v>0</v>
      </c>
      <c r="Y166" s="27">
        <f t="shared" si="58"/>
        <v>0</v>
      </c>
      <c r="Z166" s="27">
        <f t="shared" si="58"/>
        <v>0</v>
      </c>
      <c r="AA166" s="27">
        <f t="shared" si="58"/>
        <v>0</v>
      </c>
      <c r="AB166" s="27">
        <f t="shared" si="58"/>
        <v>0</v>
      </c>
      <c r="AC166" s="27">
        <f t="shared" si="58"/>
        <v>0</v>
      </c>
      <c r="AD166" s="27">
        <f t="shared" si="58"/>
        <v>0</v>
      </c>
      <c r="AE166" s="27">
        <f t="shared" si="58"/>
        <v>0</v>
      </c>
      <c r="AF166" s="27">
        <f t="shared" si="58"/>
        <v>0</v>
      </c>
      <c r="AG166" s="27">
        <f t="shared" si="58"/>
        <v>0</v>
      </c>
      <c r="AH166" s="27">
        <f t="shared" si="58"/>
        <v>0</v>
      </c>
      <c r="AI166" s="27">
        <f t="shared" si="58"/>
        <v>0</v>
      </c>
      <c r="AJ166" s="27">
        <f t="shared" si="58"/>
        <v>0</v>
      </c>
      <c r="AK166" s="27">
        <f t="shared" si="58"/>
        <v>0</v>
      </c>
      <c r="AL166" s="27">
        <f t="shared" si="58"/>
        <v>0</v>
      </c>
      <c r="AM166" s="27">
        <f t="shared" si="58"/>
        <v>0</v>
      </c>
    </row>
    <row r="167" spans="1:39" hidden="1" x14ac:dyDescent="0.3">
      <c r="A167" s="603"/>
      <c r="B167" s="283" t="s">
        <v>63</v>
      </c>
      <c r="C167" s="27">
        <f t="shared" si="56"/>
        <v>0</v>
      </c>
      <c r="D167" s="27">
        <f t="shared" si="57"/>
        <v>0</v>
      </c>
      <c r="E167" s="27">
        <f t="shared" ref="E167:AM170" si="59">IF(E29=0,0,((E11*0.5)+D29-E47)*E84*E133*E$2)</f>
        <v>0</v>
      </c>
      <c r="F167" s="27">
        <f t="shared" si="59"/>
        <v>0</v>
      </c>
      <c r="G167" s="27">
        <f t="shared" si="59"/>
        <v>0</v>
      </c>
      <c r="H167" s="27">
        <f t="shared" si="59"/>
        <v>0</v>
      </c>
      <c r="I167" s="27">
        <f t="shared" si="59"/>
        <v>0</v>
      </c>
      <c r="J167" s="27">
        <f t="shared" si="59"/>
        <v>0</v>
      </c>
      <c r="K167" s="27">
        <f t="shared" si="59"/>
        <v>0</v>
      </c>
      <c r="L167" s="27">
        <f t="shared" si="59"/>
        <v>0</v>
      </c>
      <c r="M167" s="27">
        <f t="shared" si="59"/>
        <v>0</v>
      </c>
      <c r="N167" s="27">
        <f t="shared" si="59"/>
        <v>0</v>
      </c>
      <c r="O167" s="27">
        <f t="shared" si="59"/>
        <v>0</v>
      </c>
      <c r="P167" s="27">
        <f t="shared" si="59"/>
        <v>0</v>
      </c>
      <c r="Q167" s="27">
        <f t="shared" si="59"/>
        <v>0</v>
      </c>
      <c r="R167" s="27">
        <f t="shared" si="59"/>
        <v>0</v>
      </c>
      <c r="S167" s="27">
        <f t="shared" si="59"/>
        <v>0</v>
      </c>
      <c r="T167" s="27">
        <f t="shared" si="59"/>
        <v>0</v>
      </c>
      <c r="U167" s="27">
        <f t="shared" si="59"/>
        <v>0</v>
      </c>
      <c r="V167" s="27">
        <f t="shared" si="59"/>
        <v>0</v>
      </c>
      <c r="W167" s="27">
        <f t="shared" si="59"/>
        <v>0</v>
      </c>
      <c r="X167" s="27">
        <f t="shared" si="59"/>
        <v>0</v>
      </c>
      <c r="Y167" s="27">
        <f t="shared" si="59"/>
        <v>0</v>
      </c>
      <c r="Z167" s="27">
        <f t="shared" si="59"/>
        <v>0</v>
      </c>
      <c r="AA167" s="27">
        <f t="shared" si="59"/>
        <v>0</v>
      </c>
      <c r="AB167" s="27">
        <f t="shared" si="59"/>
        <v>0</v>
      </c>
      <c r="AC167" s="27">
        <f t="shared" si="59"/>
        <v>0</v>
      </c>
      <c r="AD167" s="27">
        <f t="shared" si="59"/>
        <v>0</v>
      </c>
      <c r="AE167" s="27">
        <f t="shared" si="59"/>
        <v>0</v>
      </c>
      <c r="AF167" s="27">
        <f t="shared" si="59"/>
        <v>0</v>
      </c>
      <c r="AG167" s="27">
        <f t="shared" si="59"/>
        <v>0</v>
      </c>
      <c r="AH167" s="27">
        <f t="shared" si="59"/>
        <v>0</v>
      </c>
      <c r="AI167" s="27">
        <f t="shared" si="59"/>
        <v>0</v>
      </c>
      <c r="AJ167" s="27">
        <f t="shared" si="59"/>
        <v>0</v>
      </c>
      <c r="AK167" s="27">
        <f t="shared" si="59"/>
        <v>0</v>
      </c>
      <c r="AL167" s="27">
        <f t="shared" si="59"/>
        <v>0</v>
      </c>
      <c r="AM167" s="27">
        <f t="shared" si="59"/>
        <v>0</v>
      </c>
    </row>
    <row r="168" spans="1:39" ht="15.75" hidden="1" customHeight="1" x14ac:dyDescent="0.3">
      <c r="A168" s="603"/>
      <c r="B168" s="283" t="s">
        <v>64</v>
      </c>
      <c r="C168" s="27">
        <f t="shared" si="56"/>
        <v>0</v>
      </c>
      <c r="D168" s="27">
        <f t="shared" si="57"/>
        <v>9.8463084032707382</v>
      </c>
      <c r="E168" s="27">
        <f t="shared" si="59"/>
        <v>18.210817177491503</v>
      </c>
      <c r="F168" s="27">
        <f t="shared" si="59"/>
        <v>43.081882911911713</v>
      </c>
      <c r="G168" s="27">
        <f t="shared" si="59"/>
        <v>101.98061569087336</v>
      </c>
      <c r="H168" s="27">
        <f t="shared" si="59"/>
        <v>203.77318344148878</v>
      </c>
      <c r="I168" s="27">
        <f t="shared" si="59"/>
        <v>245.58863960988117</v>
      </c>
      <c r="J168" s="27">
        <f t="shared" si="59"/>
        <v>216.46679320190825</v>
      </c>
      <c r="K168" s="27">
        <f t="shared" si="59"/>
        <v>195.97838259991909</v>
      </c>
      <c r="L168" s="27">
        <f t="shared" si="59"/>
        <v>108.97161339171986</v>
      </c>
      <c r="M168" s="27">
        <f t="shared" si="59"/>
        <v>80.789331402193341</v>
      </c>
      <c r="N168" s="27">
        <f t="shared" si="59"/>
        <v>65.69979387917148</v>
      </c>
      <c r="O168" s="27">
        <f t="shared" si="59"/>
        <v>81.964912590522772</v>
      </c>
      <c r="P168" s="27">
        <f t="shared" si="59"/>
        <v>62.462863732139425</v>
      </c>
      <c r="Q168" s="27">
        <f t="shared" si="59"/>
        <v>73.115655165128672</v>
      </c>
      <c r="R168" s="27">
        <f t="shared" si="59"/>
        <v>68.903513156182584</v>
      </c>
      <c r="S168" s="27">
        <f t="shared" si="59"/>
        <v>108.43650022793746</v>
      </c>
      <c r="T168" s="27">
        <f t="shared" si="59"/>
        <v>216.67304813769658</v>
      </c>
      <c r="U168" s="27">
        <f t="shared" si="59"/>
        <v>253.12363453656667</v>
      </c>
      <c r="V168" s="27">
        <f t="shared" si="59"/>
        <v>216.46679320190825</v>
      </c>
      <c r="W168" s="27">
        <f t="shared" si="59"/>
        <v>195.97838259991909</v>
      </c>
      <c r="X168" s="27">
        <f t="shared" si="59"/>
        <v>108.97161339171986</v>
      </c>
      <c r="Y168" s="27">
        <f t="shared" si="59"/>
        <v>80.789331402193341</v>
      </c>
      <c r="Z168" s="27">
        <f t="shared" si="59"/>
        <v>65.69979387917148</v>
      </c>
      <c r="AA168" s="27">
        <f t="shared" si="59"/>
        <v>81.964912590522772</v>
      </c>
      <c r="AB168" s="27">
        <f t="shared" si="59"/>
        <v>62.462863732139425</v>
      </c>
      <c r="AC168" s="27">
        <f t="shared" si="59"/>
        <v>0</v>
      </c>
      <c r="AD168" s="27">
        <f t="shared" si="59"/>
        <v>0</v>
      </c>
      <c r="AE168" s="27">
        <f t="shared" si="59"/>
        <v>0</v>
      </c>
      <c r="AF168" s="27">
        <f t="shared" si="59"/>
        <v>0</v>
      </c>
      <c r="AG168" s="27">
        <f t="shared" si="59"/>
        <v>0</v>
      </c>
      <c r="AH168" s="27">
        <f t="shared" si="59"/>
        <v>0</v>
      </c>
      <c r="AI168" s="27">
        <f t="shared" si="59"/>
        <v>0</v>
      </c>
      <c r="AJ168" s="27">
        <f t="shared" si="59"/>
        <v>0</v>
      </c>
      <c r="AK168" s="27">
        <f t="shared" si="59"/>
        <v>0</v>
      </c>
      <c r="AL168" s="27">
        <f t="shared" si="59"/>
        <v>0</v>
      </c>
      <c r="AM168" s="27">
        <f t="shared" si="59"/>
        <v>0</v>
      </c>
    </row>
    <row r="169" spans="1:39" hidden="1" x14ac:dyDescent="0.3">
      <c r="A169" s="603"/>
      <c r="B169" s="283" t="s">
        <v>65</v>
      </c>
      <c r="C169" s="27">
        <f t="shared" si="56"/>
        <v>0</v>
      </c>
      <c r="D169" s="27">
        <f t="shared" si="57"/>
        <v>0</v>
      </c>
      <c r="E169" s="27">
        <f t="shared" si="59"/>
        <v>0</v>
      </c>
      <c r="F169" s="27">
        <f t="shared" si="59"/>
        <v>0</v>
      </c>
      <c r="G169" s="27">
        <f t="shared" si="59"/>
        <v>0</v>
      </c>
      <c r="H169" s="27">
        <f t="shared" si="59"/>
        <v>0</v>
      </c>
      <c r="I169" s="27">
        <f t="shared" si="59"/>
        <v>0</v>
      </c>
      <c r="J169" s="27">
        <f t="shared" si="59"/>
        <v>0</v>
      </c>
      <c r="K169" s="27">
        <f t="shared" si="59"/>
        <v>0</v>
      </c>
      <c r="L169" s="27">
        <f t="shared" si="59"/>
        <v>0</v>
      </c>
      <c r="M169" s="27">
        <f t="shared" si="59"/>
        <v>0</v>
      </c>
      <c r="N169" s="27">
        <f t="shared" si="59"/>
        <v>0</v>
      </c>
      <c r="O169" s="27">
        <f t="shared" si="59"/>
        <v>0</v>
      </c>
      <c r="P169" s="27">
        <f t="shared" si="59"/>
        <v>0</v>
      </c>
      <c r="Q169" s="27">
        <f t="shared" si="59"/>
        <v>0</v>
      </c>
      <c r="R169" s="27">
        <f t="shared" si="59"/>
        <v>0</v>
      </c>
      <c r="S169" s="27">
        <f t="shared" si="59"/>
        <v>0</v>
      </c>
      <c r="T169" s="27">
        <f t="shared" si="59"/>
        <v>0</v>
      </c>
      <c r="U169" s="27">
        <f t="shared" si="59"/>
        <v>0</v>
      </c>
      <c r="V169" s="27">
        <f t="shared" si="59"/>
        <v>0</v>
      </c>
      <c r="W169" s="27">
        <f t="shared" si="59"/>
        <v>0</v>
      </c>
      <c r="X169" s="27">
        <f t="shared" si="59"/>
        <v>0</v>
      </c>
      <c r="Y169" s="27">
        <f t="shared" si="59"/>
        <v>0</v>
      </c>
      <c r="Z169" s="27">
        <f t="shared" si="59"/>
        <v>0</v>
      </c>
      <c r="AA169" s="27">
        <f t="shared" si="59"/>
        <v>0</v>
      </c>
      <c r="AB169" s="27">
        <f t="shared" si="59"/>
        <v>0</v>
      </c>
      <c r="AC169" s="27">
        <f t="shared" si="59"/>
        <v>0</v>
      </c>
      <c r="AD169" s="27">
        <f t="shared" si="59"/>
        <v>0</v>
      </c>
      <c r="AE169" s="27">
        <f t="shared" si="59"/>
        <v>0</v>
      </c>
      <c r="AF169" s="27">
        <f t="shared" si="59"/>
        <v>0</v>
      </c>
      <c r="AG169" s="27">
        <f t="shared" si="59"/>
        <v>0</v>
      </c>
      <c r="AH169" s="27">
        <f t="shared" si="59"/>
        <v>0</v>
      </c>
      <c r="AI169" s="27">
        <f t="shared" si="59"/>
        <v>0</v>
      </c>
      <c r="AJ169" s="27">
        <f t="shared" si="59"/>
        <v>0</v>
      </c>
      <c r="AK169" s="27">
        <f t="shared" si="59"/>
        <v>0</v>
      </c>
      <c r="AL169" s="27">
        <f t="shared" si="59"/>
        <v>0</v>
      </c>
      <c r="AM169" s="27">
        <f t="shared" si="59"/>
        <v>0</v>
      </c>
    </row>
    <row r="170" spans="1:39" hidden="1" x14ac:dyDescent="0.3">
      <c r="A170" s="603"/>
      <c r="B170" s="283" t="s">
        <v>144</v>
      </c>
      <c r="C170" s="27">
        <f t="shared" si="56"/>
        <v>0</v>
      </c>
      <c r="D170" s="27">
        <f t="shared" si="57"/>
        <v>0</v>
      </c>
      <c r="E170" s="27">
        <f t="shared" si="59"/>
        <v>0</v>
      </c>
      <c r="F170" s="27">
        <f t="shared" si="59"/>
        <v>0</v>
      </c>
      <c r="G170" s="27">
        <f t="shared" si="59"/>
        <v>0</v>
      </c>
      <c r="H170" s="27">
        <f t="shared" si="59"/>
        <v>0</v>
      </c>
      <c r="I170" s="27">
        <f t="shared" si="59"/>
        <v>0</v>
      </c>
      <c r="J170" s="27">
        <f t="shared" si="59"/>
        <v>0</v>
      </c>
      <c r="K170" s="27">
        <f t="shared" si="59"/>
        <v>0</v>
      </c>
      <c r="L170" s="27">
        <f t="shared" si="59"/>
        <v>0</v>
      </c>
      <c r="M170" s="27">
        <f t="shared" si="59"/>
        <v>0</v>
      </c>
      <c r="N170" s="27">
        <f t="shared" si="59"/>
        <v>0</v>
      </c>
      <c r="O170" s="27">
        <f t="shared" si="59"/>
        <v>0</v>
      </c>
      <c r="P170" s="27">
        <f t="shared" si="59"/>
        <v>0</v>
      </c>
      <c r="Q170" s="27">
        <f t="shared" si="59"/>
        <v>0</v>
      </c>
      <c r="R170" s="27">
        <f t="shared" si="59"/>
        <v>0</v>
      </c>
      <c r="S170" s="27">
        <f t="shared" si="59"/>
        <v>0</v>
      </c>
      <c r="T170" s="27">
        <f t="shared" si="59"/>
        <v>0</v>
      </c>
      <c r="U170" s="27">
        <f t="shared" si="59"/>
        <v>0</v>
      </c>
      <c r="V170" s="27">
        <f t="shared" si="59"/>
        <v>0</v>
      </c>
      <c r="W170" s="27">
        <f t="shared" si="59"/>
        <v>0</v>
      </c>
      <c r="X170" s="27">
        <f t="shared" si="59"/>
        <v>0</v>
      </c>
      <c r="Y170" s="27">
        <f t="shared" si="59"/>
        <v>0</v>
      </c>
      <c r="Z170" s="27">
        <f t="shared" si="59"/>
        <v>0</v>
      </c>
      <c r="AA170" s="27">
        <f t="shared" si="59"/>
        <v>0</v>
      </c>
      <c r="AB170" s="27">
        <f t="shared" si="59"/>
        <v>0</v>
      </c>
      <c r="AC170" s="27">
        <f t="shared" si="59"/>
        <v>0</v>
      </c>
      <c r="AD170" s="27">
        <f t="shared" si="59"/>
        <v>0</v>
      </c>
      <c r="AE170" s="27">
        <f t="shared" si="59"/>
        <v>0</v>
      </c>
      <c r="AF170" s="27">
        <f t="shared" si="59"/>
        <v>0</v>
      </c>
      <c r="AG170" s="27">
        <f t="shared" si="59"/>
        <v>0</v>
      </c>
      <c r="AH170" s="27">
        <f t="shared" si="59"/>
        <v>0</v>
      </c>
      <c r="AI170" s="27">
        <f t="shared" si="59"/>
        <v>0</v>
      </c>
      <c r="AJ170" s="27">
        <f t="shared" si="59"/>
        <v>0</v>
      </c>
      <c r="AK170" s="27">
        <f t="shared" si="59"/>
        <v>0</v>
      </c>
      <c r="AL170" s="27">
        <f t="shared" si="59"/>
        <v>0</v>
      </c>
      <c r="AM170" s="27">
        <f t="shared" si="59"/>
        <v>0</v>
      </c>
    </row>
    <row r="171" spans="1:39" hidden="1" x14ac:dyDescent="0.3">
      <c r="A171" s="603"/>
      <c r="B171" s="283" t="s">
        <v>145</v>
      </c>
      <c r="C171" s="27">
        <f t="shared" si="56"/>
        <v>0</v>
      </c>
      <c r="D171" s="27">
        <f t="shared" si="57"/>
        <v>0</v>
      </c>
      <c r="E171" s="27">
        <f t="shared" ref="E171:AM173" si="60">IF(E33=0,0,((E15*0.5)+D33-E51)*E88*E137*E$2)</f>
        <v>0</v>
      </c>
      <c r="F171" s="27">
        <f t="shared" si="60"/>
        <v>0</v>
      </c>
      <c r="G171" s="27">
        <f t="shared" si="60"/>
        <v>0</v>
      </c>
      <c r="H171" s="27">
        <f t="shared" si="60"/>
        <v>0</v>
      </c>
      <c r="I171" s="27">
        <f t="shared" si="60"/>
        <v>0</v>
      </c>
      <c r="J171" s="27">
        <f t="shared" si="60"/>
        <v>0</v>
      </c>
      <c r="K171" s="27">
        <f t="shared" si="60"/>
        <v>0</v>
      </c>
      <c r="L171" s="27">
        <f t="shared" si="60"/>
        <v>0</v>
      </c>
      <c r="M171" s="27">
        <f t="shared" si="60"/>
        <v>0</v>
      </c>
      <c r="N171" s="27">
        <f t="shared" si="60"/>
        <v>0</v>
      </c>
      <c r="O171" s="27">
        <f t="shared" si="60"/>
        <v>0</v>
      </c>
      <c r="P171" s="27">
        <f t="shared" si="60"/>
        <v>0</v>
      </c>
      <c r="Q171" s="27">
        <f t="shared" si="60"/>
        <v>0</v>
      </c>
      <c r="R171" s="27">
        <f t="shared" si="60"/>
        <v>0</v>
      </c>
      <c r="S171" s="27">
        <f t="shared" si="60"/>
        <v>0</v>
      </c>
      <c r="T171" s="27">
        <f t="shared" si="60"/>
        <v>0</v>
      </c>
      <c r="U171" s="27">
        <f t="shared" si="60"/>
        <v>0</v>
      </c>
      <c r="V171" s="27">
        <f t="shared" si="60"/>
        <v>0</v>
      </c>
      <c r="W171" s="27">
        <f t="shared" si="60"/>
        <v>0</v>
      </c>
      <c r="X171" s="27">
        <f t="shared" si="60"/>
        <v>0</v>
      </c>
      <c r="Y171" s="27">
        <f t="shared" si="60"/>
        <v>0</v>
      </c>
      <c r="Z171" s="27">
        <f t="shared" si="60"/>
        <v>0</v>
      </c>
      <c r="AA171" s="27">
        <f t="shared" si="60"/>
        <v>0</v>
      </c>
      <c r="AB171" s="27">
        <f t="shared" si="60"/>
        <v>0</v>
      </c>
      <c r="AC171" s="27">
        <f t="shared" si="60"/>
        <v>0</v>
      </c>
      <c r="AD171" s="27">
        <f t="shared" si="60"/>
        <v>0</v>
      </c>
      <c r="AE171" s="27">
        <f t="shared" si="60"/>
        <v>0</v>
      </c>
      <c r="AF171" s="27">
        <f t="shared" si="60"/>
        <v>0</v>
      </c>
      <c r="AG171" s="27">
        <f t="shared" si="60"/>
        <v>0</v>
      </c>
      <c r="AH171" s="27">
        <f t="shared" si="60"/>
        <v>0</v>
      </c>
      <c r="AI171" s="27">
        <f t="shared" si="60"/>
        <v>0</v>
      </c>
      <c r="AJ171" s="27">
        <f t="shared" si="60"/>
        <v>0</v>
      </c>
      <c r="AK171" s="27">
        <f t="shared" si="60"/>
        <v>0</v>
      </c>
      <c r="AL171" s="27">
        <f t="shared" si="60"/>
        <v>0</v>
      </c>
      <c r="AM171" s="27">
        <f t="shared" si="60"/>
        <v>0</v>
      </c>
    </row>
    <row r="172" spans="1:39" ht="15.75" hidden="1" customHeight="1" x14ac:dyDescent="0.3">
      <c r="A172" s="603"/>
      <c r="B172" s="283" t="s">
        <v>67</v>
      </c>
      <c r="C172" s="27">
        <f t="shared" si="56"/>
        <v>0</v>
      </c>
      <c r="D172" s="27">
        <f t="shared" si="57"/>
        <v>0</v>
      </c>
      <c r="E172" s="27">
        <f t="shared" si="60"/>
        <v>0</v>
      </c>
      <c r="F172" s="27">
        <f t="shared" si="60"/>
        <v>0</v>
      </c>
      <c r="G172" s="27">
        <f t="shared" si="60"/>
        <v>0</v>
      </c>
      <c r="H172" s="27">
        <f t="shared" si="60"/>
        <v>0</v>
      </c>
      <c r="I172" s="27">
        <f t="shared" si="60"/>
        <v>0</v>
      </c>
      <c r="J172" s="27">
        <f t="shared" si="60"/>
        <v>0</v>
      </c>
      <c r="K172" s="27">
        <f t="shared" si="60"/>
        <v>0</v>
      </c>
      <c r="L172" s="27">
        <f t="shared" si="60"/>
        <v>0</v>
      </c>
      <c r="M172" s="27">
        <f t="shared" si="60"/>
        <v>0</v>
      </c>
      <c r="N172" s="27">
        <f t="shared" si="60"/>
        <v>0</v>
      </c>
      <c r="O172" s="27">
        <f t="shared" si="60"/>
        <v>0</v>
      </c>
      <c r="P172" s="27">
        <f t="shared" si="60"/>
        <v>0</v>
      </c>
      <c r="Q172" s="27">
        <f t="shared" si="60"/>
        <v>0</v>
      </c>
      <c r="R172" s="27">
        <f t="shared" si="60"/>
        <v>0</v>
      </c>
      <c r="S172" s="27">
        <f t="shared" si="60"/>
        <v>0</v>
      </c>
      <c r="T172" s="27">
        <f t="shared" si="60"/>
        <v>0</v>
      </c>
      <c r="U172" s="27">
        <f t="shared" si="60"/>
        <v>0</v>
      </c>
      <c r="V172" s="27">
        <f t="shared" si="60"/>
        <v>0</v>
      </c>
      <c r="W172" s="27">
        <f t="shared" si="60"/>
        <v>0</v>
      </c>
      <c r="X172" s="27">
        <f t="shared" si="60"/>
        <v>0</v>
      </c>
      <c r="Y172" s="27">
        <f t="shared" si="60"/>
        <v>0</v>
      </c>
      <c r="Z172" s="27">
        <f t="shared" si="60"/>
        <v>0</v>
      </c>
      <c r="AA172" s="27">
        <f t="shared" si="60"/>
        <v>0</v>
      </c>
      <c r="AB172" s="27">
        <f t="shared" si="60"/>
        <v>0</v>
      </c>
      <c r="AC172" s="27">
        <f t="shared" si="60"/>
        <v>0</v>
      </c>
      <c r="AD172" s="27">
        <f t="shared" si="60"/>
        <v>0</v>
      </c>
      <c r="AE172" s="27">
        <f t="shared" si="60"/>
        <v>0</v>
      </c>
      <c r="AF172" s="27">
        <f t="shared" si="60"/>
        <v>0</v>
      </c>
      <c r="AG172" s="27">
        <f t="shared" si="60"/>
        <v>0</v>
      </c>
      <c r="AH172" s="27">
        <f t="shared" si="60"/>
        <v>0</v>
      </c>
      <c r="AI172" s="27">
        <f t="shared" si="60"/>
        <v>0</v>
      </c>
      <c r="AJ172" s="27">
        <f t="shared" si="60"/>
        <v>0</v>
      </c>
      <c r="AK172" s="27">
        <f t="shared" si="60"/>
        <v>0</v>
      </c>
      <c r="AL172" s="27">
        <f t="shared" si="60"/>
        <v>0</v>
      </c>
      <c r="AM172" s="27">
        <f t="shared" si="60"/>
        <v>0</v>
      </c>
    </row>
    <row r="173" spans="1:39" ht="15.75" hidden="1" customHeight="1" x14ac:dyDescent="0.3">
      <c r="A173" s="603"/>
      <c r="B173" s="283" t="s">
        <v>68</v>
      </c>
      <c r="C173" s="27">
        <f t="shared" si="56"/>
        <v>0</v>
      </c>
      <c r="D173" s="27">
        <f t="shared" si="57"/>
        <v>0</v>
      </c>
      <c r="E173" s="27">
        <f t="shared" si="60"/>
        <v>0</v>
      </c>
      <c r="F173" s="27">
        <f t="shared" si="60"/>
        <v>0</v>
      </c>
      <c r="G173" s="27">
        <f t="shared" si="60"/>
        <v>0</v>
      </c>
      <c r="H173" s="27">
        <f t="shared" si="60"/>
        <v>0</v>
      </c>
      <c r="I173" s="27">
        <f t="shared" si="60"/>
        <v>0</v>
      </c>
      <c r="J173" s="27">
        <f t="shared" si="60"/>
        <v>0</v>
      </c>
      <c r="K173" s="27">
        <f t="shared" si="60"/>
        <v>0</v>
      </c>
      <c r="L173" s="27">
        <f t="shared" si="60"/>
        <v>0</v>
      </c>
      <c r="M173" s="27">
        <f t="shared" si="60"/>
        <v>0</v>
      </c>
      <c r="N173" s="27">
        <f t="shared" si="60"/>
        <v>0</v>
      </c>
      <c r="O173" s="27">
        <f t="shared" si="60"/>
        <v>0</v>
      </c>
      <c r="P173" s="27">
        <f t="shared" si="60"/>
        <v>0</v>
      </c>
      <c r="Q173" s="27">
        <f t="shared" si="60"/>
        <v>0</v>
      </c>
      <c r="R173" s="27">
        <f t="shared" si="60"/>
        <v>0</v>
      </c>
      <c r="S173" s="27">
        <f t="shared" si="60"/>
        <v>0</v>
      </c>
      <c r="T173" s="27">
        <f t="shared" si="60"/>
        <v>0</v>
      </c>
      <c r="U173" s="27">
        <f t="shared" si="60"/>
        <v>0</v>
      </c>
      <c r="V173" s="27">
        <f t="shared" si="60"/>
        <v>0</v>
      </c>
      <c r="W173" s="27">
        <f t="shared" si="60"/>
        <v>0</v>
      </c>
      <c r="X173" s="27">
        <f t="shared" si="60"/>
        <v>0</v>
      </c>
      <c r="Y173" s="27">
        <f t="shared" si="60"/>
        <v>0</v>
      </c>
      <c r="Z173" s="27">
        <f t="shared" si="60"/>
        <v>0</v>
      </c>
      <c r="AA173" s="27">
        <f t="shared" si="60"/>
        <v>0</v>
      </c>
      <c r="AB173" s="27">
        <f t="shared" si="60"/>
        <v>0</v>
      </c>
      <c r="AC173" s="27">
        <f t="shared" si="60"/>
        <v>0</v>
      </c>
      <c r="AD173" s="27">
        <f t="shared" si="60"/>
        <v>0</v>
      </c>
      <c r="AE173" s="27">
        <f t="shared" si="60"/>
        <v>0</v>
      </c>
      <c r="AF173" s="27">
        <f t="shared" si="60"/>
        <v>0</v>
      </c>
      <c r="AG173" s="27">
        <f t="shared" si="60"/>
        <v>0</v>
      </c>
      <c r="AH173" s="27">
        <f t="shared" si="60"/>
        <v>0</v>
      </c>
      <c r="AI173" s="27">
        <f t="shared" si="60"/>
        <v>0</v>
      </c>
      <c r="AJ173" s="27">
        <f t="shared" si="60"/>
        <v>0</v>
      </c>
      <c r="AK173" s="27">
        <f t="shared" si="60"/>
        <v>0</v>
      </c>
      <c r="AL173" s="27">
        <f t="shared" si="60"/>
        <v>0</v>
      </c>
      <c r="AM173" s="27">
        <f t="shared" si="60"/>
        <v>0</v>
      </c>
    </row>
    <row r="174" spans="1:39" ht="15.75" hidden="1" customHeight="1" x14ac:dyDescent="0.3">
      <c r="A174" s="603"/>
      <c r="B174" s="1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ht="15.75" hidden="1" customHeight="1" x14ac:dyDescent="0.3">
      <c r="A175" s="603"/>
      <c r="B175" s="277" t="s">
        <v>149</v>
      </c>
      <c r="C175" s="27">
        <f>SUM(C161:C174)</f>
        <v>0</v>
      </c>
      <c r="D175" s="27">
        <f>SUM(D161:D174)</f>
        <v>9.8463084032707382</v>
      </c>
      <c r="E175" s="27">
        <f t="shared" ref="E175:AM175" si="61">SUM(E161:E174)</f>
        <v>18.210817177491503</v>
      </c>
      <c r="F175" s="27">
        <f t="shared" si="61"/>
        <v>43.081882911911713</v>
      </c>
      <c r="G175" s="27">
        <f t="shared" si="61"/>
        <v>101.98061569087336</v>
      </c>
      <c r="H175" s="27">
        <f t="shared" si="61"/>
        <v>203.77318344148878</v>
      </c>
      <c r="I175" s="27">
        <f t="shared" si="61"/>
        <v>245.58863960988117</v>
      </c>
      <c r="J175" s="27">
        <f t="shared" si="61"/>
        <v>216.46679320190825</v>
      </c>
      <c r="K175" s="27">
        <f t="shared" si="61"/>
        <v>195.97838259991909</v>
      </c>
      <c r="L175" s="27">
        <f t="shared" si="61"/>
        <v>108.97161339171986</v>
      </c>
      <c r="M175" s="27">
        <f t="shared" si="61"/>
        <v>80.789331402193341</v>
      </c>
      <c r="N175" s="27">
        <f t="shared" si="61"/>
        <v>65.69979387917148</v>
      </c>
      <c r="O175" s="27">
        <f t="shared" si="61"/>
        <v>81.964912590522772</v>
      </c>
      <c r="P175" s="27">
        <f t="shared" si="61"/>
        <v>62.462863732139425</v>
      </c>
      <c r="Q175" s="27">
        <f t="shared" si="61"/>
        <v>73.115655165128672</v>
      </c>
      <c r="R175" s="27">
        <f t="shared" si="61"/>
        <v>68.903513156182584</v>
      </c>
      <c r="S175" s="27">
        <f t="shared" si="61"/>
        <v>108.43650022793746</v>
      </c>
      <c r="T175" s="27">
        <f t="shared" si="61"/>
        <v>216.67304813769658</v>
      </c>
      <c r="U175" s="27">
        <f t="shared" si="61"/>
        <v>253.12363453656667</v>
      </c>
      <c r="V175" s="27">
        <f t="shared" si="61"/>
        <v>216.46679320190825</v>
      </c>
      <c r="W175" s="27">
        <f t="shared" si="61"/>
        <v>195.97838259991909</v>
      </c>
      <c r="X175" s="27">
        <f t="shared" si="61"/>
        <v>108.97161339171986</v>
      </c>
      <c r="Y175" s="27">
        <f t="shared" si="61"/>
        <v>80.789331402193341</v>
      </c>
      <c r="Z175" s="27">
        <f t="shared" si="61"/>
        <v>65.69979387917148</v>
      </c>
      <c r="AA175" s="27">
        <f t="shared" si="61"/>
        <v>81.964912590522772</v>
      </c>
      <c r="AB175" s="27">
        <f t="shared" si="61"/>
        <v>62.462863732139425</v>
      </c>
      <c r="AC175" s="27">
        <f t="shared" si="61"/>
        <v>0</v>
      </c>
      <c r="AD175" s="27">
        <f t="shared" si="61"/>
        <v>0</v>
      </c>
      <c r="AE175" s="27">
        <f t="shared" si="61"/>
        <v>0</v>
      </c>
      <c r="AF175" s="27">
        <f t="shared" si="61"/>
        <v>0</v>
      </c>
      <c r="AG175" s="27">
        <f t="shared" si="61"/>
        <v>0</v>
      </c>
      <c r="AH175" s="27">
        <f t="shared" si="61"/>
        <v>0</v>
      </c>
      <c r="AI175" s="27">
        <f t="shared" si="61"/>
        <v>0</v>
      </c>
      <c r="AJ175" s="27">
        <f t="shared" si="61"/>
        <v>0</v>
      </c>
      <c r="AK175" s="27">
        <f t="shared" si="61"/>
        <v>0</v>
      </c>
      <c r="AL175" s="27">
        <f t="shared" si="61"/>
        <v>0</v>
      </c>
      <c r="AM175" s="27">
        <f t="shared" si="61"/>
        <v>0</v>
      </c>
    </row>
    <row r="176" spans="1:39" ht="16.5" hidden="1" customHeight="1" thickBot="1" x14ac:dyDescent="0.35">
      <c r="A176" s="604"/>
      <c r="B176" s="154" t="s">
        <v>150</v>
      </c>
      <c r="C176" s="28">
        <f>C175</f>
        <v>0</v>
      </c>
      <c r="D176" s="28">
        <f>C176+D175</f>
        <v>9.8463084032707382</v>
      </c>
      <c r="E176" s="28">
        <f t="shared" ref="E176:AM176" si="62">D176+E175</f>
        <v>28.057125580762239</v>
      </c>
      <c r="F176" s="28">
        <f t="shared" si="62"/>
        <v>71.139008492673952</v>
      </c>
      <c r="G176" s="28">
        <f t="shared" si="62"/>
        <v>173.11962418354733</v>
      </c>
      <c r="H176" s="28">
        <f t="shared" si="62"/>
        <v>376.89280762503608</v>
      </c>
      <c r="I176" s="28">
        <f t="shared" si="62"/>
        <v>622.48144723491725</v>
      </c>
      <c r="J176" s="28">
        <f t="shared" si="62"/>
        <v>838.94824043682547</v>
      </c>
      <c r="K176" s="28">
        <f t="shared" si="62"/>
        <v>1034.9266230367446</v>
      </c>
      <c r="L176" s="28">
        <f t="shared" si="62"/>
        <v>1143.8982364284643</v>
      </c>
      <c r="M176" s="28">
        <f t="shared" si="62"/>
        <v>1224.6875678306576</v>
      </c>
      <c r="N176" s="28">
        <f t="shared" si="62"/>
        <v>1290.3873617098291</v>
      </c>
      <c r="O176" s="28">
        <f t="shared" si="62"/>
        <v>1372.3522743003518</v>
      </c>
      <c r="P176" s="28">
        <f t="shared" si="62"/>
        <v>1434.8151380324912</v>
      </c>
      <c r="Q176" s="28">
        <f t="shared" si="62"/>
        <v>1507.9307931976198</v>
      </c>
      <c r="R176" s="28">
        <f t="shared" si="62"/>
        <v>1576.8343063538023</v>
      </c>
      <c r="S176" s="28">
        <f t="shared" si="62"/>
        <v>1685.2708065817396</v>
      </c>
      <c r="T176" s="28">
        <f t="shared" si="62"/>
        <v>1901.9438547194363</v>
      </c>
      <c r="U176" s="28">
        <f t="shared" si="62"/>
        <v>2155.0674892560028</v>
      </c>
      <c r="V176" s="28">
        <f t="shared" si="62"/>
        <v>2371.5342824579111</v>
      </c>
      <c r="W176" s="28">
        <f t="shared" si="62"/>
        <v>2567.5126650578304</v>
      </c>
      <c r="X176" s="28">
        <f t="shared" si="62"/>
        <v>2676.4842784495504</v>
      </c>
      <c r="Y176" s="28">
        <f t="shared" si="62"/>
        <v>2757.2736098517439</v>
      </c>
      <c r="Z176" s="28">
        <f t="shared" si="62"/>
        <v>2822.9734037309154</v>
      </c>
      <c r="AA176" s="28">
        <f t="shared" si="62"/>
        <v>2904.9383163214379</v>
      </c>
      <c r="AB176" s="28">
        <f t="shared" si="62"/>
        <v>2967.4011800535773</v>
      </c>
      <c r="AC176" s="28">
        <f t="shared" si="62"/>
        <v>2967.4011800535773</v>
      </c>
      <c r="AD176" s="28">
        <f t="shared" si="62"/>
        <v>2967.4011800535773</v>
      </c>
      <c r="AE176" s="28">
        <f t="shared" si="62"/>
        <v>2967.4011800535773</v>
      </c>
      <c r="AF176" s="28">
        <f t="shared" si="62"/>
        <v>2967.4011800535773</v>
      </c>
      <c r="AG176" s="28">
        <f t="shared" si="62"/>
        <v>2967.4011800535773</v>
      </c>
      <c r="AH176" s="28">
        <f t="shared" si="62"/>
        <v>2967.4011800535773</v>
      </c>
      <c r="AI176" s="28">
        <f t="shared" si="62"/>
        <v>2967.4011800535773</v>
      </c>
      <c r="AJ176" s="28">
        <f t="shared" si="62"/>
        <v>2967.4011800535773</v>
      </c>
      <c r="AK176" s="28">
        <f t="shared" si="62"/>
        <v>2967.4011800535773</v>
      </c>
      <c r="AL176" s="28">
        <f t="shared" si="62"/>
        <v>2967.4011800535773</v>
      </c>
      <c r="AM176" s="28">
        <f t="shared" si="62"/>
        <v>2967.4011800535773</v>
      </c>
    </row>
    <row r="177" spans="1:39" s="126" customFormat="1" hidden="1" x14ac:dyDescent="0.3">
      <c r="A177" s="117"/>
      <c r="B177" s="117" t="s">
        <v>162</v>
      </c>
      <c r="C177" s="125">
        <f>C156+C175</f>
        <v>0</v>
      </c>
      <c r="D177" s="125"/>
      <c r="E177" s="125">
        <f>E156+E175</f>
        <v>184.34647903941865</v>
      </c>
      <c r="F177" s="125">
        <f t="shared" ref="F177:N177" si="63">F156+F175</f>
        <v>445.54649162281044</v>
      </c>
      <c r="G177" s="125">
        <f t="shared" si="63"/>
        <v>891.88595502169062</v>
      </c>
      <c r="H177" s="125">
        <f t="shared" si="63"/>
        <v>1344.2967600545833</v>
      </c>
      <c r="I177" s="125">
        <f t="shared" si="63"/>
        <v>1702.1346543087866</v>
      </c>
      <c r="J177" s="125">
        <f t="shared" si="63"/>
        <v>1449.0362756097468</v>
      </c>
      <c r="K177" s="125">
        <f t="shared" si="63"/>
        <v>1443.04960119767</v>
      </c>
      <c r="L177" s="125">
        <f t="shared" si="63"/>
        <v>924.58190146517757</v>
      </c>
      <c r="M177" s="125">
        <f t="shared" si="63"/>
        <v>743.15673414078083</v>
      </c>
      <c r="N177" s="125">
        <f t="shared" si="63"/>
        <v>744.87112217160598</v>
      </c>
    </row>
    <row r="178" spans="1:39" hidden="1" x14ac:dyDescent="0.3">
      <c r="A178" s="117"/>
      <c r="B178" s="117" t="s">
        <v>163</v>
      </c>
      <c r="C178" s="122">
        <f>C177-C73</f>
        <v>0</v>
      </c>
      <c r="D178" s="122">
        <f t="shared" ref="D178:AM178" si="64">D177-D73</f>
        <v>-92.181063373401557</v>
      </c>
      <c r="E178" s="122">
        <f t="shared" si="64"/>
        <v>0</v>
      </c>
      <c r="F178" s="122">
        <f t="shared" si="64"/>
        <v>4.897299883452888E-3</v>
      </c>
      <c r="G178" s="122">
        <f t="shared" si="64"/>
        <v>-1.0742878077167006E-2</v>
      </c>
      <c r="H178" s="122">
        <f t="shared" si="64"/>
        <v>2.3044183208185132E-3</v>
      </c>
      <c r="I178" s="122">
        <f t="shared" si="64"/>
        <v>-9.2007439691315085E-3</v>
      </c>
      <c r="J178" s="122">
        <f t="shared" si="64"/>
        <v>4.1023093685907952E-3</v>
      </c>
      <c r="K178" s="122">
        <f t="shared" si="64"/>
        <v>-2.3821722902539477E-4</v>
      </c>
      <c r="L178" s="122">
        <f t="shared" si="64"/>
        <v>4.7725685017212527E-3</v>
      </c>
      <c r="M178" s="122">
        <f t="shared" si="64"/>
        <v>-1.0254325170535594E-3</v>
      </c>
      <c r="N178" s="122">
        <f t="shared" si="64"/>
        <v>1.0132380491427284E-2</v>
      </c>
      <c r="O178" s="122">
        <f t="shared" si="64"/>
        <v>-833.90813959389754</v>
      </c>
      <c r="P178" s="122">
        <f t="shared" si="64"/>
        <v>-650.37079430717495</v>
      </c>
      <c r="Q178" s="122">
        <f t="shared" si="64"/>
        <v>-731.99508084339038</v>
      </c>
      <c r="R178" s="122">
        <f t="shared" si="64"/>
        <v>-712.58215823172134</v>
      </c>
      <c r="S178" s="122">
        <f t="shared" si="64"/>
        <v>-948.35823288484198</v>
      </c>
      <c r="T178" s="122">
        <f t="shared" si="64"/>
        <v>-1429.3950380421384</v>
      </c>
      <c r="U178" s="122">
        <f t="shared" si="64"/>
        <v>-1754.3679535806236</v>
      </c>
      <c r="V178" s="122">
        <f t="shared" si="64"/>
        <v>-1449.0321733003782</v>
      </c>
      <c r="W178" s="122">
        <f t="shared" si="64"/>
        <v>-1443.049839414899</v>
      </c>
      <c r="X178" s="122">
        <f t="shared" si="64"/>
        <v>-924.57712889667584</v>
      </c>
      <c r="Y178" s="122">
        <f t="shared" si="64"/>
        <v>-743.15775957329788</v>
      </c>
      <c r="Z178" s="122">
        <f t="shared" si="64"/>
        <v>-744.86098979111455</v>
      </c>
      <c r="AA178" s="122">
        <f t="shared" si="64"/>
        <v>-833.90813959389754</v>
      </c>
      <c r="AB178" s="122">
        <f t="shared" si="64"/>
        <v>-650.37079430717495</v>
      </c>
      <c r="AC178" s="122">
        <f t="shared" si="64"/>
        <v>0</v>
      </c>
      <c r="AD178" s="122">
        <f t="shared" si="64"/>
        <v>0</v>
      </c>
      <c r="AE178" s="122">
        <f t="shared" si="64"/>
        <v>0</v>
      </c>
      <c r="AF178" s="122">
        <f t="shared" si="64"/>
        <v>0</v>
      </c>
      <c r="AG178" s="122">
        <f t="shared" si="64"/>
        <v>0</v>
      </c>
      <c r="AH178" s="122">
        <f t="shared" si="64"/>
        <v>0</v>
      </c>
      <c r="AI178" s="122">
        <f t="shared" si="64"/>
        <v>0</v>
      </c>
      <c r="AJ178" s="122">
        <f t="shared" si="64"/>
        <v>0</v>
      </c>
      <c r="AK178" s="122">
        <f t="shared" si="64"/>
        <v>0</v>
      </c>
      <c r="AL178" s="122">
        <f t="shared" si="64"/>
        <v>0</v>
      </c>
      <c r="AM178" s="122">
        <f t="shared" si="64"/>
        <v>0</v>
      </c>
    </row>
    <row r="179" spans="1:39" hidden="1" x14ac:dyDescent="0.3">
      <c r="A179" s="117"/>
      <c r="B179" s="117"/>
      <c r="C179" s="122"/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</row>
    <row r="180" spans="1:39" ht="15" hidden="1" thickBot="1" x14ac:dyDescent="0.35">
      <c r="A180" s="117"/>
      <c r="B180" s="306" t="s">
        <v>44</v>
      </c>
      <c r="C180" s="315">
        <v>43831</v>
      </c>
      <c r="D180" s="315">
        <v>43862</v>
      </c>
      <c r="E180" s="315">
        <v>43891</v>
      </c>
      <c r="F180" s="315">
        <v>43922</v>
      </c>
      <c r="G180" s="315">
        <v>43952</v>
      </c>
      <c r="H180" s="315">
        <v>43983</v>
      </c>
      <c r="I180" s="315">
        <v>44013</v>
      </c>
      <c r="J180" s="315">
        <v>44044</v>
      </c>
      <c r="K180" s="315">
        <v>44075</v>
      </c>
      <c r="L180" s="315">
        <v>44105</v>
      </c>
      <c r="M180" s="315">
        <v>44136</v>
      </c>
      <c r="N180" s="315">
        <v>44166</v>
      </c>
      <c r="O180" s="315">
        <v>44197</v>
      </c>
      <c r="P180" s="315">
        <v>44228</v>
      </c>
      <c r="Q180" s="315">
        <v>44256</v>
      </c>
      <c r="R180" s="315">
        <v>44287</v>
      </c>
      <c r="S180" s="315">
        <v>44317</v>
      </c>
      <c r="T180" s="315">
        <v>44348</v>
      </c>
      <c r="U180" s="315">
        <v>44378</v>
      </c>
      <c r="V180" s="315">
        <v>44409</v>
      </c>
      <c r="W180" s="315">
        <v>44440</v>
      </c>
      <c r="X180" s="315">
        <v>44470</v>
      </c>
      <c r="Y180" s="315">
        <v>44501</v>
      </c>
      <c r="Z180" s="315">
        <v>44531</v>
      </c>
      <c r="AA180" s="315">
        <v>44562</v>
      </c>
      <c r="AB180" s="315">
        <v>44593</v>
      </c>
      <c r="AC180" s="315">
        <v>44621</v>
      </c>
      <c r="AD180" s="315">
        <v>44652</v>
      </c>
      <c r="AE180" s="315">
        <v>44682</v>
      </c>
      <c r="AF180" s="315">
        <v>44713</v>
      </c>
      <c r="AG180" s="315">
        <v>44743</v>
      </c>
      <c r="AH180" s="315">
        <v>44774</v>
      </c>
      <c r="AI180" s="315">
        <v>44805</v>
      </c>
      <c r="AJ180" s="315">
        <v>44835</v>
      </c>
      <c r="AK180" s="315">
        <v>44866</v>
      </c>
      <c r="AL180" s="315">
        <v>44896</v>
      </c>
      <c r="AM180" s="315">
        <v>44927</v>
      </c>
    </row>
    <row r="181" spans="1:39" hidden="1" x14ac:dyDescent="0.3">
      <c r="A181" s="117"/>
      <c r="B181" s="295" t="s">
        <v>164</v>
      </c>
      <c r="C181" s="134">
        <f>C156*'YTD PROGRAM SUMMARY'!C39</f>
        <v>0</v>
      </c>
      <c r="D181" s="134">
        <f>D156*'YTD PROGRAM SUMMARY'!D39</f>
        <v>68.363766246071933</v>
      </c>
      <c r="E181" s="134">
        <f>E156*'YTD PROGRAM SUMMARY'!E39</f>
        <v>161.48543484865323</v>
      </c>
      <c r="F181" s="134">
        <f>F156*'YTD PROGRAM SUMMARY'!F39</f>
        <v>376.05556661696869</v>
      </c>
      <c r="G181" s="134">
        <f>G156*'YTD PROGRAM SUMMARY'!G39</f>
        <v>731.42282393753703</v>
      </c>
      <c r="H181" s="134">
        <f>H156*'YTD PROGRAM SUMMARY'!H39</f>
        <v>1132.7307484261728</v>
      </c>
      <c r="I181" s="134">
        <f>I156*'YTD PROGRAM SUMMARY'!I39</f>
        <v>1123.7435331121715</v>
      </c>
      <c r="J181" s="134">
        <f>J156*'YTD PROGRAM SUMMARY'!J39</f>
        <v>1125.5941336928147</v>
      </c>
      <c r="K181" s="134">
        <f>K156*'YTD PROGRAM SUMMARY'!K39</f>
        <v>1050.1398504316955</v>
      </c>
      <c r="L181" s="134">
        <f>L156*'YTD PROGRAM SUMMARY'!L39</f>
        <v>783.93493320411312</v>
      </c>
      <c r="M181" s="134">
        <f>M156*'YTD PROGRAM SUMMARY'!M39</f>
        <v>545.51842717922716</v>
      </c>
      <c r="N181" s="134">
        <f>N156*'YTD PROGRAM SUMMARY'!N39</f>
        <v>636.83917312432663</v>
      </c>
      <c r="O181" s="258">
        <f>O156*'YTD PROGRAM SUMMARY'!O39</f>
        <v>0</v>
      </c>
      <c r="P181" s="258">
        <f>P156*'YTD PROGRAM SUMMARY'!P39</f>
        <v>0</v>
      </c>
      <c r="Q181" s="258">
        <f>Q156*'YTD PROGRAM SUMMARY'!Q39</f>
        <v>0</v>
      </c>
      <c r="R181" s="258">
        <f>R156*'YTD PROGRAM SUMMARY'!R39</f>
        <v>0</v>
      </c>
      <c r="S181" s="258">
        <f>S156*'YTD PROGRAM SUMMARY'!S39</f>
        <v>0</v>
      </c>
      <c r="T181" s="258">
        <f>T156*'YTD PROGRAM SUMMARY'!T39</f>
        <v>0</v>
      </c>
      <c r="U181" s="258">
        <f>U156*'YTD PROGRAM SUMMARY'!U39</f>
        <v>0</v>
      </c>
      <c r="V181" s="258">
        <f>V156*'YTD PROGRAM SUMMARY'!V39</f>
        <v>0</v>
      </c>
      <c r="W181" s="258">
        <f>W156*'YTD PROGRAM SUMMARY'!W39</f>
        <v>0</v>
      </c>
      <c r="X181" s="258">
        <f>X156*'YTD PROGRAM SUMMARY'!X39</f>
        <v>0</v>
      </c>
      <c r="Y181" s="258">
        <f>Y156*'YTD PROGRAM SUMMARY'!Y39</f>
        <v>0</v>
      </c>
      <c r="Z181" s="258">
        <f>Z156*'YTD PROGRAM SUMMARY'!Z39</f>
        <v>0</v>
      </c>
      <c r="AA181" s="258">
        <f>AA156*'YTD PROGRAM SUMMARY'!AA39</f>
        <v>0</v>
      </c>
      <c r="AB181" s="258">
        <f>AB156*'YTD PROGRAM SUMMARY'!AB39</f>
        <v>0</v>
      </c>
      <c r="AC181" s="258">
        <f>AC156*'YTD PROGRAM SUMMARY'!AC39</f>
        <v>0</v>
      </c>
      <c r="AD181" s="258">
        <f>AD156*'YTD PROGRAM SUMMARY'!AD39</f>
        <v>0</v>
      </c>
      <c r="AE181" s="258">
        <f>AE156*'YTD PROGRAM SUMMARY'!AE39</f>
        <v>0</v>
      </c>
      <c r="AF181" s="258">
        <f>AF156*'YTD PROGRAM SUMMARY'!AF39</f>
        <v>0</v>
      </c>
      <c r="AG181" s="258">
        <f>AG156*'YTD PROGRAM SUMMARY'!AG39</f>
        <v>0</v>
      </c>
      <c r="AH181" s="258">
        <f>AH156*'YTD PROGRAM SUMMARY'!AH39</f>
        <v>0</v>
      </c>
      <c r="AI181" s="258">
        <f>AI156*'YTD PROGRAM SUMMARY'!AI39</f>
        <v>0</v>
      </c>
      <c r="AJ181" s="258">
        <f>AJ156*'YTD PROGRAM SUMMARY'!AJ39</f>
        <v>0</v>
      </c>
      <c r="AK181" s="258">
        <f>AK156*'YTD PROGRAM SUMMARY'!AK39</f>
        <v>0</v>
      </c>
      <c r="AL181" s="258">
        <f>AL156*'YTD PROGRAM SUMMARY'!AL39</f>
        <v>0</v>
      </c>
      <c r="AM181" s="258">
        <f>AM156*'YTD PROGRAM SUMMARY'!AM39</f>
        <v>0</v>
      </c>
    </row>
    <row r="182" spans="1:39" ht="15" hidden="1" thickBot="1" x14ac:dyDescent="0.35">
      <c r="A182" s="117"/>
      <c r="B182" s="284" t="s">
        <v>165</v>
      </c>
      <c r="C182" s="127">
        <f>C175*'YTD PROGRAM SUMMARY'!C39</f>
        <v>0</v>
      </c>
      <c r="D182" s="127">
        <f>D175*'YTD PROGRAM SUMMARY'!D39</f>
        <v>8.1755356691366998</v>
      </c>
      <c r="E182" s="127">
        <f>E175*'YTD PROGRAM SUMMARY'!E39</f>
        <v>17.701086557205151</v>
      </c>
      <c r="F182" s="127">
        <f>F175*'YTD PROGRAM SUMMARY'!F39</f>
        <v>40.254923137856849</v>
      </c>
      <c r="G182" s="127">
        <f>G175*'YTD PROGRAM SUMMARY'!G39</f>
        <v>94.430238917866262</v>
      </c>
      <c r="H182" s="127">
        <f>H175*'YTD PROGRAM SUMMARY'!H39</f>
        <v>202.38086728053995</v>
      </c>
      <c r="I182" s="127">
        <f>I175*'YTD PROGRAM SUMMARY'!I39</f>
        <v>189.47471812242708</v>
      </c>
      <c r="J182" s="127">
        <f>J175*'YTD PROGRAM SUMMARY'!J39</f>
        <v>197.67952723556257</v>
      </c>
      <c r="K182" s="127">
        <f>K175*'YTD PROGRAM SUMMARY'!K39</f>
        <v>165.0304379750969</v>
      </c>
      <c r="L182" s="127">
        <f>L175*'YTD PROGRAM SUMMARY'!L39</f>
        <v>104.7395498984785</v>
      </c>
      <c r="M182" s="127">
        <f>M175*'YTD PROGRAM SUMMARY'!M39</f>
        <v>66.53719494221474</v>
      </c>
      <c r="N182" s="127">
        <f>N175*'YTD PROGRAM SUMMARY'!N39</f>
        <v>61.604783160744532</v>
      </c>
      <c r="O182" s="252">
        <f>O175*'YTD PROGRAM SUMMARY'!O39</f>
        <v>0</v>
      </c>
      <c r="P182" s="252">
        <f>P175*'YTD PROGRAM SUMMARY'!P39</f>
        <v>0</v>
      </c>
      <c r="Q182" s="252">
        <f>Q175*'YTD PROGRAM SUMMARY'!Q39</f>
        <v>0</v>
      </c>
      <c r="R182" s="252">
        <f>R175*'YTD PROGRAM SUMMARY'!R39</f>
        <v>0</v>
      </c>
      <c r="S182" s="252">
        <f>S175*'YTD PROGRAM SUMMARY'!S39</f>
        <v>0</v>
      </c>
      <c r="T182" s="252">
        <f>T175*'YTD PROGRAM SUMMARY'!T39</f>
        <v>0</v>
      </c>
      <c r="U182" s="252">
        <f>U175*'YTD PROGRAM SUMMARY'!U39</f>
        <v>0</v>
      </c>
      <c r="V182" s="252">
        <f>V175*'YTD PROGRAM SUMMARY'!V39</f>
        <v>0</v>
      </c>
      <c r="W182" s="252">
        <f>W175*'YTD PROGRAM SUMMARY'!W39</f>
        <v>0</v>
      </c>
      <c r="X182" s="252">
        <f>X175*'YTD PROGRAM SUMMARY'!X39</f>
        <v>0</v>
      </c>
      <c r="Y182" s="252">
        <f>Y175*'YTD PROGRAM SUMMARY'!Y39</f>
        <v>0</v>
      </c>
      <c r="Z182" s="252">
        <f>Z175*'YTD PROGRAM SUMMARY'!Z39</f>
        <v>0</v>
      </c>
      <c r="AA182" s="252">
        <f>AA175*'YTD PROGRAM SUMMARY'!AA39</f>
        <v>0</v>
      </c>
      <c r="AB182" s="252">
        <f>AB175*'YTD PROGRAM SUMMARY'!AB39</f>
        <v>0</v>
      </c>
      <c r="AC182" s="252">
        <f>AC175*'YTD PROGRAM SUMMARY'!AC39</f>
        <v>0</v>
      </c>
      <c r="AD182" s="252">
        <f>AD175*'YTD PROGRAM SUMMARY'!AD39</f>
        <v>0</v>
      </c>
      <c r="AE182" s="252">
        <f>AE175*'YTD PROGRAM SUMMARY'!AE39</f>
        <v>0</v>
      </c>
      <c r="AF182" s="252">
        <f>AF175*'YTD PROGRAM SUMMARY'!AF39</f>
        <v>0</v>
      </c>
      <c r="AG182" s="252">
        <f>AG175*'YTD PROGRAM SUMMARY'!AG39</f>
        <v>0</v>
      </c>
      <c r="AH182" s="252">
        <f>AH175*'YTD PROGRAM SUMMARY'!AH39</f>
        <v>0</v>
      </c>
      <c r="AI182" s="252">
        <f>AI175*'YTD PROGRAM SUMMARY'!AI39</f>
        <v>0</v>
      </c>
      <c r="AJ182" s="252">
        <f>AJ175*'YTD PROGRAM SUMMARY'!AJ39</f>
        <v>0</v>
      </c>
      <c r="AK182" s="252">
        <f>AK175*'YTD PROGRAM SUMMARY'!AK39</f>
        <v>0</v>
      </c>
      <c r="AL182" s="252">
        <f>AL175*'YTD PROGRAM SUMMARY'!AL39</f>
        <v>0</v>
      </c>
      <c r="AM182" s="252">
        <f>AM175*'YTD PROGRAM SUMMARY'!AM39</f>
        <v>0</v>
      </c>
    </row>
    <row r="183" spans="1:39" hidden="1" x14ac:dyDescent="0.3">
      <c r="A183" s="117"/>
      <c r="B183" s="295" t="s">
        <v>166</v>
      </c>
      <c r="C183" s="128">
        <f>IFERROR(C181/C73,0)</f>
        <v>0</v>
      </c>
      <c r="D183" s="128">
        <f t="shared" ref="D183:AM183" si="65">IFERROR(D181/D73,0)</f>
        <v>0.74162483859779382</v>
      </c>
      <c r="E183" s="128">
        <f t="shared" si="65"/>
        <v>0.87598871261394096</v>
      </c>
      <c r="F183" s="128">
        <f t="shared" si="65"/>
        <v>0.84404143498307127</v>
      </c>
      <c r="G183" s="128">
        <f t="shared" si="65"/>
        <v>0.82007571690744729</v>
      </c>
      <c r="H183" s="128">
        <f t="shared" si="65"/>
        <v>0.84262100738193157</v>
      </c>
      <c r="I183" s="128">
        <f t="shared" si="65"/>
        <v>0.66019304406991064</v>
      </c>
      <c r="J183" s="128">
        <f t="shared" si="65"/>
        <v>0.77679029798842414</v>
      </c>
      <c r="K183" s="128">
        <f t="shared" si="65"/>
        <v>0.72772250947166639</v>
      </c>
      <c r="L183" s="128">
        <f t="shared" si="65"/>
        <v>0.84788484238151651</v>
      </c>
      <c r="M183" s="128">
        <f t="shared" si="65"/>
        <v>0.73405467432978144</v>
      </c>
      <c r="N183" s="128">
        <f t="shared" si="65"/>
        <v>0.85497721300040019</v>
      </c>
      <c r="O183" s="253">
        <f t="shared" si="65"/>
        <v>0</v>
      </c>
      <c r="P183" s="253">
        <f t="shared" si="65"/>
        <v>0</v>
      </c>
      <c r="Q183" s="253">
        <f t="shared" si="65"/>
        <v>0</v>
      </c>
      <c r="R183" s="253">
        <f t="shared" si="65"/>
        <v>0</v>
      </c>
      <c r="S183" s="253">
        <f t="shared" si="65"/>
        <v>0</v>
      </c>
      <c r="T183" s="253">
        <f t="shared" si="65"/>
        <v>0</v>
      </c>
      <c r="U183" s="253">
        <f t="shared" si="65"/>
        <v>0</v>
      </c>
      <c r="V183" s="253">
        <f t="shared" si="65"/>
        <v>0</v>
      </c>
      <c r="W183" s="253">
        <f t="shared" si="65"/>
        <v>0</v>
      </c>
      <c r="X183" s="253">
        <f t="shared" si="65"/>
        <v>0</v>
      </c>
      <c r="Y183" s="253">
        <f t="shared" si="65"/>
        <v>0</v>
      </c>
      <c r="Z183" s="253">
        <f t="shared" si="65"/>
        <v>0</v>
      </c>
      <c r="AA183" s="253">
        <f t="shared" si="65"/>
        <v>0</v>
      </c>
      <c r="AB183" s="253">
        <f t="shared" si="65"/>
        <v>0</v>
      </c>
      <c r="AC183" s="253">
        <f t="shared" si="65"/>
        <v>0</v>
      </c>
      <c r="AD183" s="253">
        <f t="shared" si="65"/>
        <v>0</v>
      </c>
      <c r="AE183" s="253">
        <f t="shared" si="65"/>
        <v>0</v>
      </c>
      <c r="AF183" s="253">
        <f t="shared" si="65"/>
        <v>0</v>
      </c>
      <c r="AG183" s="253">
        <f t="shared" si="65"/>
        <v>0</v>
      </c>
      <c r="AH183" s="253">
        <f t="shared" si="65"/>
        <v>0</v>
      </c>
      <c r="AI183" s="253">
        <f t="shared" si="65"/>
        <v>0</v>
      </c>
      <c r="AJ183" s="253">
        <f t="shared" si="65"/>
        <v>0</v>
      </c>
      <c r="AK183" s="253">
        <f t="shared" si="65"/>
        <v>0</v>
      </c>
      <c r="AL183" s="253">
        <f t="shared" si="65"/>
        <v>0</v>
      </c>
      <c r="AM183" s="253">
        <f t="shared" si="65"/>
        <v>0</v>
      </c>
    </row>
    <row r="184" spans="1:39" ht="15" hidden="1" thickBot="1" x14ac:dyDescent="0.35">
      <c r="A184" s="117"/>
      <c r="B184" s="284" t="s">
        <v>167</v>
      </c>
      <c r="C184" s="129">
        <f>IFERROR(C182/C73,0)</f>
        <v>0</v>
      </c>
      <c r="D184" s="129">
        <f t="shared" ref="D184:AM184" si="66">IFERROR(D182/D73,0)</f>
        <v>8.8689969175336239E-2</v>
      </c>
      <c r="E184" s="129">
        <f t="shared" si="66"/>
        <v>9.6020746636664212E-2</v>
      </c>
      <c r="F184" s="129">
        <f t="shared" si="66"/>
        <v>9.0350538873998423E-2</v>
      </c>
      <c r="G184" s="129">
        <f t="shared" si="66"/>
        <v>0.10587575796639896</v>
      </c>
      <c r="H184" s="129">
        <f t="shared" si="66"/>
        <v>0.15054801902366835</v>
      </c>
      <c r="I184" s="129">
        <f t="shared" si="66"/>
        <v>0.11131533774890874</v>
      </c>
      <c r="J184" s="129">
        <f t="shared" si="66"/>
        <v>0.13642176542244688</v>
      </c>
      <c r="K184" s="129">
        <f t="shared" si="66"/>
        <v>0.11436225795362021</v>
      </c>
      <c r="L184" s="129">
        <f t="shared" si="66"/>
        <v>0.11328373439592561</v>
      </c>
      <c r="M184" s="129">
        <f t="shared" si="66"/>
        <v>8.9533068968315269E-2</v>
      </c>
      <c r="N184" s="129">
        <f t="shared" si="66"/>
        <v>8.2706416371759114E-2</v>
      </c>
      <c r="O184" s="254">
        <f t="shared" si="66"/>
        <v>0</v>
      </c>
      <c r="P184" s="254">
        <f t="shared" si="66"/>
        <v>0</v>
      </c>
      <c r="Q184" s="254">
        <f t="shared" si="66"/>
        <v>0</v>
      </c>
      <c r="R184" s="254">
        <f t="shared" si="66"/>
        <v>0</v>
      </c>
      <c r="S184" s="254">
        <f t="shared" si="66"/>
        <v>0</v>
      </c>
      <c r="T184" s="254">
        <f t="shared" si="66"/>
        <v>0</v>
      </c>
      <c r="U184" s="254">
        <f t="shared" si="66"/>
        <v>0</v>
      </c>
      <c r="V184" s="254">
        <f t="shared" si="66"/>
        <v>0</v>
      </c>
      <c r="W184" s="254">
        <f t="shared" si="66"/>
        <v>0</v>
      </c>
      <c r="X184" s="254">
        <f t="shared" si="66"/>
        <v>0</v>
      </c>
      <c r="Y184" s="254">
        <f t="shared" si="66"/>
        <v>0</v>
      </c>
      <c r="Z184" s="254">
        <f t="shared" si="66"/>
        <v>0</v>
      </c>
      <c r="AA184" s="254">
        <f t="shared" si="66"/>
        <v>0</v>
      </c>
      <c r="AB184" s="254">
        <f t="shared" si="66"/>
        <v>0</v>
      </c>
      <c r="AC184" s="254">
        <f t="shared" si="66"/>
        <v>0</v>
      </c>
      <c r="AD184" s="254">
        <f t="shared" si="66"/>
        <v>0</v>
      </c>
      <c r="AE184" s="254">
        <f t="shared" si="66"/>
        <v>0</v>
      </c>
      <c r="AF184" s="254">
        <f t="shared" si="66"/>
        <v>0</v>
      </c>
      <c r="AG184" s="254">
        <f t="shared" si="66"/>
        <v>0</v>
      </c>
      <c r="AH184" s="254">
        <f t="shared" si="66"/>
        <v>0</v>
      </c>
      <c r="AI184" s="254">
        <f t="shared" si="66"/>
        <v>0</v>
      </c>
      <c r="AJ184" s="254">
        <f t="shared" si="66"/>
        <v>0</v>
      </c>
      <c r="AK184" s="254">
        <f t="shared" si="66"/>
        <v>0</v>
      </c>
      <c r="AL184" s="254">
        <f t="shared" si="66"/>
        <v>0</v>
      </c>
      <c r="AM184" s="254">
        <f t="shared" si="66"/>
        <v>0</v>
      </c>
    </row>
    <row r="185" spans="1:39" ht="15" hidden="1" thickBot="1" x14ac:dyDescent="0.35">
      <c r="A185" s="117"/>
      <c r="B185" s="308" t="s">
        <v>168</v>
      </c>
      <c r="C185" s="131">
        <f>C183+C184</f>
        <v>0</v>
      </c>
      <c r="D185" s="131">
        <f t="shared" ref="D185:AM185" si="67">D183+D184</f>
        <v>0.83031480777313005</v>
      </c>
      <c r="E185" s="132">
        <f t="shared" si="67"/>
        <v>0.97200945925060522</v>
      </c>
      <c r="F185" s="132">
        <f t="shared" si="67"/>
        <v>0.93439197385706974</v>
      </c>
      <c r="G185" s="132">
        <f t="shared" si="67"/>
        <v>0.92595147487384621</v>
      </c>
      <c r="H185" s="132">
        <f t="shared" si="67"/>
        <v>0.9931690264055999</v>
      </c>
      <c r="I185" s="132">
        <f t="shared" si="67"/>
        <v>0.77150838181881942</v>
      </c>
      <c r="J185" s="132">
        <f t="shared" si="67"/>
        <v>0.91321206341087102</v>
      </c>
      <c r="K185" s="132">
        <f t="shared" si="67"/>
        <v>0.8420847674252866</v>
      </c>
      <c r="L185" s="132">
        <f t="shared" si="67"/>
        <v>0.96116857677744216</v>
      </c>
      <c r="M185" s="132">
        <f t="shared" si="67"/>
        <v>0.8235877432980967</v>
      </c>
      <c r="N185" s="132">
        <f t="shared" si="67"/>
        <v>0.93768362937215932</v>
      </c>
      <c r="O185" s="255">
        <f t="shared" si="67"/>
        <v>0</v>
      </c>
      <c r="P185" s="255">
        <f t="shared" si="67"/>
        <v>0</v>
      </c>
      <c r="Q185" s="256">
        <f t="shared" si="67"/>
        <v>0</v>
      </c>
      <c r="R185" s="256">
        <f t="shared" si="67"/>
        <v>0</v>
      </c>
      <c r="S185" s="256">
        <f t="shared" si="67"/>
        <v>0</v>
      </c>
      <c r="T185" s="256">
        <f t="shared" si="67"/>
        <v>0</v>
      </c>
      <c r="U185" s="256">
        <f t="shared" si="67"/>
        <v>0</v>
      </c>
      <c r="V185" s="256">
        <f t="shared" si="67"/>
        <v>0</v>
      </c>
      <c r="W185" s="256">
        <f t="shared" si="67"/>
        <v>0</v>
      </c>
      <c r="X185" s="256">
        <f t="shared" si="67"/>
        <v>0</v>
      </c>
      <c r="Y185" s="257">
        <f t="shared" si="67"/>
        <v>0</v>
      </c>
      <c r="Z185" s="257">
        <f t="shared" si="67"/>
        <v>0</v>
      </c>
      <c r="AA185" s="255">
        <f t="shared" si="67"/>
        <v>0</v>
      </c>
      <c r="AB185" s="255">
        <f t="shared" si="67"/>
        <v>0</v>
      </c>
      <c r="AC185" s="256">
        <f t="shared" si="67"/>
        <v>0</v>
      </c>
      <c r="AD185" s="256">
        <f t="shared" si="67"/>
        <v>0</v>
      </c>
      <c r="AE185" s="256">
        <f t="shared" si="67"/>
        <v>0</v>
      </c>
      <c r="AF185" s="256">
        <f t="shared" si="67"/>
        <v>0</v>
      </c>
      <c r="AG185" s="256">
        <f t="shared" si="67"/>
        <v>0</v>
      </c>
      <c r="AH185" s="256">
        <f t="shared" si="67"/>
        <v>0</v>
      </c>
      <c r="AI185" s="256">
        <f t="shared" si="67"/>
        <v>0</v>
      </c>
      <c r="AJ185" s="256">
        <f t="shared" si="67"/>
        <v>0</v>
      </c>
      <c r="AK185" s="257">
        <f t="shared" si="67"/>
        <v>0</v>
      </c>
      <c r="AL185" s="257">
        <f t="shared" si="67"/>
        <v>0</v>
      </c>
      <c r="AM185" s="255">
        <f t="shared" si="67"/>
        <v>0</v>
      </c>
    </row>
    <row r="186" spans="1:39" hidden="1" x14ac:dyDescent="0.3">
      <c r="A186" s="117"/>
      <c r="B186" s="117"/>
      <c r="C186" s="122"/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  <c r="AG186" s="122"/>
      <c r="AH186" s="122"/>
      <c r="AI186" s="122"/>
      <c r="AJ186" s="122"/>
      <c r="AK186" s="122"/>
      <c r="AL186" s="122"/>
      <c r="AM186" s="122"/>
    </row>
    <row r="187" spans="1:39" ht="15" hidden="1" thickBot="1" x14ac:dyDescent="0.35">
      <c r="A187" s="117"/>
      <c r="B187" s="306" t="s">
        <v>45</v>
      </c>
      <c r="C187" s="315">
        <v>43831</v>
      </c>
      <c r="D187" s="315">
        <v>43862</v>
      </c>
      <c r="E187" s="315">
        <v>43891</v>
      </c>
      <c r="F187" s="315">
        <v>43922</v>
      </c>
      <c r="G187" s="315">
        <v>43952</v>
      </c>
      <c r="H187" s="315">
        <v>43983</v>
      </c>
      <c r="I187" s="315">
        <v>44013</v>
      </c>
      <c r="J187" s="315">
        <v>44044</v>
      </c>
      <c r="K187" s="315">
        <v>44075</v>
      </c>
      <c r="L187" s="315">
        <v>44105</v>
      </c>
      <c r="M187" s="315">
        <v>44136</v>
      </c>
      <c r="N187" s="315">
        <v>44166</v>
      </c>
      <c r="O187" s="315">
        <v>44197</v>
      </c>
      <c r="P187" s="315">
        <v>44228</v>
      </c>
      <c r="Q187" s="315">
        <v>44256</v>
      </c>
      <c r="R187" s="315">
        <v>44287</v>
      </c>
      <c r="S187" s="315">
        <v>44317</v>
      </c>
      <c r="T187" s="315">
        <v>44348</v>
      </c>
      <c r="U187" s="315">
        <v>44378</v>
      </c>
      <c r="V187" s="315">
        <v>44409</v>
      </c>
      <c r="W187" s="315">
        <v>44440</v>
      </c>
      <c r="X187" s="315">
        <v>44470</v>
      </c>
      <c r="Y187" s="315">
        <v>44501</v>
      </c>
      <c r="Z187" s="315">
        <v>44531</v>
      </c>
      <c r="AA187" s="315">
        <v>44562</v>
      </c>
      <c r="AB187" s="315">
        <v>44593</v>
      </c>
      <c r="AC187" s="315">
        <v>44621</v>
      </c>
      <c r="AD187" s="315">
        <v>44652</v>
      </c>
      <c r="AE187" s="315">
        <v>44682</v>
      </c>
      <c r="AF187" s="315">
        <v>44713</v>
      </c>
      <c r="AG187" s="315">
        <v>44743</v>
      </c>
      <c r="AH187" s="315">
        <v>44774</v>
      </c>
      <c r="AI187" s="315">
        <v>44805</v>
      </c>
      <c r="AJ187" s="315">
        <v>44835</v>
      </c>
      <c r="AK187" s="315">
        <v>44866</v>
      </c>
      <c r="AL187" s="315">
        <v>44896</v>
      </c>
      <c r="AM187" s="315">
        <v>44927</v>
      </c>
    </row>
    <row r="188" spans="1:39" hidden="1" x14ac:dyDescent="0.3">
      <c r="A188" s="117"/>
      <c r="B188" s="295" t="s">
        <v>169</v>
      </c>
      <c r="C188" s="134">
        <f>C156*'YTD PROGRAM SUMMARY'!C40</f>
        <v>0</v>
      </c>
      <c r="D188" s="134">
        <f>D156*'YTD PROGRAM SUMMARY'!D40</f>
        <v>13.970988724058863</v>
      </c>
      <c r="E188" s="134">
        <f>E156*'YTD PROGRAM SUMMARY'!E40</f>
        <v>4.650227013273927</v>
      </c>
      <c r="F188" s="134">
        <f>F156*'YTD PROGRAM SUMMARY'!F40</f>
        <v>26.409042093930012</v>
      </c>
      <c r="G188" s="134">
        <f>G156*'YTD PROGRAM SUMMARY'!G40</f>
        <v>58.482515393280238</v>
      </c>
      <c r="H188" s="134">
        <f>H156*'YTD PROGRAM SUMMARY'!H40</f>
        <v>7.79282818692168</v>
      </c>
      <c r="I188" s="134">
        <f>I156*'YTD PROGRAM SUMMARY'!I40</f>
        <v>332.80248158673413</v>
      </c>
      <c r="J188" s="134">
        <f>J156*'YTD PROGRAM SUMMARY'!J40</f>
        <v>106.97534871502381</v>
      </c>
      <c r="K188" s="134">
        <f>K156*'YTD PROGRAM SUMMARY'!K40</f>
        <v>196.93136816605528</v>
      </c>
      <c r="L188" s="134">
        <f>L156*'YTD PROGRAM SUMMARY'!L40</f>
        <v>31.675354869344563</v>
      </c>
      <c r="M188" s="134">
        <f>M156*'YTD PROGRAM SUMMARY'!M40</f>
        <v>116.84897555936037</v>
      </c>
      <c r="N188" s="134">
        <f>N156*'YTD PROGRAM SUMMARY'!N40</f>
        <v>42.332155168107846</v>
      </c>
      <c r="O188" s="258">
        <f>O156*'YTD PROGRAM SUMMARY'!O40</f>
        <v>0</v>
      </c>
      <c r="P188" s="258">
        <f>P156*'YTD PROGRAM SUMMARY'!P40</f>
        <v>0</v>
      </c>
      <c r="Q188" s="258">
        <f>Q156*'YTD PROGRAM SUMMARY'!Q40</f>
        <v>0</v>
      </c>
      <c r="R188" s="258">
        <f>R156*'YTD PROGRAM SUMMARY'!R40</f>
        <v>0</v>
      </c>
      <c r="S188" s="258">
        <f>S156*'YTD PROGRAM SUMMARY'!S40</f>
        <v>0</v>
      </c>
      <c r="T188" s="258">
        <f>T156*'YTD PROGRAM SUMMARY'!T40</f>
        <v>0</v>
      </c>
      <c r="U188" s="258">
        <f>U156*'YTD PROGRAM SUMMARY'!U40</f>
        <v>0</v>
      </c>
      <c r="V188" s="258">
        <f>V156*'YTD PROGRAM SUMMARY'!V40</f>
        <v>0</v>
      </c>
      <c r="W188" s="258">
        <f>W156*'YTD PROGRAM SUMMARY'!W40</f>
        <v>0</v>
      </c>
      <c r="X188" s="258">
        <f>X156*'YTD PROGRAM SUMMARY'!X40</f>
        <v>0</v>
      </c>
      <c r="Y188" s="258">
        <f>Y156*'YTD PROGRAM SUMMARY'!Y40</f>
        <v>0</v>
      </c>
      <c r="Z188" s="258">
        <f>Z156*'YTD PROGRAM SUMMARY'!Z40</f>
        <v>0</v>
      </c>
      <c r="AA188" s="258">
        <f>AA156*'YTD PROGRAM SUMMARY'!AA40</f>
        <v>0</v>
      </c>
      <c r="AB188" s="258">
        <f>AB156*'YTD PROGRAM SUMMARY'!AB40</f>
        <v>0</v>
      </c>
      <c r="AC188" s="258">
        <f>AC156*'YTD PROGRAM SUMMARY'!AC40</f>
        <v>0</v>
      </c>
      <c r="AD188" s="258">
        <f>AD156*'YTD PROGRAM SUMMARY'!AD40</f>
        <v>0</v>
      </c>
      <c r="AE188" s="258">
        <f>AE156*'YTD PROGRAM SUMMARY'!AE40</f>
        <v>0</v>
      </c>
      <c r="AF188" s="258">
        <f>AF156*'YTD PROGRAM SUMMARY'!AF40</f>
        <v>0</v>
      </c>
      <c r="AG188" s="258">
        <f>AG156*'YTD PROGRAM SUMMARY'!AG40</f>
        <v>0</v>
      </c>
      <c r="AH188" s="258">
        <f>AH156*'YTD PROGRAM SUMMARY'!AH40</f>
        <v>0</v>
      </c>
      <c r="AI188" s="258">
        <f>AI156*'YTD PROGRAM SUMMARY'!AI40</f>
        <v>0</v>
      </c>
      <c r="AJ188" s="258">
        <f>AJ156*'YTD PROGRAM SUMMARY'!AJ40</f>
        <v>0</v>
      </c>
      <c r="AK188" s="258">
        <f>AK156*'YTD PROGRAM SUMMARY'!AK40</f>
        <v>0</v>
      </c>
      <c r="AL188" s="258">
        <f>AL156*'YTD PROGRAM SUMMARY'!AL40</f>
        <v>0</v>
      </c>
      <c r="AM188" s="258">
        <f>AM156*'YTD PROGRAM SUMMARY'!AM40</f>
        <v>0</v>
      </c>
    </row>
    <row r="189" spans="1:39" ht="15" hidden="1" thickBot="1" x14ac:dyDescent="0.35">
      <c r="A189" s="117"/>
      <c r="B189" s="284" t="s">
        <v>170</v>
      </c>
      <c r="C189" s="127">
        <f>C175*'YTD PROGRAM SUMMARY'!C40</f>
        <v>0</v>
      </c>
      <c r="D189" s="127">
        <f>D175*'YTD PROGRAM SUMMARY'!D40</f>
        <v>1.6707727341340379</v>
      </c>
      <c r="E189" s="127">
        <f>E175*'YTD PROGRAM SUMMARY'!E40</f>
        <v>0.50973062028635241</v>
      </c>
      <c r="F189" s="127">
        <f>F175*'YTD PROGRAM SUMMARY'!F40</f>
        <v>2.8269597740548611</v>
      </c>
      <c r="G189" s="127">
        <f>G175*'YTD PROGRAM SUMMARY'!G40</f>
        <v>7.5503767730071045</v>
      </c>
      <c r="H189" s="127">
        <f>H175*'YTD PROGRAM SUMMARY'!H40</f>
        <v>1.3923161609488506</v>
      </c>
      <c r="I189" s="127">
        <f>I175*'YTD PROGRAM SUMMARY'!I40</f>
        <v>56.113921487454107</v>
      </c>
      <c r="J189" s="127">
        <f>J175*'YTD PROGRAM SUMMARY'!J40</f>
        <v>18.787265966345672</v>
      </c>
      <c r="K189" s="127">
        <f>K175*'YTD PROGRAM SUMMARY'!K40</f>
        <v>30.947944624822178</v>
      </c>
      <c r="L189" s="127">
        <f>L175*'YTD PROGRAM SUMMARY'!L40</f>
        <v>4.2320634932413572</v>
      </c>
      <c r="M189" s="127">
        <f>M175*'YTD PROGRAM SUMMARY'!M40</f>
        <v>14.252136459978603</v>
      </c>
      <c r="N189" s="127">
        <f>N175*'YTD PROGRAM SUMMARY'!N40</f>
        <v>4.0950107184269511</v>
      </c>
      <c r="O189" s="252">
        <f>O175*'YTD PROGRAM SUMMARY'!O40</f>
        <v>0</v>
      </c>
      <c r="P189" s="252">
        <f>P175*'YTD PROGRAM SUMMARY'!P40</f>
        <v>0</v>
      </c>
      <c r="Q189" s="252">
        <f>Q175*'YTD PROGRAM SUMMARY'!Q40</f>
        <v>0</v>
      </c>
      <c r="R189" s="252">
        <f>R175*'YTD PROGRAM SUMMARY'!R40</f>
        <v>0</v>
      </c>
      <c r="S189" s="252">
        <f>S175*'YTD PROGRAM SUMMARY'!S40</f>
        <v>0</v>
      </c>
      <c r="T189" s="252">
        <f>T175*'YTD PROGRAM SUMMARY'!T40</f>
        <v>0</v>
      </c>
      <c r="U189" s="252">
        <f>U175*'YTD PROGRAM SUMMARY'!U40</f>
        <v>0</v>
      </c>
      <c r="V189" s="252">
        <f>V175*'YTD PROGRAM SUMMARY'!V40</f>
        <v>0</v>
      </c>
      <c r="W189" s="252">
        <f>W175*'YTD PROGRAM SUMMARY'!W40</f>
        <v>0</v>
      </c>
      <c r="X189" s="252">
        <f>X175*'YTD PROGRAM SUMMARY'!X40</f>
        <v>0</v>
      </c>
      <c r="Y189" s="252">
        <f>Y175*'YTD PROGRAM SUMMARY'!Y40</f>
        <v>0</v>
      </c>
      <c r="Z189" s="252">
        <f>Z175*'YTD PROGRAM SUMMARY'!Z40</f>
        <v>0</v>
      </c>
      <c r="AA189" s="252">
        <f>AA175*'YTD PROGRAM SUMMARY'!AA40</f>
        <v>0</v>
      </c>
      <c r="AB189" s="252">
        <f>AB175*'YTD PROGRAM SUMMARY'!AB40</f>
        <v>0</v>
      </c>
      <c r="AC189" s="252">
        <f>AC175*'YTD PROGRAM SUMMARY'!AC40</f>
        <v>0</v>
      </c>
      <c r="AD189" s="252">
        <f>AD175*'YTD PROGRAM SUMMARY'!AD40</f>
        <v>0</v>
      </c>
      <c r="AE189" s="252">
        <f>AE175*'YTD PROGRAM SUMMARY'!AE40</f>
        <v>0</v>
      </c>
      <c r="AF189" s="252">
        <f>AF175*'YTD PROGRAM SUMMARY'!AF40</f>
        <v>0</v>
      </c>
      <c r="AG189" s="252">
        <f>AG175*'YTD PROGRAM SUMMARY'!AG40</f>
        <v>0</v>
      </c>
      <c r="AH189" s="252">
        <f>AH175*'YTD PROGRAM SUMMARY'!AH40</f>
        <v>0</v>
      </c>
      <c r="AI189" s="252">
        <f>AI175*'YTD PROGRAM SUMMARY'!AI40</f>
        <v>0</v>
      </c>
      <c r="AJ189" s="252">
        <f>AJ175*'YTD PROGRAM SUMMARY'!AJ40</f>
        <v>0</v>
      </c>
      <c r="AK189" s="252">
        <f>AK175*'YTD PROGRAM SUMMARY'!AK40</f>
        <v>0</v>
      </c>
      <c r="AL189" s="252">
        <f>AL175*'YTD PROGRAM SUMMARY'!AL40</f>
        <v>0</v>
      </c>
      <c r="AM189" s="252">
        <f>AM175*'YTD PROGRAM SUMMARY'!AM40</f>
        <v>0</v>
      </c>
    </row>
    <row r="190" spans="1:39" hidden="1" x14ac:dyDescent="0.3">
      <c r="A190" s="117"/>
      <c r="B190" s="295" t="s">
        <v>171</v>
      </c>
      <c r="C190" s="128">
        <f>IFERROR(C188/C73,0)</f>
        <v>0</v>
      </c>
      <c r="D190" s="128">
        <f t="shared" ref="D190:AM190" si="68">IFERROR(D188/D73,0)</f>
        <v>0.1515602902894059</v>
      </c>
      <c r="E190" s="128">
        <f t="shared" si="68"/>
        <v>2.5225472368688811E-2</v>
      </c>
      <c r="F190" s="128">
        <f t="shared" si="68"/>
        <v>5.9274021618706221E-2</v>
      </c>
      <c r="G190" s="128">
        <f t="shared" si="68"/>
        <v>6.5570951805286937E-2</v>
      </c>
      <c r="H190" s="128">
        <f t="shared" si="68"/>
        <v>5.796965206728677E-3</v>
      </c>
      <c r="I190" s="128">
        <f t="shared" si="68"/>
        <v>0.19551959759383519</v>
      </c>
      <c r="J190" s="128">
        <f t="shared" si="68"/>
        <v>7.382537854309483E-2</v>
      </c>
      <c r="K190" s="128">
        <f t="shared" si="68"/>
        <v>0.13646886114890069</v>
      </c>
      <c r="L190" s="128">
        <f t="shared" si="68"/>
        <v>3.4259288791994739E-2</v>
      </c>
      <c r="M190" s="128">
        <f t="shared" si="68"/>
        <v>0.1572330693639693</v>
      </c>
      <c r="N190" s="128">
        <f t="shared" si="68"/>
        <v>5.6832289176506998E-2</v>
      </c>
      <c r="O190" s="253">
        <f t="shared" si="68"/>
        <v>0</v>
      </c>
      <c r="P190" s="253">
        <f t="shared" si="68"/>
        <v>0</v>
      </c>
      <c r="Q190" s="253">
        <f t="shared" si="68"/>
        <v>0</v>
      </c>
      <c r="R190" s="253">
        <f t="shared" si="68"/>
        <v>0</v>
      </c>
      <c r="S190" s="253">
        <f t="shared" si="68"/>
        <v>0</v>
      </c>
      <c r="T190" s="253">
        <f t="shared" si="68"/>
        <v>0</v>
      </c>
      <c r="U190" s="253">
        <f t="shared" si="68"/>
        <v>0</v>
      </c>
      <c r="V190" s="253">
        <f t="shared" si="68"/>
        <v>0</v>
      </c>
      <c r="W190" s="253">
        <f t="shared" si="68"/>
        <v>0</v>
      </c>
      <c r="X190" s="253">
        <f t="shared" si="68"/>
        <v>0</v>
      </c>
      <c r="Y190" s="253">
        <f t="shared" si="68"/>
        <v>0</v>
      </c>
      <c r="Z190" s="253">
        <f t="shared" si="68"/>
        <v>0</v>
      </c>
      <c r="AA190" s="253">
        <f t="shared" si="68"/>
        <v>0</v>
      </c>
      <c r="AB190" s="253">
        <f t="shared" si="68"/>
        <v>0</v>
      </c>
      <c r="AC190" s="253">
        <f t="shared" si="68"/>
        <v>0</v>
      </c>
      <c r="AD190" s="253">
        <f t="shared" si="68"/>
        <v>0</v>
      </c>
      <c r="AE190" s="253">
        <f t="shared" si="68"/>
        <v>0</v>
      </c>
      <c r="AF190" s="253">
        <f t="shared" si="68"/>
        <v>0</v>
      </c>
      <c r="AG190" s="253">
        <f t="shared" si="68"/>
        <v>0</v>
      </c>
      <c r="AH190" s="253">
        <f t="shared" si="68"/>
        <v>0</v>
      </c>
      <c r="AI190" s="253">
        <f t="shared" si="68"/>
        <v>0</v>
      </c>
      <c r="AJ190" s="253">
        <f t="shared" si="68"/>
        <v>0</v>
      </c>
      <c r="AK190" s="253">
        <f t="shared" si="68"/>
        <v>0</v>
      </c>
      <c r="AL190" s="253">
        <f t="shared" si="68"/>
        <v>0</v>
      </c>
      <c r="AM190" s="253">
        <f t="shared" si="68"/>
        <v>0</v>
      </c>
    </row>
    <row r="191" spans="1:39" ht="15" hidden="1" thickBot="1" x14ac:dyDescent="0.35">
      <c r="A191" s="117"/>
      <c r="B191" s="284" t="s">
        <v>172</v>
      </c>
      <c r="C191" s="129">
        <f>IFERROR(C189/C73,0)</f>
        <v>0</v>
      </c>
      <c r="D191" s="129">
        <f t="shared" ref="D191:AM191" si="69">IFERROR(D189/D73,0)</f>
        <v>1.8124901937463786E-2</v>
      </c>
      <c r="E191" s="129">
        <f t="shared" si="69"/>
        <v>2.7650683807058612E-3</v>
      </c>
      <c r="F191" s="129">
        <f t="shared" si="69"/>
        <v>6.3449963147680678E-3</v>
      </c>
      <c r="G191" s="129">
        <f t="shared" si="69"/>
        <v>8.4655283406550111E-3</v>
      </c>
      <c r="H191" s="129">
        <f t="shared" si="69"/>
        <v>1.0357226090692007E-3</v>
      </c>
      <c r="I191" s="129">
        <f t="shared" si="69"/>
        <v>3.2966615201695117E-2</v>
      </c>
      <c r="J191" s="129">
        <f t="shared" si="69"/>
        <v>1.2965389114552911E-2</v>
      </c>
      <c r="K191" s="129">
        <f t="shared" si="69"/>
        <v>2.1446206346809459E-2</v>
      </c>
      <c r="L191" s="129">
        <f t="shared" si="69"/>
        <v>4.5772963238790024E-3</v>
      </c>
      <c r="M191" s="129">
        <f t="shared" si="69"/>
        <v>1.9177807506392471E-2</v>
      </c>
      <c r="N191" s="129">
        <f t="shared" si="69"/>
        <v>5.4976845002653952E-3</v>
      </c>
      <c r="O191" s="254">
        <f t="shared" si="69"/>
        <v>0</v>
      </c>
      <c r="P191" s="254">
        <f t="shared" si="69"/>
        <v>0</v>
      </c>
      <c r="Q191" s="254">
        <f t="shared" si="69"/>
        <v>0</v>
      </c>
      <c r="R191" s="254">
        <f t="shared" si="69"/>
        <v>0</v>
      </c>
      <c r="S191" s="254">
        <f t="shared" si="69"/>
        <v>0</v>
      </c>
      <c r="T191" s="254">
        <f t="shared" si="69"/>
        <v>0</v>
      </c>
      <c r="U191" s="254">
        <f t="shared" si="69"/>
        <v>0</v>
      </c>
      <c r="V191" s="254">
        <f t="shared" si="69"/>
        <v>0</v>
      </c>
      <c r="W191" s="254">
        <f t="shared" si="69"/>
        <v>0</v>
      </c>
      <c r="X191" s="254">
        <f t="shared" si="69"/>
        <v>0</v>
      </c>
      <c r="Y191" s="254">
        <f t="shared" si="69"/>
        <v>0</v>
      </c>
      <c r="Z191" s="254">
        <f t="shared" si="69"/>
        <v>0</v>
      </c>
      <c r="AA191" s="254">
        <f t="shared" si="69"/>
        <v>0</v>
      </c>
      <c r="AB191" s="254">
        <f t="shared" si="69"/>
        <v>0</v>
      </c>
      <c r="AC191" s="254">
        <f t="shared" si="69"/>
        <v>0</v>
      </c>
      <c r="AD191" s="254">
        <f t="shared" si="69"/>
        <v>0</v>
      </c>
      <c r="AE191" s="254">
        <f t="shared" si="69"/>
        <v>0</v>
      </c>
      <c r="AF191" s="254">
        <f t="shared" si="69"/>
        <v>0</v>
      </c>
      <c r="AG191" s="254">
        <f t="shared" si="69"/>
        <v>0</v>
      </c>
      <c r="AH191" s="254">
        <f t="shared" si="69"/>
        <v>0</v>
      </c>
      <c r="AI191" s="254">
        <f t="shared" si="69"/>
        <v>0</v>
      </c>
      <c r="AJ191" s="254">
        <f t="shared" si="69"/>
        <v>0</v>
      </c>
      <c r="AK191" s="254">
        <f t="shared" si="69"/>
        <v>0</v>
      </c>
      <c r="AL191" s="254">
        <f t="shared" si="69"/>
        <v>0</v>
      </c>
      <c r="AM191" s="254">
        <f t="shared" si="69"/>
        <v>0</v>
      </c>
    </row>
    <row r="192" spans="1:39" ht="15" hidden="1" thickBot="1" x14ac:dyDescent="0.35">
      <c r="A192" s="117"/>
      <c r="B192" s="308" t="s">
        <v>173</v>
      </c>
      <c r="C192" s="131">
        <f>C190+C191</f>
        <v>0</v>
      </c>
      <c r="D192" s="131">
        <f t="shared" ref="D192:AM192" si="70">D190+D191</f>
        <v>0.16968519222686967</v>
      </c>
      <c r="E192" s="132">
        <f t="shared" si="70"/>
        <v>2.7990540749394673E-2</v>
      </c>
      <c r="F192" s="132">
        <f t="shared" si="70"/>
        <v>6.5619017933474286E-2</v>
      </c>
      <c r="G192" s="132">
        <f t="shared" si="70"/>
        <v>7.4036480145941941E-2</v>
      </c>
      <c r="H192" s="132">
        <f t="shared" si="70"/>
        <v>6.8326878157978777E-3</v>
      </c>
      <c r="I192" s="132">
        <f t="shared" si="70"/>
        <v>0.2284862127955303</v>
      </c>
      <c r="J192" s="132">
        <f t="shared" si="70"/>
        <v>8.6790767657647747E-2</v>
      </c>
      <c r="K192" s="132">
        <f t="shared" si="70"/>
        <v>0.15791506749571016</v>
      </c>
      <c r="L192" s="132">
        <f t="shared" si="70"/>
        <v>3.8836585115873741E-2</v>
      </c>
      <c r="M192" s="132">
        <f t="shared" si="70"/>
        <v>0.17641087687036178</v>
      </c>
      <c r="N192" s="132">
        <f t="shared" si="70"/>
        <v>6.2329973676772392E-2</v>
      </c>
      <c r="O192" s="255">
        <f t="shared" si="70"/>
        <v>0</v>
      </c>
      <c r="P192" s="255">
        <f t="shared" si="70"/>
        <v>0</v>
      </c>
      <c r="Q192" s="256">
        <f t="shared" si="70"/>
        <v>0</v>
      </c>
      <c r="R192" s="256">
        <f t="shared" si="70"/>
        <v>0</v>
      </c>
      <c r="S192" s="256">
        <f t="shared" si="70"/>
        <v>0</v>
      </c>
      <c r="T192" s="256">
        <f t="shared" si="70"/>
        <v>0</v>
      </c>
      <c r="U192" s="256">
        <f t="shared" si="70"/>
        <v>0</v>
      </c>
      <c r="V192" s="256">
        <f t="shared" si="70"/>
        <v>0</v>
      </c>
      <c r="W192" s="256">
        <f t="shared" si="70"/>
        <v>0</v>
      </c>
      <c r="X192" s="256">
        <f t="shared" si="70"/>
        <v>0</v>
      </c>
      <c r="Y192" s="257">
        <f t="shared" si="70"/>
        <v>0</v>
      </c>
      <c r="Z192" s="257">
        <f t="shared" si="70"/>
        <v>0</v>
      </c>
      <c r="AA192" s="255">
        <f t="shared" si="70"/>
        <v>0</v>
      </c>
      <c r="AB192" s="255">
        <f t="shared" si="70"/>
        <v>0</v>
      </c>
      <c r="AC192" s="256">
        <f t="shared" si="70"/>
        <v>0</v>
      </c>
      <c r="AD192" s="256">
        <f t="shared" si="70"/>
        <v>0</v>
      </c>
      <c r="AE192" s="256">
        <f t="shared" si="70"/>
        <v>0</v>
      </c>
      <c r="AF192" s="256">
        <f t="shared" si="70"/>
        <v>0</v>
      </c>
      <c r="AG192" s="256">
        <f t="shared" si="70"/>
        <v>0</v>
      </c>
      <c r="AH192" s="256">
        <f t="shared" si="70"/>
        <v>0</v>
      </c>
      <c r="AI192" s="256">
        <f t="shared" si="70"/>
        <v>0</v>
      </c>
      <c r="AJ192" s="256">
        <f t="shared" si="70"/>
        <v>0</v>
      </c>
      <c r="AK192" s="257">
        <f t="shared" si="70"/>
        <v>0</v>
      </c>
      <c r="AL192" s="257">
        <f t="shared" si="70"/>
        <v>0</v>
      </c>
      <c r="AM192" s="255">
        <f t="shared" si="70"/>
        <v>0</v>
      </c>
    </row>
    <row r="193" spans="1:39" hidden="1" x14ac:dyDescent="0.3">
      <c r="A193" s="117"/>
      <c r="B193" s="117" t="s">
        <v>174</v>
      </c>
      <c r="C193" s="135">
        <f>C185+C192</f>
        <v>0</v>
      </c>
      <c r="D193" s="135">
        <f t="shared" ref="D193:AM193" si="71">D185+D192</f>
        <v>0.99999999999999978</v>
      </c>
      <c r="E193" s="135">
        <f t="shared" si="71"/>
        <v>0.99999999999999989</v>
      </c>
      <c r="F193" s="135">
        <f t="shared" si="71"/>
        <v>1.000010991790544</v>
      </c>
      <c r="G193" s="135">
        <f t="shared" si="71"/>
        <v>0.9999879550197881</v>
      </c>
      <c r="H193" s="135">
        <f t="shared" si="71"/>
        <v>1.0000017142213977</v>
      </c>
      <c r="I193" s="135">
        <f t="shared" si="71"/>
        <v>0.9999945946143497</v>
      </c>
      <c r="J193" s="135">
        <f t="shared" si="71"/>
        <v>1.0000028310685187</v>
      </c>
      <c r="K193" s="135">
        <f t="shared" si="71"/>
        <v>0.99999983492099676</v>
      </c>
      <c r="L193" s="135">
        <f t="shared" si="71"/>
        <v>1.0000051618933159</v>
      </c>
      <c r="M193" s="135">
        <f t="shared" si="71"/>
        <v>0.99999862016845853</v>
      </c>
      <c r="N193" s="135">
        <f t="shared" si="71"/>
        <v>1.0000136030489317</v>
      </c>
      <c r="O193" s="259">
        <f t="shared" si="71"/>
        <v>0</v>
      </c>
      <c r="P193" s="259">
        <f t="shared" si="71"/>
        <v>0</v>
      </c>
      <c r="Q193" s="259">
        <f t="shared" si="71"/>
        <v>0</v>
      </c>
      <c r="R193" s="259">
        <f t="shared" si="71"/>
        <v>0</v>
      </c>
      <c r="S193" s="259">
        <f t="shared" si="71"/>
        <v>0</v>
      </c>
      <c r="T193" s="259">
        <f t="shared" si="71"/>
        <v>0</v>
      </c>
      <c r="U193" s="259">
        <f t="shared" si="71"/>
        <v>0</v>
      </c>
      <c r="V193" s="259">
        <f t="shared" si="71"/>
        <v>0</v>
      </c>
      <c r="W193" s="259">
        <f t="shared" si="71"/>
        <v>0</v>
      </c>
      <c r="X193" s="259">
        <f t="shared" si="71"/>
        <v>0</v>
      </c>
      <c r="Y193" s="259">
        <f t="shared" si="71"/>
        <v>0</v>
      </c>
      <c r="Z193" s="259">
        <f t="shared" si="71"/>
        <v>0</v>
      </c>
      <c r="AA193" s="259">
        <f t="shared" si="71"/>
        <v>0</v>
      </c>
      <c r="AB193" s="259">
        <f t="shared" si="71"/>
        <v>0</v>
      </c>
      <c r="AC193" s="259">
        <f t="shared" si="71"/>
        <v>0</v>
      </c>
      <c r="AD193" s="259">
        <f t="shared" si="71"/>
        <v>0</v>
      </c>
      <c r="AE193" s="259">
        <f t="shared" si="71"/>
        <v>0</v>
      </c>
      <c r="AF193" s="259">
        <f t="shared" si="71"/>
        <v>0</v>
      </c>
      <c r="AG193" s="259">
        <f t="shared" si="71"/>
        <v>0</v>
      </c>
      <c r="AH193" s="259">
        <f t="shared" si="71"/>
        <v>0</v>
      </c>
      <c r="AI193" s="259">
        <f t="shared" si="71"/>
        <v>0</v>
      </c>
      <c r="AJ193" s="259">
        <f t="shared" si="71"/>
        <v>0</v>
      </c>
      <c r="AK193" s="259">
        <f t="shared" si="71"/>
        <v>0</v>
      </c>
      <c r="AL193" s="259">
        <f t="shared" si="71"/>
        <v>0</v>
      </c>
      <c r="AM193" s="259">
        <f t="shared" si="71"/>
        <v>0</v>
      </c>
    </row>
    <row r="194" spans="1:39" hidden="1" x14ac:dyDescent="0.3">
      <c r="A194" s="117"/>
      <c r="B194" s="117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122"/>
      <c r="AK194" s="122"/>
      <c r="AL194" s="122"/>
      <c r="AM194" s="122"/>
    </row>
    <row r="195" spans="1:39" s="126" customFormat="1" hidden="1" x14ac:dyDescent="0.3">
      <c r="A195" s="117"/>
      <c r="B195" s="117" t="s">
        <v>175</v>
      </c>
      <c r="C195" s="136">
        <f t="shared" ref="C195" si="72">SUM(C181:C182)</f>
        <v>0</v>
      </c>
      <c r="D195" s="136">
        <f t="shared" ref="D195:AM195" si="73">SUM(D181:D182)</f>
        <v>76.539301915208625</v>
      </c>
      <c r="E195" s="137">
        <f t="shared" si="73"/>
        <v>179.18652140585837</v>
      </c>
      <c r="F195" s="137">
        <f t="shared" si="73"/>
        <v>416.31048975482554</v>
      </c>
      <c r="G195" s="137">
        <f t="shared" si="73"/>
        <v>825.85306285540332</v>
      </c>
      <c r="H195" s="137">
        <f t="shared" si="73"/>
        <v>1335.1116157067127</v>
      </c>
      <c r="I195" s="137">
        <f t="shared" si="73"/>
        <v>1313.2182512345985</v>
      </c>
      <c r="J195" s="137">
        <f t="shared" si="73"/>
        <v>1323.2736609283772</v>
      </c>
      <c r="K195" s="137">
        <f t="shared" si="73"/>
        <v>1215.1702884067925</v>
      </c>
      <c r="L195" s="137">
        <f t="shared" si="73"/>
        <v>888.67448310259158</v>
      </c>
      <c r="M195" s="138">
        <f t="shared" si="73"/>
        <v>612.05562212144196</v>
      </c>
      <c r="N195" s="138">
        <f t="shared" si="73"/>
        <v>698.44395628507118</v>
      </c>
      <c r="O195" s="265">
        <f t="shared" si="73"/>
        <v>0</v>
      </c>
      <c r="P195" s="265">
        <f t="shared" si="73"/>
        <v>0</v>
      </c>
      <c r="Q195" s="266">
        <f t="shared" si="73"/>
        <v>0</v>
      </c>
      <c r="R195" s="266">
        <f t="shared" si="73"/>
        <v>0</v>
      </c>
      <c r="S195" s="266">
        <f t="shared" si="73"/>
        <v>0</v>
      </c>
      <c r="T195" s="266">
        <f t="shared" si="73"/>
        <v>0</v>
      </c>
      <c r="U195" s="266">
        <f t="shared" si="73"/>
        <v>0</v>
      </c>
      <c r="V195" s="266">
        <f t="shared" si="73"/>
        <v>0</v>
      </c>
      <c r="W195" s="266">
        <f t="shared" si="73"/>
        <v>0</v>
      </c>
      <c r="X195" s="266">
        <f t="shared" si="73"/>
        <v>0</v>
      </c>
      <c r="Y195" s="267">
        <f t="shared" si="73"/>
        <v>0</v>
      </c>
      <c r="Z195" s="267">
        <f t="shared" si="73"/>
        <v>0</v>
      </c>
      <c r="AA195" s="265">
        <f t="shared" si="73"/>
        <v>0</v>
      </c>
      <c r="AB195" s="265">
        <f t="shared" si="73"/>
        <v>0</v>
      </c>
      <c r="AC195" s="266">
        <f t="shared" si="73"/>
        <v>0</v>
      </c>
      <c r="AD195" s="266">
        <f t="shared" si="73"/>
        <v>0</v>
      </c>
      <c r="AE195" s="266">
        <f t="shared" si="73"/>
        <v>0</v>
      </c>
      <c r="AF195" s="266">
        <f t="shared" si="73"/>
        <v>0</v>
      </c>
      <c r="AG195" s="266">
        <f t="shared" si="73"/>
        <v>0</v>
      </c>
      <c r="AH195" s="266">
        <f t="shared" si="73"/>
        <v>0</v>
      </c>
      <c r="AI195" s="266">
        <f t="shared" si="73"/>
        <v>0</v>
      </c>
      <c r="AJ195" s="266">
        <f t="shared" si="73"/>
        <v>0</v>
      </c>
      <c r="AK195" s="267">
        <f t="shared" si="73"/>
        <v>0</v>
      </c>
      <c r="AL195" s="267">
        <f t="shared" si="73"/>
        <v>0</v>
      </c>
      <c r="AM195" s="265">
        <f t="shared" si="73"/>
        <v>0</v>
      </c>
    </row>
    <row r="196" spans="1:39" s="126" customFormat="1" hidden="1" x14ac:dyDescent="0.3">
      <c r="A196" s="117"/>
      <c r="B196" s="117" t="s">
        <v>176</v>
      </c>
      <c r="C196" s="136">
        <f t="shared" ref="C196" si="74">SUM(C188:C189)</f>
        <v>0</v>
      </c>
      <c r="D196" s="136">
        <f t="shared" ref="D196:AM196" si="75">SUM(D188:D189)</f>
        <v>15.641761458192901</v>
      </c>
      <c r="E196" s="137">
        <f t="shared" si="75"/>
        <v>5.1599576335602793</v>
      </c>
      <c r="F196" s="137">
        <f t="shared" si="75"/>
        <v>29.236001867984871</v>
      </c>
      <c r="G196" s="137">
        <f t="shared" si="75"/>
        <v>66.03289216628734</v>
      </c>
      <c r="H196" s="137">
        <f t="shared" si="75"/>
        <v>9.1851443478705299</v>
      </c>
      <c r="I196" s="137">
        <f t="shared" si="75"/>
        <v>388.91640307418822</v>
      </c>
      <c r="J196" s="137">
        <f t="shared" si="75"/>
        <v>125.76261468136948</v>
      </c>
      <c r="K196" s="137">
        <f t="shared" si="75"/>
        <v>227.87931279087746</v>
      </c>
      <c r="L196" s="137">
        <f t="shared" si="75"/>
        <v>35.907418362585922</v>
      </c>
      <c r="M196" s="138">
        <f t="shared" si="75"/>
        <v>131.10111201933898</v>
      </c>
      <c r="N196" s="138">
        <f t="shared" si="75"/>
        <v>46.427165886534794</v>
      </c>
      <c r="O196" s="265">
        <f t="shared" si="75"/>
        <v>0</v>
      </c>
      <c r="P196" s="265">
        <f t="shared" si="75"/>
        <v>0</v>
      </c>
      <c r="Q196" s="266">
        <f t="shared" si="75"/>
        <v>0</v>
      </c>
      <c r="R196" s="266">
        <f t="shared" si="75"/>
        <v>0</v>
      </c>
      <c r="S196" s="266">
        <f t="shared" si="75"/>
        <v>0</v>
      </c>
      <c r="T196" s="266">
        <f t="shared" si="75"/>
        <v>0</v>
      </c>
      <c r="U196" s="266">
        <f t="shared" si="75"/>
        <v>0</v>
      </c>
      <c r="V196" s="266">
        <f t="shared" si="75"/>
        <v>0</v>
      </c>
      <c r="W196" s="266">
        <f t="shared" si="75"/>
        <v>0</v>
      </c>
      <c r="X196" s="266">
        <f t="shared" si="75"/>
        <v>0</v>
      </c>
      <c r="Y196" s="267">
        <f t="shared" si="75"/>
        <v>0</v>
      </c>
      <c r="Z196" s="267">
        <f t="shared" si="75"/>
        <v>0</v>
      </c>
      <c r="AA196" s="265">
        <f t="shared" si="75"/>
        <v>0</v>
      </c>
      <c r="AB196" s="265">
        <f t="shared" si="75"/>
        <v>0</v>
      </c>
      <c r="AC196" s="266">
        <f t="shared" si="75"/>
        <v>0</v>
      </c>
      <c r="AD196" s="266">
        <f t="shared" si="75"/>
        <v>0</v>
      </c>
      <c r="AE196" s="266">
        <f t="shared" si="75"/>
        <v>0</v>
      </c>
      <c r="AF196" s="266">
        <f t="shared" si="75"/>
        <v>0</v>
      </c>
      <c r="AG196" s="266">
        <f t="shared" si="75"/>
        <v>0</v>
      </c>
      <c r="AH196" s="266">
        <f t="shared" si="75"/>
        <v>0</v>
      </c>
      <c r="AI196" s="266">
        <f t="shared" si="75"/>
        <v>0</v>
      </c>
      <c r="AJ196" s="266">
        <f t="shared" si="75"/>
        <v>0</v>
      </c>
      <c r="AK196" s="267">
        <f t="shared" si="75"/>
        <v>0</v>
      </c>
      <c r="AL196" s="267">
        <f t="shared" si="75"/>
        <v>0</v>
      </c>
      <c r="AM196" s="265">
        <f t="shared" si="75"/>
        <v>0</v>
      </c>
    </row>
    <row r="197" spans="1:39" s="126" customFormat="1" hidden="1" x14ac:dyDescent="0.3">
      <c r="A197" s="117"/>
      <c r="B197" s="117" t="s">
        <v>162</v>
      </c>
      <c r="C197" s="139">
        <f t="shared" ref="C197" si="76">SUM(C195:C196)</f>
        <v>0</v>
      </c>
      <c r="D197" s="139">
        <f t="shared" ref="D197:AM197" si="77">SUM(D195:D196)</f>
        <v>92.181063373401528</v>
      </c>
      <c r="E197" s="139">
        <f t="shared" si="77"/>
        <v>184.34647903941865</v>
      </c>
      <c r="F197" s="139">
        <f t="shared" si="77"/>
        <v>445.54649162281044</v>
      </c>
      <c r="G197" s="139">
        <f t="shared" si="77"/>
        <v>891.88595502169062</v>
      </c>
      <c r="H197" s="139">
        <f t="shared" si="77"/>
        <v>1344.2967600545833</v>
      </c>
      <c r="I197" s="139">
        <f t="shared" si="77"/>
        <v>1702.1346543087866</v>
      </c>
      <c r="J197" s="139">
        <f t="shared" si="77"/>
        <v>1449.0362756097468</v>
      </c>
      <c r="K197" s="139">
        <f t="shared" si="77"/>
        <v>1443.04960119767</v>
      </c>
      <c r="L197" s="139">
        <f t="shared" si="77"/>
        <v>924.58190146517745</v>
      </c>
      <c r="M197" s="140">
        <f t="shared" si="77"/>
        <v>743.15673414078094</v>
      </c>
      <c r="N197" s="140">
        <f t="shared" si="77"/>
        <v>744.87112217160598</v>
      </c>
      <c r="O197" s="268">
        <f t="shared" si="77"/>
        <v>0</v>
      </c>
      <c r="P197" s="268">
        <f t="shared" si="77"/>
        <v>0</v>
      </c>
      <c r="Q197" s="268">
        <f t="shared" si="77"/>
        <v>0</v>
      </c>
      <c r="R197" s="268">
        <f t="shared" si="77"/>
        <v>0</v>
      </c>
      <c r="S197" s="268">
        <f t="shared" si="77"/>
        <v>0</v>
      </c>
      <c r="T197" s="268">
        <f t="shared" si="77"/>
        <v>0</v>
      </c>
      <c r="U197" s="268">
        <f t="shared" si="77"/>
        <v>0</v>
      </c>
      <c r="V197" s="268">
        <f t="shared" si="77"/>
        <v>0</v>
      </c>
      <c r="W197" s="268">
        <f t="shared" si="77"/>
        <v>0</v>
      </c>
      <c r="X197" s="268">
        <f t="shared" si="77"/>
        <v>0</v>
      </c>
      <c r="Y197" s="269">
        <f t="shared" si="77"/>
        <v>0</v>
      </c>
      <c r="Z197" s="269">
        <f t="shared" si="77"/>
        <v>0</v>
      </c>
      <c r="AA197" s="268">
        <f t="shared" si="77"/>
        <v>0</v>
      </c>
      <c r="AB197" s="268">
        <f t="shared" si="77"/>
        <v>0</v>
      </c>
      <c r="AC197" s="268">
        <f t="shared" si="77"/>
        <v>0</v>
      </c>
      <c r="AD197" s="268">
        <f t="shared" si="77"/>
        <v>0</v>
      </c>
      <c r="AE197" s="268">
        <f t="shared" si="77"/>
        <v>0</v>
      </c>
      <c r="AF197" s="268">
        <f t="shared" si="77"/>
        <v>0</v>
      </c>
      <c r="AG197" s="268">
        <f t="shared" si="77"/>
        <v>0</v>
      </c>
      <c r="AH197" s="268">
        <f t="shared" si="77"/>
        <v>0</v>
      </c>
      <c r="AI197" s="268">
        <f t="shared" si="77"/>
        <v>0</v>
      </c>
      <c r="AJ197" s="268">
        <f t="shared" si="77"/>
        <v>0</v>
      </c>
      <c r="AK197" s="269">
        <f t="shared" si="77"/>
        <v>0</v>
      </c>
      <c r="AL197" s="269">
        <f t="shared" si="77"/>
        <v>0</v>
      </c>
      <c r="AM197" s="268">
        <f t="shared" si="77"/>
        <v>0</v>
      </c>
    </row>
    <row r="198" spans="1:39" hidden="1" x14ac:dyDescent="0.3"/>
    <row r="199" spans="1:39" hidden="1" x14ac:dyDescent="0.3"/>
  </sheetData>
  <mergeCells count="16">
    <mergeCell ref="A77:A90"/>
    <mergeCell ref="A4:A19"/>
    <mergeCell ref="A22:A37"/>
    <mergeCell ref="A40:A55"/>
    <mergeCell ref="A58:A74"/>
    <mergeCell ref="A126:A139"/>
    <mergeCell ref="A141:A157"/>
    <mergeCell ref="A160:A176"/>
    <mergeCell ref="A107:A122"/>
    <mergeCell ref="A92:A105"/>
    <mergeCell ref="B108:N108"/>
    <mergeCell ref="O108:Z108"/>
    <mergeCell ref="AA108:AL108"/>
    <mergeCell ref="C125:N125"/>
    <mergeCell ref="O125:Z125"/>
    <mergeCell ref="AA125:AL12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O231"/>
  <sheetViews>
    <sheetView zoomScale="80" zoomScaleNormal="80" workbookViewId="0">
      <pane xSplit="2" topLeftCell="C1" activePane="topRight" state="frozen"/>
      <selection activeCell="M41" sqref="M41"/>
      <selection pane="topRight" activeCell="N43" sqref="N43:N44"/>
    </sheetView>
  </sheetViews>
  <sheetFormatPr defaultRowHeight="14.4" x14ac:dyDescent="0.3"/>
  <cols>
    <col min="1" max="1" width="9.77734375" customWidth="1"/>
    <col min="2" max="2" width="24.77734375" customWidth="1"/>
    <col min="3" max="3" width="15.77734375" bestFit="1" customWidth="1"/>
    <col min="4" max="10" width="13.77734375" customWidth="1"/>
    <col min="11" max="11" width="15.21875" customWidth="1"/>
    <col min="12" max="39" width="13.77734375" customWidth="1"/>
    <col min="40" max="41" width="10.5546875" bestFit="1" customWidth="1"/>
    <col min="52" max="52" width="9.21875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4">
        <f>' 1M - RES'!C2</f>
        <v>0.79015470747957905</v>
      </c>
      <c r="D2" s="427">
        <f>C2</f>
        <v>0.79015470747957905</v>
      </c>
      <c r="E2" s="427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123</v>
      </c>
      <c r="B4" s="17" t="s">
        <v>124</v>
      </c>
      <c r="C4" s="271">
        <f>'LI 3M - LGS'!C4</f>
        <v>43831</v>
      </c>
      <c r="D4" s="271">
        <f>'LI 3M - LGS'!D4</f>
        <v>43862</v>
      </c>
      <c r="E4" s="271">
        <f>'LI 3M - LGS'!E4</f>
        <v>43891</v>
      </c>
      <c r="F4" s="271">
        <f>'LI 3M - LGS'!F4</f>
        <v>43922</v>
      </c>
      <c r="G4" s="271">
        <f>'LI 3M - LGS'!G4</f>
        <v>43952</v>
      </c>
      <c r="H4" s="271">
        <f>'LI 3M - LGS'!H4</f>
        <v>43983</v>
      </c>
      <c r="I4" s="271">
        <f>'LI 3M - LGS'!I4</f>
        <v>44013</v>
      </c>
      <c r="J4" s="271">
        <f>'LI 3M - LGS'!J4</f>
        <v>44044</v>
      </c>
      <c r="K4" s="271">
        <f>'LI 3M - LGS'!K4</f>
        <v>44075</v>
      </c>
      <c r="L4" s="271">
        <f>'LI 3M - LGS'!L4</f>
        <v>44105</v>
      </c>
      <c r="M4" s="271">
        <f>'LI 3M - LGS'!M4</f>
        <v>44136</v>
      </c>
      <c r="N4" s="271">
        <f>'LI 3M - LGS'!N4</f>
        <v>44166</v>
      </c>
      <c r="O4" s="271">
        <f>'LI 3M - LGS'!O4</f>
        <v>44197</v>
      </c>
      <c r="P4" s="271">
        <f>'LI 3M - LGS'!P4</f>
        <v>44228</v>
      </c>
      <c r="Q4" s="271">
        <f>'LI 3M - LGS'!Q4</f>
        <v>44256</v>
      </c>
      <c r="R4" s="271">
        <f>'LI 3M - LGS'!R4</f>
        <v>44287</v>
      </c>
      <c r="S4" s="271">
        <f>'LI 3M - LGS'!S4</f>
        <v>44317</v>
      </c>
      <c r="T4" s="271">
        <f>'LI 3M - LGS'!T4</f>
        <v>44348</v>
      </c>
      <c r="U4" s="271">
        <f>'LI 3M - LGS'!U4</f>
        <v>44378</v>
      </c>
      <c r="V4" s="271">
        <f>'LI 3M - LGS'!V4</f>
        <v>44409</v>
      </c>
      <c r="W4" s="271">
        <f>'LI 3M - LGS'!W4</f>
        <v>44440</v>
      </c>
      <c r="X4" s="271">
        <f>'LI 3M - LGS'!X4</f>
        <v>44470</v>
      </c>
      <c r="Y4" s="271">
        <f>'LI 3M - LGS'!Y4</f>
        <v>44501</v>
      </c>
      <c r="Z4" s="271">
        <f>'LI 3M - LGS'!Z4</f>
        <v>44531</v>
      </c>
      <c r="AA4" s="271">
        <f>'LI 3M - LGS'!AA4</f>
        <v>44562</v>
      </c>
      <c r="AB4" s="271">
        <f>'LI 3M - LGS'!AB4</f>
        <v>44593</v>
      </c>
      <c r="AC4" s="271">
        <f>'LI 3M - LGS'!AC4</f>
        <v>44621</v>
      </c>
      <c r="AD4" s="271">
        <f>'LI 3M - LGS'!AD4</f>
        <v>44652</v>
      </c>
      <c r="AE4" s="271">
        <f>'LI 3M - LGS'!AE4</f>
        <v>44682</v>
      </c>
      <c r="AF4" s="271">
        <f>'LI 3M - LGS'!AF4</f>
        <v>44713</v>
      </c>
      <c r="AG4" s="271">
        <f>'LI 3M - LGS'!AG4</f>
        <v>44743</v>
      </c>
      <c r="AH4" s="271">
        <f>'LI 3M - LGS'!AH4</f>
        <v>44774</v>
      </c>
      <c r="AI4" s="271">
        <f>'LI 3M - LGS'!AI4</f>
        <v>44805</v>
      </c>
      <c r="AJ4" s="271">
        <f>'LI 3M - LGS'!AJ4</f>
        <v>44835</v>
      </c>
      <c r="AK4" s="271">
        <f>'LI 3M - LGS'!AK4</f>
        <v>44866</v>
      </c>
      <c r="AL4" s="271">
        <f>'LI 3M - LGS'!AL4</f>
        <v>44896</v>
      </c>
      <c r="AM4" s="271">
        <f>'LI 3M - LGS'!AM4</f>
        <v>44927</v>
      </c>
    </row>
    <row r="5" spans="1:41" ht="15" customHeight="1" x14ac:dyDescent="0.3">
      <c r="A5" s="594"/>
      <c r="B5" s="11" t="s">
        <v>141</v>
      </c>
      <c r="C5" s="3">
        <f>'BIZ kWh ENTRY'!AI180</f>
        <v>0</v>
      </c>
      <c r="D5" s="3">
        <f>'BIZ kWh ENTRY'!AJ180</f>
        <v>0</v>
      </c>
      <c r="E5" s="3">
        <f>'BIZ kWh ENTRY'!AK180</f>
        <v>0</v>
      </c>
      <c r="F5" s="3">
        <f>'BIZ kWh ENTRY'!AL180</f>
        <v>0</v>
      </c>
      <c r="G5" s="3">
        <f>'BIZ kWh ENTRY'!AM180</f>
        <v>0</v>
      </c>
      <c r="H5" s="3">
        <f>'BIZ kWh ENTRY'!AN180</f>
        <v>0</v>
      </c>
      <c r="I5" s="3">
        <f>'BIZ kWh ENTRY'!AO180</f>
        <v>0</v>
      </c>
      <c r="J5" s="3">
        <f>'BIZ kWh ENTRY'!AP180</f>
        <v>0</v>
      </c>
      <c r="K5" s="3">
        <f>'BIZ kWh ENTRY'!AQ180</f>
        <v>0</v>
      </c>
      <c r="L5" s="3">
        <f>'BIZ kWh ENTRY'!AR180</f>
        <v>0</v>
      </c>
      <c r="M5" s="3">
        <f>'BIZ kWh ENTRY'!AS180</f>
        <v>0</v>
      </c>
      <c r="N5" s="3">
        <f>'BIZ kWh ENTRY'!AT180</f>
        <v>0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1" x14ac:dyDescent="0.3">
      <c r="A6" s="594"/>
      <c r="B6" s="12" t="s">
        <v>59</v>
      </c>
      <c r="C6" s="3">
        <f>'BIZ kWh ENTRY'!AI181</f>
        <v>0</v>
      </c>
      <c r="D6" s="3">
        <f>'BIZ kWh ENTRY'!AJ181</f>
        <v>0</v>
      </c>
      <c r="E6" s="3">
        <f>'BIZ kWh ENTRY'!AK181</f>
        <v>0</v>
      </c>
      <c r="F6" s="3">
        <f>'BIZ kWh ENTRY'!AL181</f>
        <v>0</v>
      </c>
      <c r="G6" s="3">
        <f>'BIZ kWh ENTRY'!AM181</f>
        <v>0</v>
      </c>
      <c r="H6" s="3">
        <f>'BIZ kWh ENTRY'!AN181</f>
        <v>0</v>
      </c>
      <c r="I6" s="3">
        <f>'BIZ kWh ENTRY'!AO181</f>
        <v>0</v>
      </c>
      <c r="J6" s="3">
        <f>'BIZ kWh ENTRY'!AP181</f>
        <v>0</v>
      </c>
      <c r="K6" s="3">
        <f>'BIZ kWh ENTRY'!AQ181</f>
        <v>0</v>
      </c>
      <c r="L6" s="3">
        <f>'BIZ kWh ENTRY'!AR181</f>
        <v>0</v>
      </c>
      <c r="M6" s="3">
        <f>'BIZ kWh ENTRY'!AS181</f>
        <v>0</v>
      </c>
      <c r="N6" s="3">
        <f>'BIZ kWh ENTRY'!AT181</f>
        <v>0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41" x14ac:dyDescent="0.3">
      <c r="A7" s="594"/>
      <c r="B7" s="11" t="s">
        <v>142</v>
      </c>
      <c r="C7" s="3">
        <f>'BIZ kWh ENTRY'!AI182</f>
        <v>0</v>
      </c>
      <c r="D7" s="3">
        <f>'BIZ kWh ENTRY'!AJ182</f>
        <v>0</v>
      </c>
      <c r="E7" s="3">
        <f>'BIZ kWh ENTRY'!AK182</f>
        <v>0</v>
      </c>
      <c r="F7" s="3">
        <f>'BIZ kWh ENTRY'!AL182</f>
        <v>0</v>
      </c>
      <c r="G7" s="3">
        <f>'BIZ kWh ENTRY'!AM182</f>
        <v>0</v>
      </c>
      <c r="H7" s="3">
        <f>'BIZ kWh ENTRY'!AN182</f>
        <v>0</v>
      </c>
      <c r="I7" s="3">
        <f>'BIZ kWh ENTRY'!AO182</f>
        <v>0</v>
      </c>
      <c r="J7" s="3">
        <f>'BIZ kWh ENTRY'!AP182</f>
        <v>0</v>
      </c>
      <c r="K7" s="3">
        <f>'BIZ kWh ENTRY'!AQ182</f>
        <v>0</v>
      </c>
      <c r="L7" s="3">
        <f>'BIZ kWh ENTRY'!AR182</f>
        <v>0</v>
      </c>
      <c r="M7" s="3">
        <f>'BIZ kWh ENTRY'!AS182</f>
        <v>0</v>
      </c>
      <c r="N7" s="3">
        <f>'BIZ kWh ENTRY'!AT182</f>
        <v>0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41" x14ac:dyDescent="0.3">
      <c r="A8" s="594"/>
      <c r="B8" s="11" t="s">
        <v>60</v>
      </c>
      <c r="C8" s="3">
        <f>'BIZ kWh ENTRY'!AI183</f>
        <v>0</v>
      </c>
      <c r="D8" s="3">
        <f>'BIZ kWh ENTRY'!AJ183</f>
        <v>0</v>
      </c>
      <c r="E8" s="3">
        <f>'BIZ kWh ENTRY'!AK183</f>
        <v>0</v>
      </c>
      <c r="F8" s="3">
        <f>'BIZ kWh ENTRY'!AL183</f>
        <v>0</v>
      </c>
      <c r="G8" s="3">
        <f>'BIZ kWh ENTRY'!AM183</f>
        <v>0</v>
      </c>
      <c r="H8" s="3">
        <f>'BIZ kWh ENTRY'!AN183</f>
        <v>0</v>
      </c>
      <c r="I8" s="3">
        <f>'BIZ kWh ENTRY'!AO183</f>
        <v>0</v>
      </c>
      <c r="J8" s="3">
        <f>'BIZ kWh ENTRY'!AP183</f>
        <v>0</v>
      </c>
      <c r="K8" s="3">
        <f>'BIZ kWh ENTRY'!AQ183</f>
        <v>0</v>
      </c>
      <c r="L8" s="3">
        <f>'BIZ kWh ENTRY'!AR183</f>
        <v>0</v>
      </c>
      <c r="M8" s="3">
        <f>'BIZ kWh ENTRY'!AS183</f>
        <v>0</v>
      </c>
      <c r="N8" s="3">
        <f>'BIZ kWh ENTRY'!AT183</f>
        <v>0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41" x14ac:dyDescent="0.3">
      <c r="A9" s="594"/>
      <c r="B9" s="12" t="s">
        <v>143</v>
      </c>
      <c r="C9" s="3">
        <f>'BIZ kWh ENTRY'!AI184</f>
        <v>0</v>
      </c>
      <c r="D9" s="3">
        <f>'BIZ kWh ENTRY'!AJ184</f>
        <v>0</v>
      </c>
      <c r="E9" s="3">
        <f>'BIZ kWh ENTRY'!AK184</f>
        <v>0</v>
      </c>
      <c r="F9" s="3">
        <f>'BIZ kWh ENTRY'!AL184</f>
        <v>0</v>
      </c>
      <c r="G9" s="3">
        <f>'BIZ kWh ENTRY'!AM184</f>
        <v>0</v>
      </c>
      <c r="H9" s="3">
        <f>'BIZ kWh ENTRY'!AN184</f>
        <v>0</v>
      </c>
      <c r="I9" s="3">
        <f>'BIZ kWh ENTRY'!AO184</f>
        <v>0</v>
      </c>
      <c r="J9" s="3">
        <f>'BIZ kWh ENTRY'!AP184</f>
        <v>0</v>
      </c>
      <c r="K9" s="3">
        <f>'BIZ kWh ENTRY'!AQ184</f>
        <v>0</v>
      </c>
      <c r="L9" s="3">
        <f>'BIZ kWh ENTRY'!AR184</f>
        <v>0</v>
      </c>
      <c r="M9" s="3">
        <f>'BIZ kWh ENTRY'!AS184</f>
        <v>0</v>
      </c>
      <c r="N9" s="3">
        <f>'BIZ kWh ENTRY'!AT184</f>
        <v>0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41" x14ac:dyDescent="0.3">
      <c r="A10" s="594"/>
      <c r="B10" s="11" t="s">
        <v>62</v>
      </c>
      <c r="C10" s="3">
        <f>'BIZ kWh ENTRY'!AI185</f>
        <v>0</v>
      </c>
      <c r="D10" s="3">
        <f>'BIZ kWh ENTRY'!AJ185</f>
        <v>0</v>
      </c>
      <c r="E10" s="3">
        <f>'BIZ kWh ENTRY'!AK185</f>
        <v>0</v>
      </c>
      <c r="F10" s="3">
        <f>'BIZ kWh ENTRY'!AL185</f>
        <v>0</v>
      </c>
      <c r="G10" s="3">
        <f>'BIZ kWh ENTRY'!AM185</f>
        <v>0</v>
      </c>
      <c r="H10" s="3">
        <f>'BIZ kWh ENTRY'!AN185</f>
        <v>0</v>
      </c>
      <c r="I10" s="3">
        <f>'BIZ kWh ENTRY'!AO185</f>
        <v>0</v>
      </c>
      <c r="J10" s="3">
        <f>'BIZ kWh ENTRY'!AP185</f>
        <v>0</v>
      </c>
      <c r="K10" s="3">
        <f>'BIZ kWh ENTRY'!AQ185</f>
        <v>0</v>
      </c>
      <c r="L10" s="3">
        <f>'BIZ kWh ENTRY'!AR185</f>
        <v>0</v>
      </c>
      <c r="M10" s="3">
        <f>'BIZ kWh ENTRY'!AS185</f>
        <v>0</v>
      </c>
      <c r="N10" s="3">
        <f>'BIZ kWh ENTRY'!AT185</f>
        <v>0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41" x14ac:dyDescent="0.3">
      <c r="A11" s="594"/>
      <c r="B11" s="11" t="s">
        <v>63</v>
      </c>
      <c r="C11" s="3">
        <f>'BIZ kWh ENTRY'!AI186</f>
        <v>0</v>
      </c>
      <c r="D11" s="3">
        <f>'BIZ kWh ENTRY'!AJ186</f>
        <v>0</v>
      </c>
      <c r="E11" s="3">
        <f>'BIZ kWh ENTRY'!AK186</f>
        <v>0</v>
      </c>
      <c r="F11" s="3">
        <f>'BIZ kWh ENTRY'!AL186</f>
        <v>0</v>
      </c>
      <c r="G11" s="3">
        <f>'BIZ kWh ENTRY'!AM186</f>
        <v>0</v>
      </c>
      <c r="H11" s="3">
        <f>'BIZ kWh ENTRY'!AN186</f>
        <v>0</v>
      </c>
      <c r="I11" s="3">
        <f>'BIZ kWh ENTRY'!AO186</f>
        <v>0</v>
      </c>
      <c r="J11" s="3">
        <f>'BIZ kWh ENTRY'!AP186</f>
        <v>0</v>
      </c>
      <c r="K11" s="3">
        <f>'BIZ kWh ENTRY'!AQ186</f>
        <v>0</v>
      </c>
      <c r="L11" s="3">
        <f>'BIZ kWh ENTRY'!AR186</f>
        <v>0</v>
      </c>
      <c r="M11" s="3">
        <f>'BIZ kWh ENTRY'!AS186</f>
        <v>0</v>
      </c>
      <c r="N11" s="3">
        <f>'BIZ kWh ENTRY'!AT186</f>
        <v>0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41" x14ac:dyDescent="0.3">
      <c r="A12" s="594"/>
      <c r="B12" s="11" t="s">
        <v>64</v>
      </c>
      <c r="C12" s="3">
        <f>'BIZ kWh ENTRY'!AI187</f>
        <v>0</v>
      </c>
      <c r="D12" s="3">
        <f>'BIZ kWh ENTRY'!AJ187</f>
        <v>0</v>
      </c>
      <c r="E12" s="3">
        <f>'BIZ kWh ENTRY'!AK187</f>
        <v>0</v>
      </c>
      <c r="F12" s="3">
        <f>'BIZ kWh ENTRY'!AL187</f>
        <v>0</v>
      </c>
      <c r="G12" s="3">
        <f>'BIZ kWh ENTRY'!AM187</f>
        <v>0</v>
      </c>
      <c r="H12" s="3">
        <f>'BIZ kWh ENTRY'!AN187</f>
        <v>0</v>
      </c>
      <c r="I12" s="3">
        <f>'BIZ kWh ENTRY'!AO187</f>
        <v>0</v>
      </c>
      <c r="J12" s="3">
        <f>'BIZ kWh ENTRY'!AP187</f>
        <v>0</v>
      </c>
      <c r="K12" s="3">
        <f>'BIZ kWh ENTRY'!AQ187</f>
        <v>0</v>
      </c>
      <c r="L12" s="3">
        <f>'BIZ kWh ENTRY'!AR187</f>
        <v>0</v>
      </c>
      <c r="M12" s="3">
        <f>'BIZ kWh ENTRY'!AS187</f>
        <v>92578.162500000006</v>
      </c>
      <c r="N12" s="3">
        <f>'BIZ kWh ENTRY'!AT187</f>
        <v>0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41" x14ac:dyDescent="0.3">
      <c r="A13" s="594"/>
      <c r="B13" s="11" t="s">
        <v>65</v>
      </c>
      <c r="C13" s="3">
        <f>'BIZ kWh ENTRY'!AI188</f>
        <v>0</v>
      </c>
      <c r="D13" s="3">
        <f>'BIZ kWh ENTRY'!AJ188</f>
        <v>0</v>
      </c>
      <c r="E13" s="3">
        <f>'BIZ kWh ENTRY'!AK188</f>
        <v>0</v>
      </c>
      <c r="F13" s="3">
        <f>'BIZ kWh ENTRY'!AL188</f>
        <v>0</v>
      </c>
      <c r="G13" s="3">
        <f>'BIZ kWh ENTRY'!AM188</f>
        <v>0</v>
      </c>
      <c r="H13" s="3">
        <f>'BIZ kWh ENTRY'!AN188</f>
        <v>0</v>
      </c>
      <c r="I13" s="3">
        <f>'BIZ kWh ENTRY'!AO188</f>
        <v>0</v>
      </c>
      <c r="J13" s="3">
        <f>'BIZ kWh ENTRY'!AP188</f>
        <v>0</v>
      </c>
      <c r="K13" s="3">
        <f>'BIZ kWh ENTRY'!AQ188</f>
        <v>0</v>
      </c>
      <c r="L13" s="3">
        <f>'BIZ kWh ENTRY'!AR188</f>
        <v>0</v>
      </c>
      <c r="M13" s="3">
        <f>'BIZ kWh ENTRY'!AS188</f>
        <v>0</v>
      </c>
      <c r="N13" s="3">
        <f>'BIZ kWh ENTRY'!AT188</f>
        <v>0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1" x14ac:dyDescent="0.3">
      <c r="A14" s="594"/>
      <c r="B14" s="11" t="s">
        <v>144</v>
      </c>
      <c r="C14" s="3">
        <f>'BIZ kWh ENTRY'!AI189</f>
        <v>0</v>
      </c>
      <c r="D14" s="3">
        <f>'BIZ kWh ENTRY'!AJ189</f>
        <v>0</v>
      </c>
      <c r="E14" s="3">
        <f>'BIZ kWh ENTRY'!AK189</f>
        <v>0</v>
      </c>
      <c r="F14" s="3">
        <f>'BIZ kWh ENTRY'!AL189</f>
        <v>0</v>
      </c>
      <c r="G14" s="3">
        <f>'BIZ kWh ENTRY'!AM189</f>
        <v>0</v>
      </c>
      <c r="H14" s="3">
        <f>'BIZ kWh ENTRY'!AN189</f>
        <v>0</v>
      </c>
      <c r="I14" s="3">
        <f>'BIZ kWh ENTRY'!AO189</f>
        <v>0</v>
      </c>
      <c r="J14" s="3">
        <f>'BIZ kWh ENTRY'!AP189</f>
        <v>0</v>
      </c>
      <c r="K14" s="3">
        <f>'BIZ kWh ENTRY'!AQ189</f>
        <v>0</v>
      </c>
      <c r="L14" s="3">
        <f>'BIZ kWh ENTRY'!AR189</f>
        <v>0</v>
      </c>
      <c r="M14" s="3">
        <f>'BIZ kWh ENTRY'!AS189</f>
        <v>0</v>
      </c>
      <c r="N14" s="3">
        <f>'BIZ kWh ENTRY'!AT189</f>
        <v>0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41" x14ac:dyDescent="0.3">
      <c r="A15" s="594"/>
      <c r="B15" s="11" t="s">
        <v>145</v>
      </c>
      <c r="C15" s="3">
        <f>'BIZ kWh ENTRY'!AI190</f>
        <v>0</v>
      </c>
      <c r="D15" s="3">
        <f>'BIZ kWh ENTRY'!AJ190</f>
        <v>0</v>
      </c>
      <c r="E15" s="3">
        <f>'BIZ kWh ENTRY'!AK190</f>
        <v>0</v>
      </c>
      <c r="F15" s="3">
        <f>'BIZ kWh ENTRY'!AL190</f>
        <v>0</v>
      </c>
      <c r="G15" s="3">
        <f>'BIZ kWh ENTRY'!AM190</f>
        <v>0</v>
      </c>
      <c r="H15" s="3">
        <f>'BIZ kWh ENTRY'!AN190</f>
        <v>0</v>
      </c>
      <c r="I15" s="3">
        <f>'BIZ kWh ENTRY'!AO190</f>
        <v>0</v>
      </c>
      <c r="J15" s="3">
        <f>'BIZ kWh ENTRY'!AP190</f>
        <v>0</v>
      </c>
      <c r="K15" s="3">
        <f>'BIZ kWh ENTRY'!AQ190</f>
        <v>0</v>
      </c>
      <c r="L15" s="3">
        <f>'BIZ kWh ENTRY'!AR190</f>
        <v>0</v>
      </c>
      <c r="M15" s="3">
        <f>'BIZ kWh ENTRY'!AS190</f>
        <v>0</v>
      </c>
      <c r="N15" s="3">
        <f>'BIZ kWh ENTRY'!AT190</f>
        <v>0</v>
      </c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</row>
    <row r="16" spans="1:41" x14ac:dyDescent="0.3">
      <c r="A16" s="594"/>
      <c r="B16" s="11" t="s">
        <v>67</v>
      </c>
      <c r="C16" s="3">
        <f>'BIZ kWh ENTRY'!AI191</f>
        <v>0</v>
      </c>
      <c r="D16" s="3">
        <f>'BIZ kWh ENTRY'!AJ191</f>
        <v>0</v>
      </c>
      <c r="E16" s="3">
        <f>'BIZ kWh ENTRY'!AK191</f>
        <v>0</v>
      </c>
      <c r="F16" s="3">
        <f>'BIZ kWh ENTRY'!AL191</f>
        <v>0</v>
      </c>
      <c r="G16" s="3">
        <f>'BIZ kWh ENTRY'!AM191</f>
        <v>0</v>
      </c>
      <c r="H16" s="3">
        <f>'BIZ kWh ENTRY'!AN191</f>
        <v>0</v>
      </c>
      <c r="I16" s="3">
        <f>'BIZ kWh ENTRY'!AO191</f>
        <v>0</v>
      </c>
      <c r="J16" s="3">
        <f>'BIZ kWh ENTRY'!AP191</f>
        <v>0</v>
      </c>
      <c r="K16" s="3">
        <f>'BIZ kWh ENTRY'!AQ191</f>
        <v>0</v>
      </c>
      <c r="L16" s="3">
        <f>'BIZ kWh ENTRY'!AR191</f>
        <v>0</v>
      </c>
      <c r="M16" s="3">
        <f>'BIZ kWh ENTRY'!AS191</f>
        <v>0</v>
      </c>
      <c r="N16" s="3">
        <f>'BIZ kWh ENTRY'!AT191</f>
        <v>0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</row>
    <row r="17" spans="1:39" x14ac:dyDescent="0.3">
      <c r="A17" s="594"/>
      <c r="B17" s="11" t="s">
        <v>68</v>
      </c>
      <c r="C17" s="3">
        <f>'BIZ kWh ENTRY'!AI192</f>
        <v>0</v>
      </c>
      <c r="D17" s="3">
        <f>'BIZ kWh ENTRY'!AJ192</f>
        <v>0</v>
      </c>
      <c r="E17" s="3">
        <f>'BIZ kWh ENTRY'!AK192</f>
        <v>0</v>
      </c>
      <c r="F17" s="3">
        <f>'BIZ kWh ENTRY'!AL192</f>
        <v>0</v>
      </c>
      <c r="G17" s="3">
        <f>'BIZ kWh ENTRY'!AM192</f>
        <v>0</v>
      </c>
      <c r="H17" s="3">
        <f>'BIZ kWh ENTRY'!AN192</f>
        <v>0</v>
      </c>
      <c r="I17" s="3">
        <f>'BIZ kWh ENTRY'!AO192</f>
        <v>0</v>
      </c>
      <c r="J17" s="3">
        <f>'BIZ kWh ENTRY'!AP192</f>
        <v>0</v>
      </c>
      <c r="K17" s="3">
        <f>'BIZ kWh ENTRY'!AQ192</f>
        <v>0</v>
      </c>
      <c r="L17" s="3">
        <f>'BIZ kWh ENTRY'!AR192</f>
        <v>0</v>
      </c>
      <c r="M17" s="3">
        <f>'BIZ kWh ENTRY'!AS192</f>
        <v>0</v>
      </c>
      <c r="N17" s="3">
        <f>'BIZ kWh ENTRY'!AT192</f>
        <v>0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</row>
    <row r="18" spans="1:39" x14ac:dyDescent="0.3">
      <c r="A18" s="594"/>
      <c r="B18" s="11" t="s">
        <v>146</v>
      </c>
      <c r="C18" s="3"/>
      <c r="D18" s="3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</row>
    <row r="19" spans="1:39" ht="15" thickBot="1" x14ac:dyDescent="0.35">
      <c r="A19" s="595"/>
      <c r="B19" s="273" t="str">
        <f>' LI 1M - RES'!B16</f>
        <v>Monthly kWh</v>
      </c>
      <c r="C19" s="274">
        <f>SUM(C5:C18)</f>
        <v>0</v>
      </c>
      <c r="D19" s="274">
        <f t="shared" ref="D19:AM19" si="1">SUM(D5:D18)</f>
        <v>0</v>
      </c>
      <c r="E19" s="274">
        <f t="shared" si="1"/>
        <v>0</v>
      </c>
      <c r="F19" s="274">
        <f t="shared" si="1"/>
        <v>0</v>
      </c>
      <c r="G19" s="274">
        <f t="shared" si="1"/>
        <v>0</v>
      </c>
      <c r="H19" s="274">
        <f t="shared" si="1"/>
        <v>0</v>
      </c>
      <c r="I19" s="274">
        <f t="shared" si="1"/>
        <v>0</v>
      </c>
      <c r="J19" s="274">
        <f t="shared" si="1"/>
        <v>0</v>
      </c>
      <c r="K19" s="274">
        <f t="shared" si="1"/>
        <v>0</v>
      </c>
      <c r="L19" s="274">
        <f t="shared" si="1"/>
        <v>0</v>
      </c>
      <c r="M19" s="274">
        <f t="shared" si="1"/>
        <v>92578.162500000006</v>
      </c>
      <c r="N19" s="274">
        <f t="shared" si="1"/>
        <v>0</v>
      </c>
      <c r="O19" s="275">
        <f t="shared" si="1"/>
        <v>0</v>
      </c>
      <c r="P19" s="275">
        <f t="shared" si="1"/>
        <v>0</v>
      </c>
      <c r="Q19" s="275">
        <f t="shared" si="1"/>
        <v>0</v>
      </c>
      <c r="R19" s="275">
        <f t="shared" si="1"/>
        <v>0</v>
      </c>
      <c r="S19" s="275">
        <f t="shared" si="1"/>
        <v>0</v>
      </c>
      <c r="T19" s="275">
        <f t="shared" si="1"/>
        <v>0</v>
      </c>
      <c r="U19" s="275">
        <f t="shared" si="1"/>
        <v>0</v>
      </c>
      <c r="V19" s="275">
        <f t="shared" si="1"/>
        <v>0</v>
      </c>
      <c r="W19" s="275">
        <f t="shared" si="1"/>
        <v>0</v>
      </c>
      <c r="X19" s="275">
        <f t="shared" si="1"/>
        <v>0</v>
      </c>
      <c r="Y19" s="275">
        <f t="shared" si="1"/>
        <v>0</v>
      </c>
      <c r="Z19" s="275">
        <f t="shared" si="1"/>
        <v>0</v>
      </c>
      <c r="AA19" s="275">
        <f t="shared" si="1"/>
        <v>0</v>
      </c>
      <c r="AB19" s="275">
        <f t="shared" si="1"/>
        <v>0</v>
      </c>
      <c r="AC19" s="275">
        <f t="shared" si="1"/>
        <v>0</v>
      </c>
      <c r="AD19" s="275">
        <f t="shared" si="1"/>
        <v>0</v>
      </c>
      <c r="AE19" s="275">
        <f t="shared" si="1"/>
        <v>0</v>
      </c>
      <c r="AF19" s="275">
        <f t="shared" si="1"/>
        <v>0</v>
      </c>
      <c r="AG19" s="275">
        <f t="shared" si="1"/>
        <v>0</v>
      </c>
      <c r="AH19" s="275">
        <f t="shared" si="1"/>
        <v>0</v>
      </c>
      <c r="AI19" s="275">
        <f t="shared" si="1"/>
        <v>0</v>
      </c>
      <c r="AJ19" s="275">
        <f t="shared" si="1"/>
        <v>0</v>
      </c>
      <c r="AK19" s="275">
        <f t="shared" si="1"/>
        <v>0</v>
      </c>
      <c r="AL19" s="275">
        <f t="shared" si="1"/>
        <v>0</v>
      </c>
      <c r="AM19" s="275">
        <f t="shared" si="1"/>
        <v>0</v>
      </c>
    </row>
    <row r="20" spans="1:39" s="44" customFormat="1" x14ac:dyDescent="0.3">
      <c r="A20" s="301"/>
      <c r="B20" s="302"/>
      <c r="C20" s="9"/>
      <c r="D20" s="302"/>
      <c r="E20" s="9"/>
      <c r="F20" s="302"/>
      <c r="G20" s="302"/>
      <c r="H20" s="9"/>
      <c r="I20" s="302"/>
      <c r="J20" s="302"/>
      <c r="K20" s="9"/>
      <c r="L20" s="302"/>
      <c r="M20" s="302"/>
      <c r="N20" s="9"/>
      <c r="O20" s="302"/>
      <c r="P20" s="302"/>
      <c r="Q20" s="9"/>
      <c r="R20" s="302"/>
      <c r="S20" s="302"/>
      <c r="T20" s="9"/>
      <c r="U20" s="302"/>
      <c r="V20" s="302"/>
      <c r="W20" s="9"/>
      <c r="X20" s="302"/>
      <c r="Y20" s="302"/>
      <c r="Z20" s="9"/>
      <c r="AA20" s="302"/>
      <c r="AB20" s="302"/>
      <c r="AC20" s="9"/>
      <c r="AD20" s="302"/>
      <c r="AE20" s="302"/>
      <c r="AF20" s="9"/>
      <c r="AG20" s="302"/>
      <c r="AH20" s="302"/>
      <c r="AI20" s="9"/>
      <c r="AJ20" s="302"/>
      <c r="AK20" s="302"/>
      <c r="AL20" s="9"/>
      <c r="AM20" s="302"/>
    </row>
    <row r="21" spans="1:39" s="44" customFormat="1" ht="15" thickBot="1" x14ac:dyDescent="0.35"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</row>
    <row r="22" spans="1:39" ht="15.6" x14ac:dyDescent="0.3">
      <c r="A22" s="596" t="s">
        <v>126</v>
      </c>
      <c r="B22" s="17" t="str">
        <f t="shared" ref="B22" si="2">B4</f>
        <v>End Use</v>
      </c>
      <c r="C22" s="271">
        <v>43831</v>
      </c>
      <c r="D22" s="271">
        <v>43862</v>
      </c>
      <c r="E22" s="271">
        <v>43891</v>
      </c>
      <c r="F22" s="271">
        <v>43922</v>
      </c>
      <c r="G22" s="271">
        <v>43952</v>
      </c>
      <c r="H22" s="271">
        <v>43983</v>
      </c>
      <c r="I22" s="271">
        <v>44013</v>
      </c>
      <c r="J22" s="271">
        <v>44044</v>
      </c>
      <c r="K22" s="271">
        <v>44075</v>
      </c>
      <c r="L22" s="271">
        <v>44105</v>
      </c>
      <c r="M22" s="271">
        <v>44136</v>
      </c>
      <c r="N22" s="271">
        <v>44166</v>
      </c>
      <c r="O22" s="271">
        <v>44197</v>
      </c>
      <c r="P22" s="271">
        <v>44228</v>
      </c>
      <c r="Q22" s="271">
        <v>44256</v>
      </c>
      <c r="R22" s="271">
        <v>44287</v>
      </c>
      <c r="S22" s="271">
        <v>44317</v>
      </c>
      <c r="T22" s="271">
        <v>44348</v>
      </c>
      <c r="U22" s="271">
        <v>44378</v>
      </c>
      <c r="V22" s="271">
        <v>44409</v>
      </c>
      <c r="W22" s="271">
        <v>44440</v>
      </c>
      <c r="X22" s="271">
        <v>44470</v>
      </c>
      <c r="Y22" s="271">
        <v>44501</v>
      </c>
      <c r="Z22" s="271">
        <v>44531</v>
      </c>
      <c r="AA22" s="271">
        <v>44562</v>
      </c>
      <c r="AB22" s="271">
        <v>44593</v>
      </c>
      <c r="AC22" s="271">
        <v>44621</v>
      </c>
      <c r="AD22" s="271">
        <v>44652</v>
      </c>
      <c r="AE22" s="271">
        <v>44682</v>
      </c>
      <c r="AF22" s="271">
        <v>44713</v>
      </c>
      <c r="AG22" s="271">
        <v>44743</v>
      </c>
      <c r="AH22" s="271">
        <v>44774</v>
      </c>
      <c r="AI22" s="271">
        <v>44805</v>
      </c>
      <c r="AJ22" s="271">
        <v>44835</v>
      </c>
      <c r="AK22" s="271">
        <v>44866</v>
      </c>
      <c r="AL22" s="271">
        <v>44896</v>
      </c>
      <c r="AM22" s="271">
        <v>44927</v>
      </c>
    </row>
    <row r="23" spans="1:39" ht="15" customHeight="1" x14ac:dyDescent="0.3">
      <c r="A23" s="597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M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3">
        <f t="shared" si="4"/>
        <v>0</v>
      </c>
      <c r="O23" s="3">
        <f t="shared" si="4"/>
        <v>0</v>
      </c>
      <c r="P23" s="3">
        <f t="shared" si="4"/>
        <v>0</v>
      </c>
      <c r="Q23" s="3">
        <f t="shared" si="4"/>
        <v>0</v>
      </c>
      <c r="R23" s="3">
        <f t="shared" si="4"/>
        <v>0</v>
      </c>
      <c r="S23" s="3">
        <f t="shared" si="4"/>
        <v>0</v>
      </c>
      <c r="T23" s="3">
        <f t="shared" si="4"/>
        <v>0</v>
      </c>
      <c r="U23" s="3">
        <f t="shared" si="4"/>
        <v>0</v>
      </c>
      <c r="V23" s="3">
        <f t="shared" si="4"/>
        <v>0</v>
      </c>
      <c r="W23" s="508">
        <f t="shared" si="4"/>
        <v>0</v>
      </c>
      <c r="X23" s="3">
        <f t="shared" si="4"/>
        <v>0</v>
      </c>
      <c r="Y23" s="3">
        <f t="shared" si="4"/>
        <v>0</v>
      </c>
      <c r="Z23" s="3">
        <f t="shared" si="4"/>
        <v>0</v>
      </c>
      <c r="AA23" s="3">
        <f t="shared" si="4"/>
        <v>0</v>
      </c>
      <c r="AB23" s="3">
        <f t="shared" si="4"/>
        <v>0</v>
      </c>
      <c r="AC23" s="3">
        <f t="shared" si="4"/>
        <v>0</v>
      </c>
      <c r="AD23" s="3">
        <f t="shared" si="4"/>
        <v>0</v>
      </c>
      <c r="AE23" s="3">
        <f t="shared" si="4"/>
        <v>0</v>
      </c>
      <c r="AF23" s="3">
        <f t="shared" si="4"/>
        <v>0</v>
      </c>
      <c r="AG23" s="3">
        <f t="shared" si="4"/>
        <v>0</v>
      </c>
      <c r="AH23" s="3">
        <f t="shared" si="4"/>
        <v>0</v>
      </c>
      <c r="AI23" s="3">
        <f t="shared" si="4"/>
        <v>0</v>
      </c>
      <c r="AJ23" s="3">
        <f t="shared" si="4"/>
        <v>0</v>
      </c>
      <c r="AK23" s="3">
        <f t="shared" si="4"/>
        <v>0</v>
      </c>
      <c r="AL23" s="3">
        <f t="shared" si="4"/>
        <v>0</v>
      </c>
      <c r="AM23" s="3">
        <f t="shared" si="4"/>
        <v>0</v>
      </c>
    </row>
    <row r="24" spans="1:39" x14ac:dyDescent="0.3">
      <c r="A24" s="597"/>
      <c r="B24" s="12" t="str">
        <f t="shared" si="3"/>
        <v>Building Shell</v>
      </c>
      <c r="C24" s="3">
        <f t="shared" si="3"/>
        <v>0</v>
      </c>
      <c r="D24" s="3">
        <f t="shared" ref="D24:AM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508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  <c r="AB24" s="3">
        <f t="shared" si="5"/>
        <v>0</v>
      </c>
      <c r="AC24" s="3">
        <f t="shared" si="5"/>
        <v>0</v>
      </c>
      <c r="AD24" s="3">
        <f t="shared" si="5"/>
        <v>0</v>
      </c>
      <c r="AE24" s="3">
        <f t="shared" si="5"/>
        <v>0</v>
      </c>
      <c r="AF24" s="3">
        <f t="shared" si="5"/>
        <v>0</v>
      </c>
      <c r="AG24" s="3">
        <f t="shared" si="5"/>
        <v>0</v>
      </c>
      <c r="AH24" s="3">
        <f t="shared" si="5"/>
        <v>0</v>
      </c>
      <c r="AI24" s="3">
        <f t="shared" si="5"/>
        <v>0</v>
      </c>
      <c r="AJ24" s="3">
        <f t="shared" si="5"/>
        <v>0</v>
      </c>
      <c r="AK24" s="3">
        <f t="shared" si="5"/>
        <v>0</v>
      </c>
      <c r="AL24" s="3">
        <f t="shared" si="5"/>
        <v>0</v>
      </c>
      <c r="AM24" s="3">
        <f t="shared" si="5"/>
        <v>0</v>
      </c>
    </row>
    <row r="25" spans="1:39" x14ac:dyDescent="0.3">
      <c r="A25" s="597"/>
      <c r="B25" s="11" t="str">
        <f t="shared" si="3"/>
        <v>Cooking</v>
      </c>
      <c r="C25" s="3">
        <f t="shared" si="3"/>
        <v>0</v>
      </c>
      <c r="D25" s="3">
        <f t="shared" ref="D25:AM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508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  <c r="AB25" s="3">
        <f t="shared" si="6"/>
        <v>0</v>
      </c>
      <c r="AC25" s="3">
        <f t="shared" si="6"/>
        <v>0</v>
      </c>
      <c r="AD25" s="3">
        <f t="shared" si="6"/>
        <v>0</v>
      </c>
      <c r="AE25" s="3">
        <f t="shared" si="6"/>
        <v>0</v>
      </c>
      <c r="AF25" s="3">
        <f t="shared" si="6"/>
        <v>0</v>
      </c>
      <c r="AG25" s="3">
        <f t="shared" si="6"/>
        <v>0</v>
      </c>
      <c r="AH25" s="3">
        <f t="shared" si="6"/>
        <v>0</v>
      </c>
      <c r="AI25" s="3">
        <f t="shared" si="6"/>
        <v>0</v>
      </c>
      <c r="AJ25" s="3">
        <f t="shared" si="6"/>
        <v>0</v>
      </c>
      <c r="AK25" s="3">
        <f t="shared" si="6"/>
        <v>0</v>
      </c>
      <c r="AL25" s="3">
        <f t="shared" si="6"/>
        <v>0</v>
      </c>
      <c r="AM25" s="3">
        <f t="shared" si="6"/>
        <v>0</v>
      </c>
    </row>
    <row r="26" spans="1:39" x14ac:dyDescent="0.3">
      <c r="A26" s="597"/>
      <c r="B26" s="11" t="str">
        <f t="shared" si="3"/>
        <v>Cooling</v>
      </c>
      <c r="C26" s="3">
        <f t="shared" si="3"/>
        <v>0</v>
      </c>
      <c r="D26" s="3">
        <f t="shared" ref="D26:AM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0</v>
      </c>
      <c r="I26" s="3">
        <f t="shared" si="7"/>
        <v>0</v>
      </c>
      <c r="J26" s="3">
        <f t="shared" si="7"/>
        <v>0</v>
      </c>
      <c r="K26" s="3">
        <f t="shared" si="7"/>
        <v>0</v>
      </c>
      <c r="L26" s="3">
        <f t="shared" si="7"/>
        <v>0</v>
      </c>
      <c r="M26" s="3">
        <f t="shared" si="7"/>
        <v>0</v>
      </c>
      <c r="N26" s="3">
        <f t="shared" si="7"/>
        <v>0</v>
      </c>
      <c r="O26" s="3">
        <f t="shared" si="7"/>
        <v>0</v>
      </c>
      <c r="P26" s="3">
        <f t="shared" si="7"/>
        <v>0</v>
      </c>
      <c r="Q26" s="3">
        <f t="shared" si="7"/>
        <v>0</v>
      </c>
      <c r="R26" s="3">
        <f t="shared" si="7"/>
        <v>0</v>
      </c>
      <c r="S26" s="3">
        <f t="shared" si="7"/>
        <v>0</v>
      </c>
      <c r="T26" s="3">
        <f t="shared" si="7"/>
        <v>0</v>
      </c>
      <c r="U26" s="3">
        <f t="shared" si="7"/>
        <v>0</v>
      </c>
      <c r="V26" s="3">
        <f t="shared" si="7"/>
        <v>0</v>
      </c>
      <c r="W26" s="508">
        <f t="shared" si="7"/>
        <v>0</v>
      </c>
      <c r="X26" s="3">
        <f t="shared" si="7"/>
        <v>0</v>
      </c>
      <c r="Y26" s="3">
        <f t="shared" si="7"/>
        <v>0</v>
      </c>
      <c r="Z26" s="3">
        <f t="shared" si="7"/>
        <v>0</v>
      </c>
      <c r="AA26" s="3">
        <f t="shared" si="7"/>
        <v>0</v>
      </c>
      <c r="AB26" s="3">
        <f t="shared" si="7"/>
        <v>0</v>
      </c>
      <c r="AC26" s="3">
        <f t="shared" si="7"/>
        <v>0</v>
      </c>
      <c r="AD26" s="3">
        <f t="shared" si="7"/>
        <v>0</v>
      </c>
      <c r="AE26" s="3">
        <f t="shared" si="7"/>
        <v>0</v>
      </c>
      <c r="AF26" s="3">
        <f t="shared" si="7"/>
        <v>0</v>
      </c>
      <c r="AG26" s="3">
        <f t="shared" si="7"/>
        <v>0</v>
      </c>
      <c r="AH26" s="3">
        <f t="shared" si="7"/>
        <v>0</v>
      </c>
      <c r="AI26" s="3">
        <f t="shared" si="7"/>
        <v>0</v>
      </c>
      <c r="AJ26" s="3">
        <f t="shared" si="7"/>
        <v>0</v>
      </c>
      <c r="AK26" s="3">
        <f t="shared" si="7"/>
        <v>0</v>
      </c>
      <c r="AL26" s="3">
        <f t="shared" si="7"/>
        <v>0</v>
      </c>
      <c r="AM26" s="3">
        <f t="shared" si="7"/>
        <v>0</v>
      </c>
    </row>
    <row r="27" spans="1:39" x14ac:dyDescent="0.3">
      <c r="A27" s="597"/>
      <c r="B27" s="12" t="str">
        <f t="shared" si="3"/>
        <v>Ext Lighting</v>
      </c>
      <c r="C27" s="3">
        <f t="shared" si="3"/>
        <v>0</v>
      </c>
      <c r="D27" s="3">
        <f t="shared" ref="D27:AM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3">
        <f t="shared" si="8"/>
        <v>0</v>
      </c>
      <c r="O27" s="3">
        <f t="shared" si="8"/>
        <v>0</v>
      </c>
      <c r="P27" s="3">
        <f t="shared" si="8"/>
        <v>0</v>
      </c>
      <c r="Q27" s="3">
        <f t="shared" si="8"/>
        <v>0</v>
      </c>
      <c r="R27" s="3">
        <f t="shared" si="8"/>
        <v>0</v>
      </c>
      <c r="S27" s="3">
        <f t="shared" si="8"/>
        <v>0</v>
      </c>
      <c r="T27" s="3">
        <f t="shared" si="8"/>
        <v>0</v>
      </c>
      <c r="U27" s="3">
        <f t="shared" si="8"/>
        <v>0</v>
      </c>
      <c r="V27" s="3">
        <f t="shared" si="8"/>
        <v>0</v>
      </c>
      <c r="W27" s="508">
        <f t="shared" si="8"/>
        <v>0</v>
      </c>
      <c r="X27" s="3">
        <f t="shared" si="8"/>
        <v>0</v>
      </c>
      <c r="Y27" s="3">
        <f t="shared" si="8"/>
        <v>0</v>
      </c>
      <c r="Z27" s="3">
        <f t="shared" si="8"/>
        <v>0</v>
      </c>
      <c r="AA27" s="3">
        <f t="shared" si="8"/>
        <v>0</v>
      </c>
      <c r="AB27" s="3">
        <f t="shared" si="8"/>
        <v>0</v>
      </c>
      <c r="AC27" s="3">
        <f t="shared" si="8"/>
        <v>0</v>
      </c>
      <c r="AD27" s="3">
        <f t="shared" si="8"/>
        <v>0</v>
      </c>
      <c r="AE27" s="3">
        <f t="shared" si="8"/>
        <v>0</v>
      </c>
      <c r="AF27" s="3">
        <f t="shared" si="8"/>
        <v>0</v>
      </c>
      <c r="AG27" s="3">
        <f t="shared" si="8"/>
        <v>0</v>
      </c>
      <c r="AH27" s="3">
        <f t="shared" si="8"/>
        <v>0</v>
      </c>
      <c r="AI27" s="3">
        <f t="shared" si="8"/>
        <v>0</v>
      </c>
      <c r="AJ27" s="3">
        <f t="shared" si="8"/>
        <v>0</v>
      </c>
      <c r="AK27" s="3">
        <f t="shared" si="8"/>
        <v>0</v>
      </c>
      <c r="AL27" s="3">
        <f t="shared" si="8"/>
        <v>0</v>
      </c>
      <c r="AM27" s="3">
        <f t="shared" si="8"/>
        <v>0</v>
      </c>
    </row>
    <row r="28" spans="1:39" x14ac:dyDescent="0.3">
      <c r="A28" s="597"/>
      <c r="B28" s="11" t="str">
        <f t="shared" si="3"/>
        <v>Heating</v>
      </c>
      <c r="C28" s="3">
        <f t="shared" si="3"/>
        <v>0</v>
      </c>
      <c r="D28" s="3">
        <f t="shared" ref="D28:AM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508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  <c r="AB28" s="3">
        <f t="shared" si="9"/>
        <v>0</v>
      </c>
      <c r="AC28" s="3">
        <f t="shared" si="9"/>
        <v>0</v>
      </c>
      <c r="AD28" s="3">
        <f t="shared" si="9"/>
        <v>0</v>
      </c>
      <c r="AE28" s="3">
        <f t="shared" si="9"/>
        <v>0</v>
      </c>
      <c r="AF28" s="3">
        <f t="shared" si="9"/>
        <v>0</v>
      </c>
      <c r="AG28" s="3">
        <f t="shared" si="9"/>
        <v>0</v>
      </c>
      <c r="AH28" s="3">
        <f t="shared" si="9"/>
        <v>0</v>
      </c>
      <c r="AI28" s="3">
        <f t="shared" si="9"/>
        <v>0</v>
      </c>
      <c r="AJ28" s="3">
        <f t="shared" si="9"/>
        <v>0</v>
      </c>
      <c r="AK28" s="3">
        <f t="shared" si="9"/>
        <v>0</v>
      </c>
      <c r="AL28" s="3">
        <f t="shared" si="9"/>
        <v>0</v>
      </c>
      <c r="AM28" s="3">
        <f t="shared" si="9"/>
        <v>0</v>
      </c>
    </row>
    <row r="29" spans="1:39" x14ac:dyDescent="0.3">
      <c r="A29" s="597"/>
      <c r="B29" s="11" t="str">
        <f t="shared" si="3"/>
        <v>HVAC</v>
      </c>
      <c r="C29" s="3">
        <f t="shared" si="3"/>
        <v>0</v>
      </c>
      <c r="D29" s="3">
        <f t="shared" ref="D29:AM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 t="shared" si="10"/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3">
        <f t="shared" si="10"/>
        <v>0</v>
      </c>
      <c r="Q29" s="3">
        <f t="shared" si="10"/>
        <v>0</v>
      </c>
      <c r="R29" s="3">
        <f t="shared" si="10"/>
        <v>0</v>
      </c>
      <c r="S29" s="3">
        <f t="shared" si="10"/>
        <v>0</v>
      </c>
      <c r="T29" s="3">
        <f t="shared" si="10"/>
        <v>0</v>
      </c>
      <c r="U29" s="3">
        <f t="shared" si="10"/>
        <v>0</v>
      </c>
      <c r="V29" s="3">
        <f t="shared" si="10"/>
        <v>0</v>
      </c>
      <c r="W29" s="508">
        <f t="shared" si="10"/>
        <v>0</v>
      </c>
      <c r="X29" s="3">
        <f t="shared" si="10"/>
        <v>0</v>
      </c>
      <c r="Y29" s="3">
        <f t="shared" si="10"/>
        <v>0</v>
      </c>
      <c r="Z29" s="3">
        <f t="shared" si="10"/>
        <v>0</v>
      </c>
      <c r="AA29" s="3">
        <f t="shared" si="10"/>
        <v>0</v>
      </c>
      <c r="AB29" s="3">
        <f t="shared" si="10"/>
        <v>0</v>
      </c>
      <c r="AC29" s="3">
        <f t="shared" si="10"/>
        <v>0</v>
      </c>
      <c r="AD29" s="3">
        <f t="shared" si="10"/>
        <v>0</v>
      </c>
      <c r="AE29" s="3">
        <f t="shared" si="10"/>
        <v>0</v>
      </c>
      <c r="AF29" s="3">
        <f t="shared" si="10"/>
        <v>0</v>
      </c>
      <c r="AG29" s="3">
        <f t="shared" si="10"/>
        <v>0</v>
      </c>
      <c r="AH29" s="3">
        <f t="shared" si="10"/>
        <v>0</v>
      </c>
      <c r="AI29" s="3">
        <f t="shared" si="10"/>
        <v>0</v>
      </c>
      <c r="AJ29" s="3">
        <f t="shared" si="10"/>
        <v>0</v>
      </c>
      <c r="AK29" s="3">
        <f t="shared" si="10"/>
        <v>0</v>
      </c>
      <c r="AL29" s="3">
        <f t="shared" si="10"/>
        <v>0</v>
      </c>
      <c r="AM29" s="3">
        <f t="shared" si="10"/>
        <v>0</v>
      </c>
    </row>
    <row r="30" spans="1:39" x14ac:dyDescent="0.3">
      <c r="A30" s="597"/>
      <c r="B30" s="11" t="str">
        <f t="shared" si="3"/>
        <v>Lighting</v>
      </c>
      <c r="C30" s="3">
        <f t="shared" si="3"/>
        <v>0</v>
      </c>
      <c r="D30" s="3">
        <f t="shared" ref="D30:AM30" si="11">IF(SUM($C$19:$N$19)=0,0,C30+D12)</f>
        <v>0</v>
      </c>
      <c r="E30" s="3">
        <f t="shared" si="11"/>
        <v>0</v>
      </c>
      <c r="F30" s="3">
        <f t="shared" si="11"/>
        <v>0</v>
      </c>
      <c r="G30" s="3">
        <f t="shared" si="11"/>
        <v>0</v>
      </c>
      <c r="H30" s="3">
        <f t="shared" si="11"/>
        <v>0</v>
      </c>
      <c r="I30" s="3">
        <f t="shared" si="11"/>
        <v>0</v>
      </c>
      <c r="J30" s="3">
        <f t="shared" si="11"/>
        <v>0</v>
      </c>
      <c r="K30" s="3">
        <f t="shared" si="11"/>
        <v>0</v>
      </c>
      <c r="L30" s="3">
        <f t="shared" si="11"/>
        <v>0</v>
      </c>
      <c r="M30" s="3">
        <f t="shared" si="11"/>
        <v>92578.162500000006</v>
      </c>
      <c r="N30" s="3">
        <f t="shared" si="11"/>
        <v>92578.162500000006</v>
      </c>
      <c r="O30" s="3">
        <f t="shared" si="11"/>
        <v>92578.162500000006</v>
      </c>
      <c r="P30" s="3">
        <f t="shared" si="11"/>
        <v>92578.162500000006</v>
      </c>
      <c r="Q30" s="3">
        <f t="shared" si="11"/>
        <v>92578.162500000006</v>
      </c>
      <c r="R30" s="3">
        <f t="shared" si="11"/>
        <v>92578.162500000006</v>
      </c>
      <c r="S30" s="3">
        <f t="shared" si="11"/>
        <v>92578.162500000006</v>
      </c>
      <c r="T30" s="3">
        <f t="shared" si="11"/>
        <v>92578.162500000006</v>
      </c>
      <c r="U30" s="3">
        <f t="shared" si="11"/>
        <v>92578.162500000006</v>
      </c>
      <c r="V30" s="3">
        <f t="shared" si="11"/>
        <v>92578.162500000006</v>
      </c>
      <c r="W30" s="508">
        <f t="shared" si="11"/>
        <v>92578.162500000006</v>
      </c>
      <c r="X30" s="3">
        <f t="shared" si="11"/>
        <v>92578.162500000006</v>
      </c>
      <c r="Y30" s="3">
        <f t="shared" si="11"/>
        <v>92578.162500000006</v>
      </c>
      <c r="Z30" s="3">
        <f t="shared" si="11"/>
        <v>92578.162500000006</v>
      </c>
      <c r="AA30" s="3">
        <f t="shared" si="11"/>
        <v>92578.162500000006</v>
      </c>
      <c r="AB30" s="3">
        <f t="shared" si="11"/>
        <v>92578.162500000006</v>
      </c>
      <c r="AC30" s="3">
        <f t="shared" si="11"/>
        <v>92578.162500000006</v>
      </c>
      <c r="AD30" s="3">
        <f t="shared" si="11"/>
        <v>92578.162500000006</v>
      </c>
      <c r="AE30" s="3">
        <f t="shared" si="11"/>
        <v>92578.162500000006</v>
      </c>
      <c r="AF30" s="3">
        <f t="shared" si="11"/>
        <v>92578.162500000006</v>
      </c>
      <c r="AG30" s="3">
        <f t="shared" si="11"/>
        <v>92578.162500000006</v>
      </c>
      <c r="AH30" s="3">
        <f t="shared" si="11"/>
        <v>92578.162500000006</v>
      </c>
      <c r="AI30" s="3">
        <f t="shared" si="11"/>
        <v>92578.162500000006</v>
      </c>
      <c r="AJ30" s="3">
        <f t="shared" si="11"/>
        <v>92578.162500000006</v>
      </c>
      <c r="AK30" s="3">
        <f t="shared" si="11"/>
        <v>92578.162500000006</v>
      </c>
      <c r="AL30" s="3">
        <f t="shared" si="11"/>
        <v>92578.162500000006</v>
      </c>
      <c r="AM30" s="3">
        <f t="shared" si="11"/>
        <v>92578.162500000006</v>
      </c>
    </row>
    <row r="31" spans="1:39" x14ac:dyDescent="0.3">
      <c r="A31" s="597"/>
      <c r="B31" s="11" t="str">
        <f t="shared" si="3"/>
        <v>Miscellaneous</v>
      </c>
      <c r="C31" s="3">
        <f t="shared" si="3"/>
        <v>0</v>
      </c>
      <c r="D31" s="3">
        <f t="shared" ref="D31:AM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0</v>
      </c>
      <c r="N31" s="3">
        <f t="shared" si="12"/>
        <v>0</v>
      </c>
      <c r="O31" s="3">
        <f t="shared" si="12"/>
        <v>0</v>
      </c>
      <c r="P31" s="3">
        <f t="shared" si="12"/>
        <v>0</v>
      </c>
      <c r="Q31" s="3">
        <f t="shared" si="12"/>
        <v>0</v>
      </c>
      <c r="R31" s="3">
        <f t="shared" si="12"/>
        <v>0</v>
      </c>
      <c r="S31" s="3">
        <f t="shared" si="12"/>
        <v>0</v>
      </c>
      <c r="T31" s="3">
        <f t="shared" si="12"/>
        <v>0</v>
      </c>
      <c r="U31" s="3">
        <f t="shared" si="12"/>
        <v>0</v>
      </c>
      <c r="V31" s="3">
        <f t="shared" si="12"/>
        <v>0</v>
      </c>
      <c r="W31" s="508">
        <f t="shared" si="12"/>
        <v>0</v>
      </c>
      <c r="X31" s="3">
        <f t="shared" si="12"/>
        <v>0</v>
      </c>
      <c r="Y31" s="3">
        <f t="shared" si="12"/>
        <v>0</v>
      </c>
      <c r="Z31" s="3">
        <f t="shared" si="12"/>
        <v>0</v>
      </c>
      <c r="AA31" s="3">
        <f t="shared" si="12"/>
        <v>0</v>
      </c>
      <c r="AB31" s="3">
        <f t="shared" si="12"/>
        <v>0</v>
      </c>
      <c r="AC31" s="3">
        <f t="shared" si="12"/>
        <v>0</v>
      </c>
      <c r="AD31" s="3">
        <f t="shared" si="12"/>
        <v>0</v>
      </c>
      <c r="AE31" s="3">
        <f t="shared" si="12"/>
        <v>0</v>
      </c>
      <c r="AF31" s="3">
        <f t="shared" si="12"/>
        <v>0</v>
      </c>
      <c r="AG31" s="3">
        <f t="shared" si="12"/>
        <v>0</v>
      </c>
      <c r="AH31" s="3">
        <f t="shared" si="12"/>
        <v>0</v>
      </c>
      <c r="AI31" s="3">
        <f t="shared" si="12"/>
        <v>0</v>
      </c>
      <c r="AJ31" s="3">
        <f t="shared" si="12"/>
        <v>0</v>
      </c>
      <c r="AK31" s="3">
        <f t="shared" si="12"/>
        <v>0</v>
      </c>
      <c r="AL31" s="3">
        <f t="shared" si="12"/>
        <v>0</v>
      </c>
      <c r="AM31" s="3">
        <f t="shared" si="12"/>
        <v>0</v>
      </c>
    </row>
    <row r="32" spans="1:39" ht="15" customHeight="1" x14ac:dyDescent="0.3">
      <c r="A32" s="597"/>
      <c r="B32" s="11" t="str">
        <f t="shared" si="3"/>
        <v>Motors</v>
      </c>
      <c r="C32" s="3">
        <f t="shared" si="3"/>
        <v>0</v>
      </c>
      <c r="D32" s="3">
        <f t="shared" ref="D32:AM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0</v>
      </c>
      <c r="J32" s="3">
        <f t="shared" si="13"/>
        <v>0</v>
      </c>
      <c r="K32" s="3">
        <f t="shared" si="13"/>
        <v>0</v>
      </c>
      <c r="L32" s="3">
        <f t="shared" si="13"/>
        <v>0</v>
      </c>
      <c r="M32" s="3">
        <f t="shared" si="13"/>
        <v>0</v>
      </c>
      <c r="N32" s="3">
        <f t="shared" si="13"/>
        <v>0</v>
      </c>
      <c r="O32" s="3">
        <f t="shared" si="13"/>
        <v>0</v>
      </c>
      <c r="P32" s="3">
        <f t="shared" si="13"/>
        <v>0</v>
      </c>
      <c r="Q32" s="3">
        <f t="shared" si="13"/>
        <v>0</v>
      </c>
      <c r="R32" s="3">
        <f t="shared" si="13"/>
        <v>0</v>
      </c>
      <c r="S32" s="3">
        <f t="shared" si="13"/>
        <v>0</v>
      </c>
      <c r="T32" s="3">
        <f t="shared" si="13"/>
        <v>0</v>
      </c>
      <c r="U32" s="3">
        <f t="shared" si="13"/>
        <v>0</v>
      </c>
      <c r="V32" s="3">
        <f t="shared" si="13"/>
        <v>0</v>
      </c>
      <c r="W32" s="508">
        <f t="shared" si="13"/>
        <v>0</v>
      </c>
      <c r="X32" s="3">
        <f t="shared" si="13"/>
        <v>0</v>
      </c>
      <c r="Y32" s="3">
        <f t="shared" si="13"/>
        <v>0</v>
      </c>
      <c r="Z32" s="3">
        <f t="shared" si="13"/>
        <v>0</v>
      </c>
      <c r="AA32" s="3">
        <f t="shared" si="13"/>
        <v>0</v>
      </c>
      <c r="AB32" s="3">
        <f t="shared" si="13"/>
        <v>0</v>
      </c>
      <c r="AC32" s="3">
        <f t="shared" si="13"/>
        <v>0</v>
      </c>
      <c r="AD32" s="3">
        <f t="shared" si="13"/>
        <v>0</v>
      </c>
      <c r="AE32" s="3">
        <f t="shared" si="13"/>
        <v>0</v>
      </c>
      <c r="AF32" s="3">
        <f t="shared" si="13"/>
        <v>0</v>
      </c>
      <c r="AG32" s="3">
        <f t="shared" si="13"/>
        <v>0</v>
      </c>
      <c r="AH32" s="3">
        <f t="shared" si="13"/>
        <v>0</v>
      </c>
      <c r="AI32" s="3">
        <f t="shared" si="13"/>
        <v>0</v>
      </c>
      <c r="AJ32" s="3">
        <f t="shared" si="13"/>
        <v>0</v>
      </c>
      <c r="AK32" s="3">
        <f t="shared" si="13"/>
        <v>0</v>
      </c>
      <c r="AL32" s="3">
        <f t="shared" si="13"/>
        <v>0</v>
      </c>
      <c r="AM32" s="3">
        <f t="shared" si="13"/>
        <v>0</v>
      </c>
    </row>
    <row r="33" spans="1:39" x14ac:dyDescent="0.3">
      <c r="A33" s="597"/>
      <c r="B33" s="11" t="str">
        <f t="shared" si="3"/>
        <v>Process</v>
      </c>
      <c r="C33" s="3">
        <f t="shared" si="3"/>
        <v>0</v>
      </c>
      <c r="D33" s="3">
        <f t="shared" ref="D33:AM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0</v>
      </c>
      <c r="O33" s="3">
        <f t="shared" si="14"/>
        <v>0</v>
      </c>
      <c r="P33" s="3">
        <f t="shared" si="14"/>
        <v>0</v>
      </c>
      <c r="Q33" s="3">
        <f t="shared" si="14"/>
        <v>0</v>
      </c>
      <c r="R33" s="3">
        <f t="shared" si="14"/>
        <v>0</v>
      </c>
      <c r="S33" s="3">
        <f t="shared" si="14"/>
        <v>0</v>
      </c>
      <c r="T33" s="3">
        <f t="shared" si="14"/>
        <v>0</v>
      </c>
      <c r="U33" s="3">
        <f t="shared" si="14"/>
        <v>0</v>
      </c>
      <c r="V33" s="3">
        <f t="shared" si="14"/>
        <v>0</v>
      </c>
      <c r="W33" s="508">
        <f t="shared" si="14"/>
        <v>0</v>
      </c>
      <c r="X33" s="3">
        <f t="shared" si="14"/>
        <v>0</v>
      </c>
      <c r="Y33" s="3">
        <f t="shared" si="14"/>
        <v>0</v>
      </c>
      <c r="Z33" s="3">
        <f t="shared" si="14"/>
        <v>0</v>
      </c>
      <c r="AA33" s="3">
        <f t="shared" si="14"/>
        <v>0</v>
      </c>
      <c r="AB33" s="3">
        <f t="shared" si="14"/>
        <v>0</v>
      </c>
      <c r="AC33" s="3">
        <f t="shared" si="14"/>
        <v>0</v>
      </c>
      <c r="AD33" s="3">
        <f t="shared" si="14"/>
        <v>0</v>
      </c>
      <c r="AE33" s="3">
        <f t="shared" si="14"/>
        <v>0</v>
      </c>
      <c r="AF33" s="3">
        <f t="shared" si="14"/>
        <v>0</v>
      </c>
      <c r="AG33" s="3">
        <f t="shared" si="14"/>
        <v>0</v>
      </c>
      <c r="AH33" s="3">
        <f t="shared" si="14"/>
        <v>0</v>
      </c>
      <c r="AI33" s="3">
        <f t="shared" si="14"/>
        <v>0</v>
      </c>
      <c r="AJ33" s="3">
        <f t="shared" si="14"/>
        <v>0</v>
      </c>
      <c r="AK33" s="3">
        <f t="shared" si="14"/>
        <v>0</v>
      </c>
      <c r="AL33" s="3">
        <f t="shared" si="14"/>
        <v>0</v>
      </c>
      <c r="AM33" s="3">
        <f t="shared" si="14"/>
        <v>0</v>
      </c>
    </row>
    <row r="34" spans="1:39" x14ac:dyDescent="0.3">
      <c r="A34" s="597"/>
      <c r="B34" s="11" t="str">
        <f t="shared" si="3"/>
        <v>Refrigeration</v>
      </c>
      <c r="C34" s="3">
        <f t="shared" si="3"/>
        <v>0</v>
      </c>
      <c r="D34" s="3">
        <f t="shared" ref="D34:AM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3">
        <f t="shared" si="15"/>
        <v>0</v>
      </c>
      <c r="O34" s="3">
        <f t="shared" si="15"/>
        <v>0</v>
      </c>
      <c r="P34" s="3">
        <f t="shared" si="15"/>
        <v>0</v>
      </c>
      <c r="Q34" s="3">
        <f t="shared" si="15"/>
        <v>0</v>
      </c>
      <c r="R34" s="3">
        <f t="shared" si="15"/>
        <v>0</v>
      </c>
      <c r="S34" s="3">
        <f t="shared" si="15"/>
        <v>0</v>
      </c>
      <c r="T34" s="3">
        <f t="shared" si="15"/>
        <v>0</v>
      </c>
      <c r="U34" s="3">
        <f t="shared" si="15"/>
        <v>0</v>
      </c>
      <c r="V34" s="3">
        <f t="shared" si="15"/>
        <v>0</v>
      </c>
      <c r="W34" s="508">
        <f t="shared" si="15"/>
        <v>0</v>
      </c>
      <c r="X34" s="3">
        <f t="shared" si="15"/>
        <v>0</v>
      </c>
      <c r="Y34" s="3">
        <f t="shared" si="15"/>
        <v>0</v>
      </c>
      <c r="Z34" s="3">
        <f t="shared" si="15"/>
        <v>0</v>
      </c>
      <c r="AA34" s="3">
        <f t="shared" si="15"/>
        <v>0</v>
      </c>
      <c r="AB34" s="3">
        <f t="shared" si="15"/>
        <v>0</v>
      </c>
      <c r="AC34" s="3">
        <f t="shared" si="15"/>
        <v>0</v>
      </c>
      <c r="AD34" s="3">
        <f t="shared" si="15"/>
        <v>0</v>
      </c>
      <c r="AE34" s="3">
        <f t="shared" si="15"/>
        <v>0</v>
      </c>
      <c r="AF34" s="3">
        <f t="shared" si="15"/>
        <v>0</v>
      </c>
      <c r="AG34" s="3">
        <f t="shared" si="15"/>
        <v>0</v>
      </c>
      <c r="AH34" s="3">
        <f t="shared" si="15"/>
        <v>0</v>
      </c>
      <c r="AI34" s="3">
        <f t="shared" si="15"/>
        <v>0</v>
      </c>
      <c r="AJ34" s="3">
        <f t="shared" si="15"/>
        <v>0</v>
      </c>
      <c r="AK34" s="3">
        <f t="shared" si="15"/>
        <v>0</v>
      </c>
      <c r="AL34" s="3">
        <f t="shared" si="15"/>
        <v>0</v>
      </c>
      <c r="AM34" s="3">
        <f t="shared" si="15"/>
        <v>0</v>
      </c>
    </row>
    <row r="35" spans="1:39" x14ac:dyDescent="0.3">
      <c r="A35" s="597"/>
      <c r="B35" s="11" t="str">
        <f t="shared" si="3"/>
        <v>Water Heating</v>
      </c>
      <c r="C35" s="3">
        <f t="shared" si="3"/>
        <v>0</v>
      </c>
      <c r="D35" s="3">
        <f t="shared" ref="D35:AM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3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508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  <c r="AB35" s="3">
        <f t="shared" si="16"/>
        <v>0</v>
      </c>
      <c r="AC35" s="3">
        <f t="shared" si="16"/>
        <v>0</v>
      </c>
      <c r="AD35" s="3">
        <f t="shared" si="16"/>
        <v>0</v>
      </c>
      <c r="AE35" s="3">
        <f t="shared" si="16"/>
        <v>0</v>
      </c>
      <c r="AF35" s="3">
        <f t="shared" si="16"/>
        <v>0</v>
      </c>
      <c r="AG35" s="3">
        <f t="shared" si="16"/>
        <v>0</v>
      </c>
      <c r="AH35" s="3">
        <f t="shared" si="16"/>
        <v>0</v>
      </c>
      <c r="AI35" s="3">
        <f t="shared" si="16"/>
        <v>0</v>
      </c>
      <c r="AJ35" s="3">
        <f t="shared" si="16"/>
        <v>0</v>
      </c>
      <c r="AK35" s="3">
        <f t="shared" si="16"/>
        <v>0</v>
      </c>
      <c r="AL35" s="3">
        <f t="shared" si="16"/>
        <v>0</v>
      </c>
      <c r="AM35" s="3">
        <f t="shared" si="16"/>
        <v>0</v>
      </c>
    </row>
    <row r="36" spans="1:39" ht="15" customHeight="1" x14ac:dyDescent="0.3">
      <c r="A36" s="597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35">
      <c r="A37" s="598"/>
      <c r="B37" s="273" t="str">
        <f t="shared" si="3"/>
        <v>Monthly kWh</v>
      </c>
      <c r="C37" s="274">
        <f>SUM(C23:C36)</f>
        <v>0</v>
      </c>
      <c r="D37" s="274">
        <f t="shared" ref="D37:AM37" si="17">SUM(D23:D36)</f>
        <v>0</v>
      </c>
      <c r="E37" s="274">
        <f t="shared" si="17"/>
        <v>0</v>
      </c>
      <c r="F37" s="274">
        <f t="shared" si="17"/>
        <v>0</v>
      </c>
      <c r="G37" s="274">
        <f t="shared" si="17"/>
        <v>0</v>
      </c>
      <c r="H37" s="274">
        <f t="shared" si="17"/>
        <v>0</v>
      </c>
      <c r="I37" s="274">
        <f t="shared" si="17"/>
        <v>0</v>
      </c>
      <c r="J37" s="274">
        <f t="shared" si="17"/>
        <v>0</v>
      </c>
      <c r="K37" s="274">
        <f t="shared" si="17"/>
        <v>0</v>
      </c>
      <c r="L37" s="274">
        <f t="shared" si="17"/>
        <v>0</v>
      </c>
      <c r="M37" s="274">
        <f t="shared" si="17"/>
        <v>92578.162500000006</v>
      </c>
      <c r="N37" s="274">
        <f t="shared" si="17"/>
        <v>92578.162500000006</v>
      </c>
      <c r="O37" s="274">
        <f t="shared" si="17"/>
        <v>92578.162500000006</v>
      </c>
      <c r="P37" s="274">
        <f t="shared" si="17"/>
        <v>92578.162500000006</v>
      </c>
      <c r="Q37" s="274">
        <f t="shared" si="17"/>
        <v>92578.162500000006</v>
      </c>
      <c r="R37" s="274">
        <f t="shared" si="17"/>
        <v>92578.162500000006</v>
      </c>
      <c r="S37" s="274">
        <f t="shared" si="17"/>
        <v>92578.162500000006</v>
      </c>
      <c r="T37" s="274">
        <f t="shared" si="17"/>
        <v>92578.162500000006</v>
      </c>
      <c r="U37" s="274">
        <f t="shared" si="17"/>
        <v>92578.162500000006</v>
      </c>
      <c r="V37" s="274">
        <f t="shared" si="17"/>
        <v>92578.162500000006</v>
      </c>
      <c r="W37" s="274">
        <f t="shared" si="17"/>
        <v>92578.162500000006</v>
      </c>
      <c r="X37" s="274">
        <f t="shared" si="17"/>
        <v>92578.162500000006</v>
      </c>
      <c r="Y37" s="274">
        <f t="shared" si="17"/>
        <v>92578.162500000006</v>
      </c>
      <c r="Z37" s="274">
        <f t="shared" si="17"/>
        <v>92578.162500000006</v>
      </c>
      <c r="AA37" s="274">
        <f t="shared" si="17"/>
        <v>92578.162500000006</v>
      </c>
      <c r="AB37" s="274">
        <f t="shared" si="17"/>
        <v>92578.162500000006</v>
      </c>
      <c r="AC37" s="274">
        <f t="shared" si="17"/>
        <v>92578.162500000006</v>
      </c>
      <c r="AD37" s="274">
        <f t="shared" si="17"/>
        <v>92578.162500000006</v>
      </c>
      <c r="AE37" s="274">
        <f t="shared" si="17"/>
        <v>92578.162500000006</v>
      </c>
      <c r="AF37" s="274">
        <f t="shared" si="17"/>
        <v>92578.162500000006</v>
      </c>
      <c r="AG37" s="274">
        <f t="shared" si="17"/>
        <v>92578.162500000006</v>
      </c>
      <c r="AH37" s="274">
        <f t="shared" si="17"/>
        <v>92578.162500000006</v>
      </c>
      <c r="AI37" s="274">
        <f t="shared" si="17"/>
        <v>92578.162500000006</v>
      </c>
      <c r="AJ37" s="274">
        <f t="shared" si="17"/>
        <v>92578.162500000006</v>
      </c>
      <c r="AK37" s="274">
        <f t="shared" si="17"/>
        <v>92578.162500000006</v>
      </c>
      <c r="AL37" s="274">
        <f t="shared" si="17"/>
        <v>92578.162500000006</v>
      </c>
      <c r="AM37" s="274">
        <f t="shared" si="17"/>
        <v>92578.162500000006</v>
      </c>
    </row>
    <row r="38" spans="1:39" s="44" customFormat="1" x14ac:dyDescent="0.3">
      <c r="A38" s="8"/>
      <c r="B38" s="302"/>
      <c r="C38" s="9"/>
      <c r="D38" s="302"/>
      <c r="E38" s="9"/>
      <c r="F38" s="302"/>
      <c r="G38" s="302"/>
      <c r="H38" s="9"/>
      <c r="I38" s="302"/>
      <c r="J38" s="302"/>
      <c r="K38" s="9"/>
      <c r="L38" s="302"/>
      <c r="M38" s="302"/>
      <c r="N38" s="366" t="s">
        <v>147</v>
      </c>
      <c r="O38" s="365">
        <f>SUM(C5:N18)</f>
        <v>92578.162500000006</v>
      </c>
      <c r="P38" s="302"/>
      <c r="Q38" s="9"/>
      <c r="R38" s="302"/>
      <c r="S38" s="302"/>
      <c r="T38" s="9"/>
      <c r="U38" s="302"/>
      <c r="V38" s="302"/>
      <c r="W38" s="9"/>
      <c r="X38" s="302"/>
      <c r="Y38" s="302"/>
      <c r="Z38" s="9"/>
      <c r="AA38" s="302"/>
      <c r="AB38" s="302"/>
      <c r="AC38" s="9"/>
      <c r="AD38" s="302"/>
      <c r="AE38" s="302"/>
      <c r="AF38" s="9"/>
      <c r="AG38" s="302"/>
      <c r="AH38" s="302"/>
      <c r="AI38" s="9"/>
      <c r="AJ38" s="302"/>
      <c r="AK38" s="302"/>
      <c r="AL38" s="9"/>
      <c r="AM38" s="302"/>
    </row>
    <row r="39" spans="1:39" s="44" customFormat="1" ht="15" thickBot="1" x14ac:dyDescent="0.35"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</row>
    <row r="40" spans="1:39" ht="15.6" x14ac:dyDescent="0.3">
      <c r="A40" s="599" t="s">
        <v>129</v>
      </c>
      <c r="B40" s="17" t="str">
        <f t="shared" ref="B40:B55" si="18">B22</f>
        <v>End Use</v>
      </c>
      <c r="C40" s="271">
        <v>43831</v>
      </c>
      <c r="D40" s="271">
        <v>43862</v>
      </c>
      <c r="E40" s="271">
        <v>43891</v>
      </c>
      <c r="F40" s="271">
        <v>43922</v>
      </c>
      <c r="G40" s="271">
        <v>43952</v>
      </c>
      <c r="H40" s="271">
        <v>43983</v>
      </c>
      <c r="I40" s="271">
        <v>44013</v>
      </c>
      <c r="J40" s="271">
        <v>44044</v>
      </c>
      <c r="K40" s="271">
        <v>44075</v>
      </c>
      <c r="L40" s="271">
        <v>44105</v>
      </c>
      <c r="M40" s="271">
        <v>44136</v>
      </c>
      <c r="N40" s="271">
        <v>44166</v>
      </c>
      <c r="O40" s="271">
        <v>44197</v>
      </c>
      <c r="P40" s="271">
        <v>44228</v>
      </c>
      <c r="Q40" s="271">
        <v>44256</v>
      </c>
      <c r="R40" s="271">
        <v>44287</v>
      </c>
      <c r="S40" s="271">
        <v>44317</v>
      </c>
      <c r="T40" s="271">
        <v>44348</v>
      </c>
      <c r="U40" s="271">
        <v>44378</v>
      </c>
      <c r="V40" s="271">
        <v>44409</v>
      </c>
      <c r="W40" s="271">
        <v>44440</v>
      </c>
      <c r="X40" s="271">
        <v>44470</v>
      </c>
      <c r="Y40" s="271">
        <v>44501</v>
      </c>
      <c r="Z40" s="271">
        <v>44531</v>
      </c>
      <c r="AA40" s="271">
        <v>44562</v>
      </c>
      <c r="AB40" s="271">
        <v>44593</v>
      </c>
      <c r="AC40" s="271">
        <v>44621</v>
      </c>
      <c r="AD40" s="271">
        <v>44652</v>
      </c>
      <c r="AE40" s="271">
        <v>44682</v>
      </c>
      <c r="AF40" s="271">
        <v>44713</v>
      </c>
      <c r="AG40" s="271">
        <v>44743</v>
      </c>
      <c r="AH40" s="271">
        <v>44774</v>
      </c>
      <c r="AI40" s="271">
        <v>44805</v>
      </c>
      <c r="AJ40" s="271">
        <v>44835</v>
      </c>
      <c r="AK40" s="271">
        <v>44866</v>
      </c>
      <c r="AL40" s="271">
        <v>44896</v>
      </c>
      <c r="AM40" s="271">
        <v>44927</v>
      </c>
    </row>
    <row r="41" spans="1:39" ht="15" customHeight="1" x14ac:dyDescent="0.3">
      <c r="A41" s="600"/>
      <c r="B41" s="11" t="str">
        <f t="shared" si="18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19">G41</f>
        <v>0</v>
      </c>
      <c r="I41" s="3">
        <f t="shared" si="19"/>
        <v>0</v>
      </c>
      <c r="J41" s="3">
        <f t="shared" si="19"/>
        <v>0</v>
      </c>
      <c r="K41" s="3">
        <f t="shared" si="19"/>
        <v>0</v>
      </c>
      <c r="L41" s="3">
        <f t="shared" si="19"/>
        <v>0</v>
      </c>
      <c r="M41" s="3">
        <f t="shared" si="19"/>
        <v>0</v>
      </c>
      <c r="N41" s="3">
        <f t="shared" si="19"/>
        <v>0</v>
      </c>
      <c r="O41" s="3">
        <f t="shared" si="19"/>
        <v>0</v>
      </c>
      <c r="P41" s="3">
        <f t="shared" si="19"/>
        <v>0</v>
      </c>
      <c r="Q41" s="3">
        <f t="shared" si="19"/>
        <v>0</v>
      </c>
      <c r="R41" s="3">
        <f t="shared" si="19"/>
        <v>0</v>
      </c>
      <c r="S41" s="3">
        <f t="shared" si="19"/>
        <v>0</v>
      </c>
      <c r="T41" s="3">
        <f t="shared" si="19"/>
        <v>0</v>
      </c>
      <c r="U41" s="3">
        <f t="shared" si="19"/>
        <v>0</v>
      </c>
      <c r="V41" s="3">
        <f t="shared" si="19"/>
        <v>0</v>
      </c>
      <c r="W41" s="3">
        <f t="shared" si="19"/>
        <v>0</v>
      </c>
      <c r="X41" s="3">
        <f t="shared" si="19"/>
        <v>0</v>
      </c>
      <c r="Y41" s="3">
        <f t="shared" si="19"/>
        <v>0</v>
      </c>
      <c r="Z41" s="3">
        <f t="shared" si="19"/>
        <v>0</v>
      </c>
      <c r="AA41" s="3">
        <f t="shared" si="19"/>
        <v>0</v>
      </c>
      <c r="AB41" s="3">
        <f t="shared" si="19"/>
        <v>0</v>
      </c>
      <c r="AC41" s="508">
        <v>0</v>
      </c>
      <c r="AD41" s="3">
        <f t="shared" si="19"/>
        <v>0</v>
      </c>
      <c r="AE41" s="3">
        <f t="shared" si="19"/>
        <v>0</v>
      </c>
      <c r="AF41" s="3">
        <f t="shared" si="19"/>
        <v>0</v>
      </c>
      <c r="AG41" s="3">
        <f t="shared" si="19"/>
        <v>0</v>
      </c>
      <c r="AH41" s="3">
        <f t="shared" si="19"/>
        <v>0</v>
      </c>
      <c r="AI41" s="3">
        <f t="shared" si="19"/>
        <v>0</v>
      </c>
      <c r="AJ41" s="3">
        <f t="shared" si="19"/>
        <v>0</v>
      </c>
      <c r="AK41" s="3">
        <f t="shared" si="19"/>
        <v>0</v>
      </c>
      <c r="AL41" s="3">
        <f t="shared" si="19"/>
        <v>0</v>
      </c>
      <c r="AM41" s="3">
        <f t="shared" si="19"/>
        <v>0</v>
      </c>
    </row>
    <row r="42" spans="1:39" x14ac:dyDescent="0.3">
      <c r="A42" s="600"/>
      <c r="B42" s="12" t="str">
        <f t="shared" si="18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20">F42</f>
        <v>0</v>
      </c>
      <c r="H42" s="3">
        <f t="shared" si="20"/>
        <v>0</v>
      </c>
      <c r="I42" s="3">
        <f t="shared" si="20"/>
        <v>0</v>
      </c>
      <c r="J42" s="3">
        <f t="shared" si="20"/>
        <v>0</v>
      </c>
      <c r="K42" s="3">
        <f t="shared" si="20"/>
        <v>0</v>
      </c>
      <c r="L42" s="3">
        <f t="shared" si="20"/>
        <v>0</v>
      </c>
      <c r="M42" s="3">
        <f t="shared" si="20"/>
        <v>0</v>
      </c>
      <c r="N42" s="3">
        <f t="shared" si="20"/>
        <v>0</v>
      </c>
      <c r="O42" s="3">
        <f t="shared" si="20"/>
        <v>0</v>
      </c>
      <c r="P42" s="3">
        <f t="shared" si="20"/>
        <v>0</v>
      </c>
      <c r="Q42" s="3">
        <f t="shared" si="20"/>
        <v>0</v>
      </c>
      <c r="R42" s="3">
        <f t="shared" si="20"/>
        <v>0</v>
      </c>
      <c r="S42" s="3">
        <f t="shared" si="20"/>
        <v>0</v>
      </c>
      <c r="T42" s="3">
        <f t="shared" si="20"/>
        <v>0</v>
      </c>
      <c r="U42" s="3">
        <f t="shared" si="20"/>
        <v>0</v>
      </c>
      <c r="V42" s="3">
        <f t="shared" si="20"/>
        <v>0</v>
      </c>
      <c r="W42" s="3">
        <f t="shared" si="20"/>
        <v>0</v>
      </c>
      <c r="X42" s="3">
        <f t="shared" si="20"/>
        <v>0</v>
      </c>
      <c r="Y42" s="3">
        <f t="shared" si="20"/>
        <v>0</v>
      </c>
      <c r="Z42" s="3">
        <f t="shared" si="20"/>
        <v>0</v>
      </c>
      <c r="AA42" s="3">
        <f t="shared" si="20"/>
        <v>0</v>
      </c>
      <c r="AB42" s="3">
        <f t="shared" si="20"/>
        <v>0</v>
      </c>
      <c r="AC42" s="508">
        <v>0</v>
      </c>
      <c r="AD42" s="3">
        <f t="shared" si="20"/>
        <v>0</v>
      </c>
      <c r="AE42" s="3">
        <f t="shared" si="20"/>
        <v>0</v>
      </c>
      <c r="AF42" s="3">
        <f t="shared" si="20"/>
        <v>0</v>
      </c>
      <c r="AG42" s="3">
        <f t="shared" si="20"/>
        <v>0</v>
      </c>
      <c r="AH42" s="3">
        <f t="shared" si="20"/>
        <v>0</v>
      </c>
      <c r="AI42" s="3">
        <f t="shared" si="20"/>
        <v>0</v>
      </c>
      <c r="AJ42" s="3">
        <f t="shared" si="20"/>
        <v>0</v>
      </c>
      <c r="AK42" s="3">
        <f t="shared" si="20"/>
        <v>0</v>
      </c>
      <c r="AL42" s="3">
        <f t="shared" si="20"/>
        <v>0</v>
      </c>
      <c r="AM42" s="3">
        <f t="shared" si="20"/>
        <v>0</v>
      </c>
    </row>
    <row r="43" spans="1:39" x14ac:dyDescent="0.3">
      <c r="A43" s="600"/>
      <c r="B43" s="11" t="str">
        <f t="shared" si="18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1">F43</f>
        <v>0</v>
      </c>
      <c r="H43" s="3">
        <f t="shared" si="21"/>
        <v>0</v>
      </c>
      <c r="I43" s="3">
        <f t="shared" si="21"/>
        <v>0</v>
      </c>
      <c r="J43" s="3">
        <f t="shared" si="21"/>
        <v>0</v>
      </c>
      <c r="K43" s="3">
        <f t="shared" si="21"/>
        <v>0</v>
      </c>
      <c r="L43" s="3">
        <f t="shared" si="21"/>
        <v>0</v>
      </c>
      <c r="M43" s="3">
        <f t="shared" si="21"/>
        <v>0</v>
      </c>
      <c r="N43" s="3">
        <f t="shared" si="21"/>
        <v>0</v>
      </c>
      <c r="O43" s="3">
        <f t="shared" si="21"/>
        <v>0</v>
      </c>
      <c r="P43" s="3">
        <f t="shared" si="21"/>
        <v>0</v>
      </c>
      <c r="Q43" s="3">
        <f t="shared" si="21"/>
        <v>0</v>
      </c>
      <c r="R43" s="3">
        <f t="shared" si="21"/>
        <v>0</v>
      </c>
      <c r="S43" s="3">
        <f t="shared" si="21"/>
        <v>0</v>
      </c>
      <c r="T43" s="3">
        <f t="shared" si="21"/>
        <v>0</v>
      </c>
      <c r="U43" s="3">
        <f t="shared" si="21"/>
        <v>0</v>
      </c>
      <c r="V43" s="3">
        <f t="shared" si="21"/>
        <v>0</v>
      </c>
      <c r="W43" s="3">
        <f t="shared" si="21"/>
        <v>0</v>
      </c>
      <c r="X43" s="3">
        <f t="shared" si="21"/>
        <v>0</v>
      </c>
      <c r="Y43" s="3">
        <f t="shared" si="21"/>
        <v>0</v>
      </c>
      <c r="Z43" s="3">
        <f t="shared" si="21"/>
        <v>0</v>
      </c>
      <c r="AA43" s="3">
        <f t="shared" si="21"/>
        <v>0</v>
      </c>
      <c r="AB43" s="3">
        <f t="shared" si="21"/>
        <v>0</v>
      </c>
      <c r="AC43" s="508">
        <v>0</v>
      </c>
      <c r="AD43" s="3">
        <f t="shared" si="21"/>
        <v>0</v>
      </c>
      <c r="AE43" s="3">
        <f t="shared" si="21"/>
        <v>0</v>
      </c>
      <c r="AF43" s="3">
        <f t="shared" si="21"/>
        <v>0</v>
      </c>
      <c r="AG43" s="3">
        <f t="shared" si="21"/>
        <v>0</v>
      </c>
      <c r="AH43" s="3">
        <f t="shared" si="21"/>
        <v>0</v>
      </c>
      <c r="AI43" s="3">
        <f t="shared" si="21"/>
        <v>0</v>
      </c>
      <c r="AJ43" s="3">
        <f t="shared" si="21"/>
        <v>0</v>
      </c>
      <c r="AK43" s="3">
        <f t="shared" si="21"/>
        <v>0</v>
      </c>
      <c r="AL43" s="3">
        <f t="shared" si="21"/>
        <v>0</v>
      </c>
      <c r="AM43" s="3">
        <f t="shared" si="21"/>
        <v>0</v>
      </c>
    </row>
    <row r="44" spans="1:39" x14ac:dyDescent="0.3">
      <c r="A44" s="600"/>
      <c r="B44" s="11" t="str">
        <f t="shared" si="18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2">F44</f>
        <v>0</v>
      </c>
      <c r="H44" s="3">
        <f t="shared" si="22"/>
        <v>0</v>
      </c>
      <c r="I44" s="3">
        <f t="shared" si="22"/>
        <v>0</v>
      </c>
      <c r="J44" s="3">
        <f t="shared" si="22"/>
        <v>0</v>
      </c>
      <c r="K44" s="3">
        <f t="shared" si="22"/>
        <v>0</v>
      </c>
      <c r="L44" s="3">
        <f t="shared" si="22"/>
        <v>0</v>
      </c>
      <c r="M44" s="3">
        <f t="shared" si="22"/>
        <v>0</v>
      </c>
      <c r="N44" s="3">
        <f t="shared" si="22"/>
        <v>0</v>
      </c>
      <c r="O44" s="3">
        <f t="shared" si="22"/>
        <v>0</v>
      </c>
      <c r="P44" s="3">
        <f t="shared" si="22"/>
        <v>0</v>
      </c>
      <c r="Q44" s="3">
        <f t="shared" si="22"/>
        <v>0</v>
      </c>
      <c r="R44" s="3">
        <f t="shared" si="22"/>
        <v>0</v>
      </c>
      <c r="S44" s="3">
        <f t="shared" si="22"/>
        <v>0</v>
      </c>
      <c r="T44" s="3">
        <f t="shared" si="22"/>
        <v>0</v>
      </c>
      <c r="U44" s="3">
        <f t="shared" si="22"/>
        <v>0</v>
      </c>
      <c r="V44" s="3">
        <f t="shared" si="22"/>
        <v>0</v>
      </c>
      <c r="W44" s="3">
        <f t="shared" si="22"/>
        <v>0</v>
      </c>
      <c r="X44" s="3">
        <f t="shared" si="22"/>
        <v>0</v>
      </c>
      <c r="Y44" s="3">
        <f t="shared" si="22"/>
        <v>0</v>
      </c>
      <c r="Z44" s="3">
        <f t="shared" si="22"/>
        <v>0</v>
      </c>
      <c r="AA44" s="3">
        <f t="shared" si="22"/>
        <v>0</v>
      </c>
      <c r="AB44" s="3">
        <f t="shared" si="22"/>
        <v>0</v>
      </c>
      <c r="AC44" s="508">
        <v>0</v>
      </c>
      <c r="AD44" s="3">
        <f t="shared" si="22"/>
        <v>0</v>
      </c>
      <c r="AE44" s="3">
        <f t="shared" si="22"/>
        <v>0</v>
      </c>
      <c r="AF44" s="3">
        <f t="shared" si="22"/>
        <v>0</v>
      </c>
      <c r="AG44" s="3">
        <f t="shared" si="22"/>
        <v>0</v>
      </c>
      <c r="AH44" s="3">
        <f t="shared" si="22"/>
        <v>0</v>
      </c>
      <c r="AI44" s="3">
        <f t="shared" si="22"/>
        <v>0</v>
      </c>
      <c r="AJ44" s="3">
        <f t="shared" si="22"/>
        <v>0</v>
      </c>
      <c r="AK44" s="3">
        <f t="shared" si="22"/>
        <v>0</v>
      </c>
      <c r="AL44" s="3">
        <f t="shared" si="22"/>
        <v>0</v>
      </c>
      <c r="AM44" s="3">
        <f t="shared" si="22"/>
        <v>0</v>
      </c>
    </row>
    <row r="45" spans="1:39" x14ac:dyDescent="0.3">
      <c r="A45" s="600"/>
      <c r="B45" s="12" t="str">
        <f t="shared" si="18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3">F45</f>
        <v>0</v>
      </c>
      <c r="H45" s="3">
        <f t="shared" si="23"/>
        <v>0</v>
      </c>
      <c r="I45" s="3">
        <f t="shared" si="23"/>
        <v>0</v>
      </c>
      <c r="J45" s="3">
        <f t="shared" si="23"/>
        <v>0</v>
      </c>
      <c r="K45" s="3">
        <f t="shared" si="23"/>
        <v>0</v>
      </c>
      <c r="L45" s="3">
        <f t="shared" si="23"/>
        <v>0</v>
      </c>
      <c r="M45" s="3">
        <f t="shared" si="23"/>
        <v>0</v>
      </c>
      <c r="N45" s="3">
        <f t="shared" si="23"/>
        <v>0</v>
      </c>
      <c r="O45" s="3">
        <f t="shared" si="23"/>
        <v>0</v>
      </c>
      <c r="P45" s="3">
        <f t="shared" si="23"/>
        <v>0</v>
      </c>
      <c r="Q45" s="3">
        <f t="shared" si="23"/>
        <v>0</v>
      </c>
      <c r="R45" s="3">
        <f t="shared" si="23"/>
        <v>0</v>
      </c>
      <c r="S45" s="3">
        <f t="shared" si="23"/>
        <v>0</v>
      </c>
      <c r="T45" s="3">
        <f t="shared" si="23"/>
        <v>0</v>
      </c>
      <c r="U45" s="3">
        <f t="shared" si="23"/>
        <v>0</v>
      </c>
      <c r="V45" s="3">
        <f t="shared" si="23"/>
        <v>0</v>
      </c>
      <c r="W45" s="3">
        <f t="shared" si="23"/>
        <v>0</v>
      </c>
      <c r="X45" s="3">
        <f t="shared" si="23"/>
        <v>0</v>
      </c>
      <c r="Y45" s="3">
        <f t="shared" si="23"/>
        <v>0</v>
      </c>
      <c r="Z45" s="3">
        <f t="shared" si="23"/>
        <v>0</v>
      </c>
      <c r="AA45" s="3">
        <f t="shared" si="23"/>
        <v>0</v>
      </c>
      <c r="AB45" s="3">
        <f t="shared" si="23"/>
        <v>0</v>
      </c>
      <c r="AC45" s="508">
        <v>0</v>
      </c>
      <c r="AD45" s="3">
        <f t="shared" si="23"/>
        <v>0</v>
      </c>
      <c r="AE45" s="3">
        <f t="shared" si="23"/>
        <v>0</v>
      </c>
      <c r="AF45" s="3">
        <f t="shared" si="23"/>
        <v>0</v>
      </c>
      <c r="AG45" s="3">
        <f t="shared" si="23"/>
        <v>0</v>
      </c>
      <c r="AH45" s="3">
        <f t="shared" si="23"/>
        <v>0</v>
      </c>
      <c r="AI45" s="3">
        <f t="shared" si="23"/>
        <v>0</v>
      </c>
      <c r="AJ45" s="3">
        <f t="shared" si="23"/>
        <v>0</v>
      </c>
      <c r="AK45" s="3">
        <f t="shared" si="23"/>
        <v>0</v>
      </c>
      <c r="AL45" s="3">
        <f t="shared" si="23"/>
        <v>0</v>
      </c>
      <c r="AM45" s="3">
        <f t="shared" si="23"/>
        <v>0</v>
      </c>
    </row>
    <row r="46" spans="1:39" x14ac:dyDescent="0.3">
      <c r="A46" s="600"/>
      <c r="B46" s="11" t="str">
        <f t="shared" si="18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4">F46</f>
        <v>0</v>
      </c>
      <c r="H46" s="3">
        <f t="shared" si="24"/>
        <v>0</v>
      </c>
      <c r="I46" s="3">
        <f t="shared" si="24"/>
        <v>0</v>
      </c>
      <c r="J46" s="3">
        <f t="shared" si="24"/>
        <v>0</v>
      </c>
      <c r="K46" s="3">
        <f t="shared" si="24"/>
        <v>0</v>
      </c>
      <c r="L46" s="3">
        <f t="shared" si="24"/>
        <v>0</v>
      </c>
      <c r="M46" s="3">
        <f t="shared" si="24"/>
        <v>0</v>
      </c>
      <c r="N46" s="3">
        <f t="shared" si="24"/>
        <v>0</v>
      </c>
      <c r="O46" s="3">
        <f t="shared" si="24"/>
        <v>0</v>
      </c>
      <c r="P46" s="3">
        <f t="shared" si="24"/>
        <v>0</v>
      </c>
      <c r="Q46" s="3">
        <f t="shared" si="24"/>
        <v>0</v>
      </c>
      <c r="R46" s="3">
        <f t="shared" si="24"/>
        <v>0</v>
      </c>
      <c r="S46" s="3">
        <f t="shared" si="24"/>
        <v>0</v>
      </c>
      <c r="T46" s="3">
        <f t="shared" si="24"/>
        <v>0</v>
      </c>
      <c r="U46" s="3">
        <f t="shared" si="24"/>
        <v>0</v>
      </c>
      <c r="V46" s="3">
        <f t="shared" si="24"/>
        <v>0</v>
      </c>
      <c r="W46" s="3">
        <f t="shared" si="24"/>
        <v>0</v>
      </c>
      <c r="X46" s="3">
        <f t="shared" si="24"/>
        <v>0</v>
      </c>
      <c r="Y46" s="3">
        <f t="shared" si="24"/>
        <v>0</v>
      </c>
      <c r="Z46" s="3">
        <f t="shared" si="24"/>
        <v>0</v>
      </c>
      <c r="AA46" s="3">
        <f t="shared" si="24"/>
        <v>0</v>
      </c>
      <c r="AB46" s="3">
        <f t="shared" si="24"/>
        <v>0</v>
      </c>
      <c r="AC46" s="508">
        <v>0</v>
      </c>
      <c r="AD46" s="3">
        <f t="shared" si="24"/>
        <v>0</v>
      </c>
      <c r="AE46" s="3">
        <f t="shared" si="24"/>
        <v>0</v>
      </c>
      <c r="AF46" s="3">
        <f t="shared" si="24"/>
        <v>0</v>
      </c>
      <c r="AG46" s="3">
        <f t="shared" si="24"/>
        <v>0</v>
      </c>
      <c r="AH46" s="3">
        <f t="shared" si="24"/>
        <v>0</v>
      </c>
      <c r="AI46" s="3">
        <f t="shared" si="24"/>
        <v>0</v>
      </c>
      <c r="AJ46" s="3">
        <f t="shared" si="24"/>
        <v>0</v>
      </c>
      <c r="AK46" s="3">
        <f t="shared" si="24"/>
        <v>0</v>
      </c>
      <c r="AL46" s="3">
        <f t="shared" si="24"/>
        <v>0</v>
      </c>
      <c r="AM46" s="3">
        <f t="shared" si="24"/>
        <v>0</v>
      </c>
    </row>
    <row r="47" spans="1:39" x14ac:dyDescent="0.3">
      <c r="A47" s="600"/>
      <c r="B47" s="11" t="str">
        <f t="shared" si="18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5">F47</f>
        <v>0</v>
      </c>
      <c r="H47" s="3">
        <f t="shared" si="25"/>
        <v>0</v>
      </c>
      <c r="I47" s="3">
        <f t="shared" si="25"/>
        <v>0</v>
      </c>
      <c r="J47" s="3">
        <f t="shared" si="25"/>
        <v>0</v>
      </c>
      <c r="K47" s="3">
        <f t="shared" si="25"/>
        <v>0</v>
      </c>
      <c r="L47" s="3">
        <f t="shared" si="25"/>
        <v>0</v>
      </c>
      <c r="M47" s="3">
        <f t="shared" si="25"/>
        <v>0</v>
      </c>
      <c r="N47" s="3">
        <f t="shared" si="25"/>
        <v>0</v>
      </c>
      <c r="O47" s="3">
        <f t="shared" si="25"/>
        <v>0</v>
      </c>
      <c r="P47" s="3">
        <f t="shared" si="25"/>
        <v>0</v>
      </c>
      <c r="Q47" s="3">
        <f t="shared" si="25"/>
        <v>0</v>
      </c>
      <c r="R47" s="3">
        <f t="shared" si="25"/>
        <v>0</v>
      </c>
      <c r="S47" s="3">
        <f t="shared" si="25"/>
        <v>0</v>
      </c>
      <c r="T47" s="3">
        <f t="shared" si="25"/>
        <v>0</v>
      </c>
      <c r="U47" s="3">
        <f t="shared" si="25"/>
        <v>0</v>
      </c>
      <c r="V47" s="3">
        <f t="shared" si="25"/>
        <v>0</v>
      </c>
      <c r="W47" s="3">
        <f t="shared" si="25"/>
        <v>0</v>
      </c>
      <c r="X47" s="3">
        <f t="shared" si="25"/>
        <v>0</v>
      </c>
      <c r="Y47" s="3">
        <f t="shared" si="25"/>
        <v>0</v>
      </c>
      <c r="Z47" s="3">
        <f t="shared" si="25"/>
        <v>0</v>
      </c>
      <c r="AA47" s="3">
        <f t="shared" si="25"/>
        <v>0</v>
      </c>
      <c r="AB47" s="3">
        <f t="shared" si="25"/>
        <v>0</v>
      </c>
      <c r="AC47" s="508">
        <v>0</v>
      </c>
      <c r="AD47" s="3">
        <f t="shared" si="25"/>
        <v>0</v>
      </c>
      <c r="AE47" s="3">
        <f t="shared" si="25"/>
        <v>0</v>
      </c>
      <c r="AF47" s="3">
        <f t="shared" si="25"/>
        <v>0</v>
      </c>
      <c r="AG47" s="3">
        <f t="shared" si="25"/>
        <v>0</v>
      </c>
      <c r="AH47" s="3">
        <f t="shared" si="25"/>
        <v>0</v>
      </c>
      <c r="AI47" s="3">
        <f t="shared" si="25"/>
        <v>0</v>
      </c>
      <c r="AJ47" s="3">
        <f t="shared" si="25"/>
        <v>0</v>
      </c>
      <c r="AK47" s="3">
        <f t="shared" si="25"/>
        <v>0</v>
      </c>
      <c r="AL47" s="3">
        <f t="shared" si="25"/>
        <v>0</v>
      </c>
      <c r="AM47" s="3">
        <f t="shared" si="25"/>
        <v>0</v>
      </c>
    </row>
    <row r="48" spans="1:39" x14ac:dyDescent="0.3">
      <c r="A48" s="600"/>
      <c r="B48" s="11" t="str">
        <f t="shared" si="18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6">F48</f>
        <v>0</v>
      </c>
      <c r="H48" s="3">
        <f t="shared" si="26"/>
        <v>0</v>
      </c>
      <c r="I48" s="3">
        <f t="shared" si="26"/>
        <v>0</v>
      </c>
      <c r="J48" s="3">
        <f t="shared" si="26"/>
        <v>0</v>
      </c>
      <c r="K48" s="3">
        <f t="shared" si="26"/>
        <v>0</v>
      </c>
      <c r="L48" s="3">
        <f t="shared" si="26"/>
        <v>0</v>
      </c>
      <c r="M48" s="3">
        <f t="shared" si="26"/>
        <v>0</v>
      </c>
      <c r="N48" s="3">
        <f t="shared" si="26"/>
        <v>0</v>
      </c>
      <c r="O48" s="3">
        <f t="shared" si="26"/>
        <v>0</v>
      </c>
      <c r="P48" s="3">
        <f t="shared" si="26"/>
        <v>0</v>
      </c>
      <c r="Q48" s="3">
        <f t="shared" si="26"/>
        <v>0</v>
      </c>
      <c r="R48" s="3">
        <f t="shared" si="26"/>
        <v>0</v>
      </c>
      <c r="S48" s="3">
        <f t="shared" si="26"/>
        <v>0</v>
      </c>
      <c r="T48" s="3">
        <f t="shared" si="26"/>
        <v>0</v>
      </c>
      <c r="U48" s="3">
        <f t="shared" si="26"/>
        <v>0</v>
      </c>
      <c r="V48" s="3">
        <f t="shared" si="26"/>
        <v>0</v>
      </c>
      <c r="W48" s="3">
        <f t="shared" si="26"/>
        <v>0</v>
      </c>
      <c r="X48" s="3">
        <f t="shared" si="26"/>
        <v>0</v>
      </c>
      <c r="Y48" s="3">
        <f t="shared" si="26"/>
        <v>0</v>
      </c>
      <c r="Z48" s="3">
        <f t="shared" si="26"/>
        <v>0</v>
      </c>
      <c r="AA48" s="3">
        <f t="shared" si="26"/>
        <v>0</v>
      </c>
      <c r="AB48" s="3">
        <f t="shared" si="26"/>
        <v>0</v>
      </c>
      <c r="AC48" s="508">
        <v>92578.162500000006</v>
      </c>
      <c r="AD48" s="3">
        <f t="shared" si="26"/>
        <v>92578.162500000006</v>
      </c>
      <c r="AE48" s="3">
        <f t="shared" si="26"/>
        <v>92578.162500000006</v>
      </c>
      <c r="AF48" s="3">
        <f t="shared" si="26"/>
        <v>92578.162500000006</v>
      </c>
      <c r="AG48" s="3">
        <f t="shared" si="26"/>
        <v>92578.162500000006</v>
      </c>
      <c r="AH48" s="3">
        <f t="shared" si="26"/>
        <v>92578.162500000006</v>
      </c>
      <c r="AI48" s="3">
        <f t="shared" si="26"/>
        <v>92578.162500000006</v>
      </c>
      <c r="AJ48" s="3">
        <f t="shared" si="26"/>
        <v>92578.162500000006</v>
      </c>
      <c r="AK48" s="3">
        <f t="shared" si="26"/>
        <v>92578.162500000006</v>
      </c>
      <c r="AL48" s="3">
        <f t="shared" si="26"/>
        <v>92578.162500000006</v>
      </c>
      <c r="AM48" s="3">
        <f t="shared" si="26"/>
        <v>92578.162500000006</v>
      </c>
    </row>
    <row r="49" spans="1:39" x14ac:dyDescent="0.3">
      <c r="A49" s="600"/>
      <c r="B49" s="11" t="str">
        <f t="shared" si="18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7">F49</f>
        <v>0</v>
      </c>
      <c r="H49" s="3">
        <f t="shared" si="27"/>
        <v>0</v>
      </c>
      <c r="I49" s="3">
        <f t="shared" si="27"/>
        <v>0</v>
      </c>
      <c r="J49" s="3">
        <f t="shared" si="27"/>
        <v>0</v>
      </c>
      <c r="K49" s="3">
        <f t="shared" si="27"/>
        <v>0</v>
      </c>
      <c r="L49" s="3">
        <f t="shared" si="27"/>
        <v>0</v>
      </c>
      <c r="M49" s="3">
        <f t="shared" si="27"/>
        <v>0</v>
      </c>
      <c r="N49" s="3">
        <f t="shared" si="27"/>
        <v>0</v>
      </c>
      <c r="O49" s="3">
        <f t="shared" si="27"/>
        <v>0</v>
      </c>
      <c r="P49" s="3">
        <f t="shared" si="27"/>
        <v>0</v>
      </c>
      <c r="Q49" s="3">
        <f t="shared" si="27"/>
        <v>0</v>
      </c>
      <c r="R49" s="3">
        <f t="shared" si="27"/>
        <v>0</v>
      </c>
      <c r="S49" s="3">
        <f t="shared" si="27"/>
        <v>0</v>
      </c>
      <c r="T49" s="3">
        <f t="shared" si="27"/>
        <v>0</v>
      </c>
      <c r="U49" s="3">
        <f t="shared" si="27"/>
        <v>0</v>
      </c>
      <c r="V49" s="3">
        <f t="shared" si="27"/>
        <v>0</v>
      </c>
      <c r="W49" s="3">
        <f t="shared" si="27"/>
        <v>0</v>
      </c>
      <c r="X49" s="3">
        <f t="shared" si="27"/>
        <v>0</v>
      </c>
      <c r="Y49" s="3">
        <f t="shared" si="27"/>
        <v>0</v>
      </c>
      <c r="Z49" s="3">
        <f t="shared" si="27"/>
        <v>0</v>
      </c>
      <c r="AA49" s="3">
        <f t="shared" si="27"/>
        <v>0</v>
      </c>
      <c r="AB49" s="3">
        <f t="shared" si="27"/>
        <v>0</v>
      </c>
      <c r="AC49" s="508">
        <v>0</v>
      </c>
      <c r="AD49" s="3">
        <f t="shared" si="27"/>
        <v>0</v>
      </c>
      <c r="AE49" s="3">
        <f t="shared" si="27"/>
        <v>0</v>
      </c>
      <c r="AF49" s="3">
        <f t="shared" si="27"/>
        <v>0</v>
      </c>
      <c r="AG49" s="3">
        <f t="shared" si="27"/>
        <v>0</v>
      </c>
      <c r="AH49" s="3">
        <f t="shared" si="27"/>
        <v>0</v>
      </c>
      <c r="AI49" s="3">
        <f t="shared" si="27"/>
        <v>0</v>
      </c>
      <c r="AJ49" s="3">
        <f t="shared" si="27"/>
        <v>0</v>
      </c>
      <c r="AK49" s="3">
        <f t="shared" si="27"/>
        <v>0</v>
      </c>
      <c r="AL49" s="3">
        <f t="shared" si="27"/>
        <v>0</v>
      </c>
      <c r="AM49" s="3">
        <f t="shared" si="27"/>
        <v>0</v>
      </c>
    </row>
    <row r="50" spans="1:39" ht="15" customHeight="1" x14ac:dyDescent="0.3">
      <c r="A50" s="600"/>
      <c r="B50" s="11" t="str">
        <f t="shared" si="18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8">F50</f>
        <v>0</v>
      </c>
      <c r="H50" s="3">
        <f t="shared" si="28"/>
        <v>0</v>
      </c>
      <c r="I50" s="3">
        <f t="shared" si="28"/>
        <v>0</v>
      </c>
      <c r="J50" s="3">
        <f t="shared" si="28"/>
        <v>0</v>
      </c>
      <c r="K50" s="3">
        <f t="shared" si="28"/>
        <v>0</v>
      </c>
      <c r="L50" s="3">
        <f t="shared" si="28"/>
        <v>0</v>
      </c>
      <c r="M50" s="3">
        <f t="shared" si="28"/>
        <v>0</v>
      </c>
      <c r="N50" s="3">
        <f t="shared" si="28"/>
        <v>0</v>
      </c>
      <c r="O50" s="3">
        <f t="shared" si="28"/>
        <v>0</v>
      </c>
      <c r="P50" s="3">
        <f t="shared" si="28"/>
        <v>0</v>
      </c>
      <c r="Q50" s="3">
        <f t="shared" si="28"/>
        <v>0</v>
      </c>
      <c r="R50" s="3">
        <f t="shared" si="28"/>
        <v>0</v>
      </c>
      <c r="S50" s="3">
        <f t="shared" si="28"/>
        <v>0</v>
      </c>
      <c r="T50" s="3">
        <f t="shared" si="28"/>
        <v>0</v>
      </c>
      <c r="U50" s="3">
        <f t="shared" si="28"/>
        <v>0</v>
      </c>
      <c r="V50" s="3">
        <f t="shared" si="28"/>
        <v>0</v>
      </c>
      <c r="W50" s="3">
        <f t="shared" si="28"/>
        <v>0</v>
      </c>
      <c r="X50" s="3">
        <f t="shared" si="28"/>
        <v>0</v>
      </c>
      <c r="Y50" s="3">
        <f t="shared" si="28"/>
        <v>0</v>
      </c>
      <c r="Z50" s="3">
        <f t="shared" si="28"/>
        <v>0</v>
      </c>
      <c r="AA50" s="3">
        <f t="shared" si="28"/>
        <v>0</v>
      </c>
      <c r="AB50" s="3">
        <f t="shared" si="28"/>
        <v>0</v>
      </c>
      <c r="AC50" s="508">
        <v>0</v>
      </c>
      <c r="AD50" s="3">
        <f t="shared" si="28"/>
        <v>0</v>
      </c>
      <c r="AE50" s="3">
        <f t="shared" si="28"/>
        <v>0</v>
      </c>
      <c r="AF50" s="3">
        <f t="shared" si="28"/>
        <v>0</v>
      </c>
      <c r="AG50" s="3">
        <f t="shared" si="28"/>
        <v>0</v>
      </c>
      <c r="AH50" s="3">
        <f t="shared" si="28"/>
        <v>0</v>
      </c>
      <c r="AI50" s="3">
        <f t="shared" si="28"/>
        <v>0</v>
      </c>
      <c r="AJ50" s="3">
        <f t="shared" si="28"/>
        <v>0</v>
      </c>
      <c r="AK50" s="3">
        <f t="shared" si="28"/>
        <v>0</v>
      </c>
      <c r="AL50" s="3">
        <f t="shared" si="28"/>
        <v>0</v>
      </c>
      <c r="AM50" s="3">
        <f t="shared" si="28"/>
        <v>0</v>
      </c>
    </row>
    <row r="51" spans="1:39" x14ac:dyDescent="0.3">
      <c r="A51" s="600"/>
      <c r="B51" s="11" t="str">
        <f t="shared" si="18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29">F51</f>
        <v>0</v>
      </c>
      <c r="H51" s="3">
        <f t="shared" si="29"/>
        <v>0</v>
      </c>
      <c r="I51" s="3">
        <f t="shared" si="29"/>
        <v>0</v>
      </c>
      <c r="J51" s="3">
        <f t="shared" si="29"/>
        <v>0</v>
      </c>
      <c r="K51" s="3">
        <f t="shared" si="29"/>
        <v>0</v>
      </c>
      <c r="L51" s="3">
        <f t="shared" si="29"/>
        <v>0</v>
      </c>
      <c r="M51" s="3">
        <f t="shared" si="29"/>
        <v>0</v>
      </c>
      <c r="N51" s="3">
        <f t="shared" si="29"/>
        <v>0</v>
      </c>
      <c r="O51" s="3">
        <f t="shared" si="29"/>
        <v>0</v>
      </c>
      <c r="P51" s="3">
        <f t="shared" si="29"/>
        <v>0</v>
      </c>
      <c r="Q51" s="3">
        <f t="shared" si="29"/>
        <v>0</v>
      </c>
      <c r="R51" s="3">
        <f t="shared" si="29"/>
        <v>0</v>
      </c>
      <c r="S51" s="3">
        <f t="shared" si="29"/>
        <v>0</v>
      </c>
      <c r="T51" s="3">
        <f t="shared" si="29"/>
        <v>0</v>
      </c>
      <c r="U51" s="3">
        <f t="shared" si="29"/>
        <v>0</v>
      </c>
      <c r="V51" s="3">
        <f t="shared" si="29"/>
        <v>0</v>
      </c>
      <c r="W51" s="3">
        <f t="shared" si="29"/>
        <v>0</v>
      </c>
      <c r="X51" s="3">
        <f t="shared" si="29"/>
        <v>0</v>
      </c>
      <c r="Y51" s="3">
        <f t="shared" si="29"/>
        <v>0</v>
      </c>
      <c r="Z51" s="3">
        <f t="shared" si="29"/>
        <v>0</v>
      </c>
      <c r="AA51" s="3">
        <f t="shared" si="29"/>
        <v>0</v>
      </c>
      <c r="AB51" s="3">
        <f t="shared" si="29"/>
        <v>0</v>
      </c>
      <c r="AC51" s="508">
        <v>0</v>
      </c>
      <c r="AD51" s="3">
        <f t="shared" si="29"/>
        <v>0</v>
      </c>
      <c r="AE51" s="3">
        <f t="shared" si="29"/>
        <v>0</v>
      </c>
      <c r="AF51" s="3">
        <f t="shared" si="29"/>
        <v>0</v>
      </c>
      <c r="AG51" s="3">
        <f t="shared" si="29"/>
        <v>0</v>
      </c>
      <c r="AH51" s="3">
        <f t="shared" si="29"/>
        <v>0</v>
      </c>
      <c r="AI51" s="3">
        <f t="shared" si="29"/>
        <v>0</v>
      </c>
      <c r="AJ51" s="3">
        <f t="shared" si="29"/>
        <v>0</v>
      </c>
      <c r="AK51" s="3">
        <f t="shared" si="29"/>
        <v>0</v>
      </c>
      <c r="AL51" s="3">
        <f t="shared" si="29"/>
        <v>0</v>
      </c>
      <c r="AM51" s="3">
        <f t="shared" si="29"/>
        <v>0</v>
      </c>
    </row>
    <row r="52" spans="1:39" x14ac:dyDescent="0.3">
      <c r="A52" s="600"/>
      <c r="B52" s="11" t="str">
        <f t="shared" si="18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30">F52</f>
        <v>0</v>
      </c>
      <c r="H52" s="3">
        <f t="shared" si="30"/>
        <v>0</v>
      </c>
      <c r="I52" s="3">
        <f t="shared" si="30"/>
        <v>0</v>
      </c>
      <c r="J52" s="3">
        <f t="shared" si="30"/>
        <v>0</v>
      </c>
      <c r="K52" s="3">
        <f t="shared" si="30"/>
        <v>0</v>
      </c>
      <c r="L52" s="3">
        <f t="shared" si="30"/>
        <v>0</v>
      </c>
      <c r="M52" s="3">
        <f t="shared" si="30"/>
        <v>0</v>
      </c>
      <c r="N52" s="3">
        <f t="shared" si="30"/>
        <v>0</v>
      </c>
      <c r="O52" s="3">
        <f t="shared" si="30"/>
        <v>0</v>
      </c>
      <c r="P52" s="3">
        <f t="shared" si="30"/>
        <v>0</v>
      </c>
      <c r="Q52" s="3">
        <f t="shared" si="30"/>
        <v>0</v>
      </c>
      <c r="R52" s="3">
        <f t="shared" si="30"/>
        <v>0</v>
      </c>
      <c r="S52" s="3">
        <f t="shared" si="30"/>
        <v>0</v>
      </c>
      <c r="T52" s="3">
        <f t="shared" si="30"/>
        <v>0</v>
      </c>
      <c r="U52" s="3">
        <f t="shared" si="30"/>
        <v>0</v>
      </c>
      <c r="V52" s="3">
        <f t="shared" si="30"/>
        <v>0</v>
      </c>
      <c r="W52" s="3">
        <f t="shared" si="30"/>
        <v>0</v>
      </c>
      <c r="X52" s="3">
        <f t="shared" si="30"/>
        <v>0</v>
      </c>
      <c r="Y52" s="3">
        <f t="shared" si="30"/>
        <v>0</v>
      </c>
      <c r="Z52" s="3">
        <f t="shared" si="30"/>
        <v>0</v>
      </c>
      <c r="AA52" s="3">
        <f t="shared" si="30"/>
        <v>0</v>
      </c>
      <c r="AB52" s="3">
        <f t="shared" si="30"/>
        <v>0</v>
      </c>
      <c r="AC52" s="508">
        <v>0</v>
      </c>
      <c r="AD52" s="3">
        <f t="shared" si="30"/>
        <v>0</v>
      </c>
      <c r="AE52" s="3">
        <f t="shared" si="30"/>
        <v>0</v>
      </c>
      <c r="AF52" s="3">
        <f t="shared" si="30"/>
        <v>0</v>
      </c>
      <c r="AG52" s="3">
        <f t="shared" si="30"/>
        <v>0</v>
      </c>
      <c r="AH52" s="3">
        <f t="shared" si="30"/>
        <v>0</v>
      </c>
      <c r="AI52" s="3">
        <f t="shared" si="30"/>
        <v>0</v>
      </c>
      <c r="AJ52" s="3">
        <f t="shared" si="30"/>
        <v>0</v>
      </c>
      <c r="AK52" s="3">
        <f t="shared" si="30"/>
        <v>0</v>
      </c>
      <c r="AL52" s="3">
        <f t="shared" si="30"/>
        <v>0</v>
      </c>
      <c r="AM52" s="3">
        <f t="shared" si="30"/>
        <v>0</v>
      </c>
    </row>
    <row r="53" spans="1:39" x14ac:dyDescent="0.3">
      <c r="A53" s="600"/>
      <c r="B53" s="11" t="str">
        <f t="shared" si="18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1">F53</f>
        <v>0</v>
      </c>
      <c r="H53" s="3">
        <f t="shared" si="31"/>
        <v>0</v>
      </c>
      <c r="I53" s="3">
        <f t="shared" si="31"/>
        <v>0</v>
      </c>
      <c r="J53" s="3">
        <f t="shared" si="31"/>
        <v>0</v>
      </c>
      <c r="K53" s="3">
        <f t="shared" si="31"/>
        <v>0</v>
      </c>
      <c r="L53" s="3">
        <f t="shared" si="31"/>
        <v>0</v>
      </c>
      <c r="M53" s="3">
        <f t="shared" si="31"/>
        <v>0</v>
      </c>
      <c r="N53" s="3">
        <f t="shared" si="31"/>
        <v>0</v>
      </c>
      <c r="O53" s="3">
        <f t="shared" si="31"/>
        <v>0</v>
      </c>
      <c r="P53" s="3">
        <f t="shared" si="31"/>
        <v>0</v>
      </c>
      <c r="Q53" s="3">
        <f t="shared" si="31"/>
        <v>0</v>
      </c>
      <c r="R53" s="3">
        <f t="shared" si="31"/>
        <v>0</v>
      </c>
      <c r="S53" s="3">
        <f t="shared" si="31"/>
        <v>0</v>
      </c>
      <c r="T53" s="3">
        <f t="shared" si="31"/>
        <v>0</v>
      </c>
      <c r="U53" s="3">
        <f t="shared" si="31"/>
        <v>0</v>
      </c>
      <c r="V53" s="3">
        <f t="shared" si="31"/>
        <v>0</v>
      </c>
      <c r="W53" s="3">
        <f t="shared" si="31"/>
        <v>0</v>
      </c>
      <c r="X53" s="3">
        <f t="shared" si="31"/>
        <v>0</v>
      </c>
      <c r="Y53" s="3">
        <f t="shared" si="31"/>
        <v>0</v>
      </c>
      <c r="Z53" s="3">
        <f t="shared" si="31"/>
        <v>0</v>
      </c>
      <c r="AA53" s="3">
        <f t="shared" si="31"/>
        <v>0</v>
      </c>
      <c r="AB53" s="3">
        <f t="shared" si="31"/>
        <v>0</v>
      </c>
      <c r="AC53" s="508">
        <v>0</v>
      </c>
      <c r="AD53" s="3">
        <f t="shared" si="31"/>
        <v>0</v>
      </c>
      <c r="AE53" s="3">
        <f t="shared" si="31"/>
        <v>0</v>
      </c>
      <c r="AF53" s="3">
        <f t="shared" si="31"/>
        <v>0</v>
      </c>
      <c r="AG53" s="3">
        <f t="shared" si="31"/>
        <v>0</v>
      </c>
      <c r="AH53" s="3">
        <f t="shared" si="31"/>
        <v>0</v>
      </c>
      <c r="AI53" s="3">
        <f t="shared" si="31"/>
        <v>0</v>
      </c>
      <c r="AJ53" s="3">
        <f t="shared" si="31"/>
        <v>0</v>
      </c>
      <c r="AK53" s="3">
        <f t="shared" si="31"/>
        <v>0</v>
      </c>
      <c r="AL53" s="3">
        <f t="shared" si="31"/>
        <v>0</v>
      </c>
      <c r="AM53" s="3">
        <f t="shared" si="31"/>
        <v>0</v>
      </c>
    </row>
    <row r="54" spans="1:39" ht="15" customHeight="1" x14ac:dyDescent="0.3">
      <c r="A54" s="600"/>
      <c r="B54" s="11" t="str">
        <f t="shared" si="1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35">
      <c r="A55" s="601"/>
      <c r="B55" s="273" t="str">
        <f t="shared" si="18"/>
        <v>Monthly kWh</v>
      </c>
      <c r="C55" s="274">
        <f>SUM(C41:C54)</f>
        <v>0</v>
      </c>
      <c r="D55" s="274">
        <f t="shared" ref="D55:AM55" si="32">SUM(D41:D54)</f>
        <v>0</v>
      </c>
      <c r="E55" s="274">
        <f t="shared" si="32"/>
        <v>0</v>
      </c>
      <c r="F55" s="274">
        <f t="shared" si="32"/>
        <v>0</v>
      </c>
      <c r="G55" s="274">
        <f t="shared" si="32"/>
        <v>0</v>
      </c>
      <c r="H55" s="274">
        <f t="shared" si="32"/>
        <v>0</v>
      </c>
      <c r="I55" s="274">
        <f t="shared" si="32"/>
        <v>0</v>
      </c>
      <c r="J55" s="274">
        <f t="shared" si="32"/>
        <v>0</v>
      </c>
      <c r="K55" s="274">
        <f t="shared" si="32"/>
        <v>0</v>
      </c>
      <c r="L55" s="274">
        <f t="shared" si="32"/>
        <v>0</v>
      </c>
      <c r="M55" s="274">
        <f t="shared" si="32"/>
        <v>0</v>
      </c>
      <c r="N55" s="274">
        <f t="shared" si="32"/>
        <v>0</v>
      </c>
      <c r="O55" s="274">
        <f t="shared" si="32"/>
        <v>0</v>
      </c>
      <c r="P55" s="274">
        <f t="shared" si="32"/>
        <v>0</v>
      </c>
      <c r="Q55" s="274">
        <f t="shared" si="32"/>
        <v>0</v>
      </c>
      <c r="R55" s="274">
        <f t="shared" si="32"/>
        <v>0</v>
      </c>
      <c r="S55" s="274">
        <f t="shared" si="32"/>
        <v>0</v>
      </c>
      <c r="T55" s="274">
        <f t="shared" si="32"/>
        <v>0</v>
      </c>
      <c r="U55" s="274">
        <f t="shared" si="32"/>
        <v>0</v>
      </c>
      <c r="V55" s="274">
        <f t="shared" si="32"/>
        <v>0</v>
      </c>
      <c r="W55" s="274">
        <f t="shared" si="32"/>
        <v>0</v>
      </c>
      <c r="X55" s="274">
        <f t="shared" si="32"/>
        <v>0</v>
      </c>
      <c r="Y55" s="274">
        <f t="shared" si="32"/>
        <v>0</v>
      </c>
      <c r="Z55" s="274">
        <f t="shared" si="32"/>
        <v>0</v>
      </c>
      <c r="AA55" s="274">
        <f t="shared" si="32"/>
        <v>0</v>
      </c>
      <c r="AB55" s="274">
        <f t="shared" si="32"/>
        <v>0</v>
      </c>
      <c r="AC55" s="274">
        <f t="shared" si="32"/>
        <v>92578.162500000006</v>
      </c>
      <c r="AD55" s="274">
        <f t="shared" si="32"/>
        <v>92578.162500000006</v>
      </c>
      <c r="AE55" s="274">
        <f t="shared" si="32"/>
        <v>92578.162500000006</v>
      </c>
      <c r="AF55" s="274">
        <f t="shared" si="32"/>
        <v>92578.162500000006</v>
      </c>
      <c r="AG55" s="274">
        <f t="shared" si="32"/>
        <v>92578.162500000006</v>
      </c>
      <c r="AH55" s="274">
        <f t="shared" si="32"/>
        <v>92578.162500000006</v>
      </c>
      <c r="AI55" s="274">
        <f t="shared" si="32"/>
        <v>92578.162500000006</v>
      </c>
      <c r="AJ55" s="274">
        <f t="shared" si="32"/>
        <v>92578.162500000006</v>
      </c>
      <c r="AK55" s="274">
        <f t="shared" si="32"/>
        <v>92578.162500000006</v>
      </c>
      <c r="AL55" s="274">
        <f t="shared" si="32"/>
        <v>92578.162500000006</v>
      </c>
      <c r="AM55" s="274">
        <f t="shared" si="32"/>
        <v>92578.162500000006</v>
      </c>
    </row>
    <row r="56" spans="1:39" s="44" customFormat="1" x14ac:dyDescent="0.3">
      <c r="A56" s="8"/>
      <c r="B56" s="302"/>
      <c r="C56" s="9"/>
      <c r="D56" s="302"/>
      <c r="E56" s="9"/>
      <c r="F56" s="302"/>
      <c r="G56" s="302"/>
      <c r="H56" s="9"/>
      <c r="I56" s="302"/>
      <c r="J56" s="302"/>
      <c r="K56" s="9"/>
      <c r="L56" s="302"/>
      <c r="M56" s="302"/>
      <c r="N56" s="9"/>
      <c r="O56" s="302"/>
      <c r="P56" s="302"/>
      <c r="Q56" s="9"/>
      <c r="R56" s="302"/>
      <c r="S56" s="302"/>
      <c r="T56" s="9"/>
      <c r="U56" s="302"/>
      <c r="V56" s="302"/>
      <c r="W56" s="9"/>
      <c r="X56" s="302"/>
      <c r="Y56" s="302"/>
      <c r="Z56" s="9"/>
      <c r="AA56" s="302"/>
      <c r="AB56" s="302"/>
      <c r="AC56" s="9"/>
      <c r="AD56" s="302"/>
      <c r="AE56" s="302"/>
      <c r="AF56" s="9"/>
      <c r="AG56" s="302"/>
      <c r="AH56" s="302"/>
      <c r="AI56" s="9"/>
      <c r="AJ56" s="302"/>
      <c r="AK56" s="302"/>
      <c r="AL56" s="9"/>
      <c r="AM56" s="302"/>
    </row>
    <row r="57" spans="1:39" s="44" customFormat="1" ht="15" thickBot="1" x14ac:dyDescent="0.35">
      <c r="A57" s="239" t="s">
        <v>130</v>
      </c>
      <c r="B57" s="239"/>
      <c r="C57" s="239"/>
      <c r="D57" s="239"/>
      <c r="E57" s="239"/>
      <c r="F57" s="239"/>
      <c r="G57" s="239"/>
      <c r="H57" s="239"/>
      <c r="I57" s="239"/>
      <c r="J57" s="23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</row>
    <row r="58" spans="1:39" ht="15.6" x14ac:dyDescent="0.3">
      <c r="A58" s="602" t="s">
        <v>30</v>
      </c>
      <c r="B58" s="17" t="s">
        <v>124</v>
      </c>
      <c r="C58" s="271">
        <v>43831</v>
      </c>
      <c r="D58" s="271">
        <v>43862</v>
      </c>
      <c r="E58" s="271">
        <v>43891</v>
      </c>
      <c r="F58" s="271">
        <v>43922</v>
      </c>
      <c r="G58" s="271">
        <v>43952</v>
      </c>
      <c r="H58" s="271">
        <v>43983</v>
      </c>
      <c r="I58" s="271">
        <v>44013</v>
      </c>
      <c r="J58" s="271">
        <v>44044</v>
      </c>
      <c r="K58" s="271">
        <v>44075</v>
      </c>
      <c r="L58" s="271">
        <v>44105</v>
      </c>
      <c r="M58" s="271">
        <v>44136</v>
      </c>
      <c r="N58" s="271">
        <v>44166</v>
      </c>
      <c r="O58" s="271">
        <v>44197</v>
      </c>
      <c r="P58" s="271">
        <v>44228</v>
      </c>
      <c r="Q58" s="271">
        <v>44256</v>
      </c>
      <c r="R58" s="271">
        <v>44287</v>
      </c>
      <c r="S58" s="271">
        <v>44317</v>
      </c>
      <c r="T58" s="271">
        <v>44348</v>
      </c>
      <c r="U58" s="271">
        <v>44378</v>
      </c>
      <c r="V58" s="271">
        <v>44409</v>
      </c>
      <c r="W58" s="271">
        <v>44440</v>
      </c>
      <c r="X58" s="271">
        <v>44470</v>
      </c>
      <c r="Y58" s="271">
        <v>44501</v>
      </c>
      <c r="Z58" s="271">
        <v>44531</v>
      </c>
      <c r="AA58" s="271">
        <v>44562</v>
      </c>
      <c r="AB58" s="271">
        <v>44593</v>
      </c>
      <c r="AC58" s="271">
        <v>44621</v>
      </c>
      <c r="AD58" s="271">
        <v>44652</v>
      </c>
      <c r="AE58" s="271">
        <v>44682</v>
      </c>
      <c r="AF58" s="271">
        <v>44713</v>
      </c>
      <c r="AG58" s="271">
        <v>44743</v>
      </c>
      <c r="AH58" s="271">
        <v>44774</v>
      </c>
      <c r="AI58" s="271">
        <v>44805</v>
      </c>
      <c r="AJ58" s="271">
        <v>44835</v>
      </c>
      <c r="AK58" s="271">
        <v>44866</v>
      </c>
      <c r="AL58" s="271">
        <v>44896</v>
      </c>
      <c r="AM58" s="271">
        <v>44927</v>
      </c>
    </row>
    <row r="59" spans="1:39" ht="15" customHeight="1" x14ac:dyDescent="0.3">
      <c r="A59" s="603"/>
      <c r="B59" s="13" t="str">
        <f t="shared" ref="B59:B72" si="33">B41</f>
        <v>Air Comp</v>
      </c>
      <c r="C59" s="27">
        <f>IF(C23=0,0,((C5*0.5)-C41)*C78*C93*C$2)</f>
        <v>0</v>
      </c>
      <c r="D59" s="27">
        <f>IF(D23=0,0,((D5*0.5)+C23-D41)*D78*D93*D$2)</f>
        <v>0</v>
      </c>
      <c r="E59" s="27">
        <f t="shared" ref="E59:AM60" si="34">IF(E23=0,0,((E5*0.5)+D23-E41)*E78*E93*E$2)</f>
        <v>0</v>
      </c>
      <c r="F59" s="27">
        <f t="shared" si="34"/>
        <v>0</v>
      </c>
      <c r="G59" s="27">
        <f t="shared" si="34"/>
        <v>0</v>
      </c>
      <c r="H59" s="27">
        <f t="shared" si="34"/>
        <v>0</v>
      </c>
      <c r="I59" s="27">
        <f t="shared" si="34"/>
        <v>0</v>
      </c>
      <c r="J59" s="27">
        <f t="shared" si="34"/>
        <v>0</v>
      </c>
      <c r="K59" s="27">
        <f t="shared" si="34"/>
        <v>0</v>
      </c>
      <c r="L59" s="27">
        <f t="shared" si="34"/>
        <v>0</v>
      </c>
      <c r="M59" s="27">
        <f t="shared" si="34"/>
        <v>0</v>
      </c>
      <c r="N59" s="27">
        <f t="shared" si="34"/>
        <v>0</v>
      </c>
      <c r="O59" s="27">
        <f t="shared" si="34"/>
        <v>0</v>
      </c>
      <c r="P59" s="27">
        <f t="shared" si="34"/>
        <v>0</v>
      </c>
      <c r="Q59" s="27">
        <f t="shared" si="34"/>
        <v>0</v>
      </c>
      <c r="R59" s="27">
        <f t="shared" si="34"/>
        <v>0</v>
      </c>
      <c r="S59" s="27">
        <f t="shared" si="34"/>
        <v>0</v>
      </c>
      <c r="T59" s="27">
        <f t="shared" si="34"/>
        <v>0</v>
      </c>
      <c r="U59" s="27">
        <f t="shared" si="34"/>
        <v>0</v>
      </c>
      <c r="V59" s="27">
        <f t="shared" si="34"/>
        <v>0</v>
      </c>
      <c r="W59" s="27">
        <f t="shared" si="34"/>
        <v>0</v>
      </c>
      <c r="X59" s="27">
        <f t="shared" si="34"/>
        <v>0</v>
      </c>
      <c r="Y59" s="27">
        <f t="shared" si="34"/>
        <v>0</v>
      </c>
      <c r="Z59" s="27">
        <f t="shared" si="34"/>
        <v>0</v>
      </c>
      <c r="AA59" s="27">
        <f t="shared" si="34"/>
        <v>0</v>
      </c>
      <c r="AB59" s="27">
        <f t="shared" si="34"/>
        <v>0</v>
      </c>
      <c r="AC59" s="27">
        <f t="shared" si="34"/>
        <v>0</v>
      </c>
      <c r="AD59" s="27">
        <f t="shared" si="34"/>
        <v>0</v>
      </c>
      <c r="AE59" s="27">
        <f t="shared" si="34"/>
        <v>0</v>
      </c>
      <c r="AF59" s="27">
        <f t="shared" si="34"/>
        <v>0</v>
      </c>
      <c r="AG59" s="27">
        <f t="shared" si="34"/>
        <v>0</v>
      </c>
      <c r="AH59" s="27">
        <f t="shared" si="34"/>
        <v>0</v>
      </c>
      <c r="AI59" s="27">
        <f t="shared" si="34"/>
        <v>0</v>
      </c>
      <c r="AJ59" s="27">
        <f t="shared" si="34"/>
        <v>0</v>
      </c>
      <c r="AK59" s="27">
        <f t="shared" si="34"/>
        <v>0</v>
      </c>
      <c r="AL59" s="27">
        <f t="shared" si="34"/>
        <v>0</v>
      </c>
      <c r="AM59" s="27">
        <f t="shared" si="34"/>
        <v>0</v>
      </c>
    </row>
    <row r="60" spans="1:39" ht="15.6" x14ac:dyDescent="0.3">
      <c r="A60" s="603"/>
      <c r="B60" s="13" t="str">
        <f t="shared" si="33"/>
        <v>Building Shell</v>
      </c>
      <c r="C60" s="27">
        <f t="shared" ref="C60:C71" si="35">IF(C24=0,0,((C6*0.5)-C42)*C79*C94*C$2)</f>
        <v>0</v>
      </c>
      <c r="D60" s="27">
        <f t="shared" ref="D60:S71" si="36">IF(D24=0,0,((D6*0.5)+C24-D42)*D79*D94*D$2)</f>
        <v>0</v>
      </c>
      <c r="E60" s="27">
        <f t="shared" si="36"/>
        <v>0</v>
      </c>
      <c r="F60" s="27">
        <f t="shared" si="36"/>
        <v>0</v>
      </c>
      <c r="G60" s="27">
        <f t="shared" si="36"/>
        <v>0</v>
      </c>
      <c r="H60" s="27">
        <f t="shared" si="36"/>
        <v>0</v>
      </c>
      <c r="I60" s="27">
        <f t="shared" si="36"/>
        <v>0</v>
      </c>
      <c r="J60" s="27">
        <f t="shared" si="36"/>
        <v>0</v>
      </c>
      <c r="K60" s="27">
        <f t="shared" si="36"/>
        <v>0</v>
      </c>
      <c r="L60" s="27">
        <f t="shared" si="36"/>
        <v>0</v>
      </c>
      <c r="M60" s="27">
        <f t="shared" si="36"/>
        <v>0</v>
      </c>
      <c r="N60" s="27">
        <f t="shared" si="36"/>
        <v>0</v>
      </c>
      <c r="O60" s="27">
        <f t="shared" si="36"/>
        <v>0</v>
      </c>
      <c r="P60" s="27">
        <f t="shared" si="36"/>
        <v>0</v>
      </c>
      <c r="Q60" s="27">
        <f t="shared" si="36"/>
        <v>0</v>
      </c>
      <c r="R60" s="27">
        <f t="shared" si="36"/>
        <v>0</v>
      </c>
      <c r="S60" s="27">
        <f t="shared" si="36"/>
        <v>0</v>
      </c>
      <c r="T60" s="27">
        <f t="shared" si="34"/>
        <v>0</v>
      </c>
      <c r="U60" s="27">
        <f t="shared" si="34"/>
        <v>0</v>
      </c>
      <c r="V60" s="27">
        <f t="shared" si="34"/>
        <v>0</v>
      </c>
      <c r="W60" s="27">
        <f t="shared" si="34"/>
        <v>0</v>
      </c>
      <c r="X60" s="27">
        <f t="shared" si="34"/>
        <v>0</v>
      </c>
      <c r="Y60" s="27">
        <f t="shared" si="34"/>
        <v>0</v>
      </c>
      <c r="Z60" s="27">
        <f t="shared" si="34"/>
        <v>0</v>
      </c>
      <c r="AA60" s="27">
        <f t="shared" si="34"/>
        <v>0</v>
      </c>
      <c r="AB60" s="27">
        <f t="shared" si="34"/>
        <v>0</v>
      </c>
      <c r="AC60" s="27">
        <f t="shared" si="34"/>
        <v>0</v>
      </c>
      <c r="AD60" s="27">
        <f t="shared" si="34"/>
        <v>0</v>
      </c>
      <c r="AE60" s="27">
        <f t="shared" si="34"/>
        <v>0</v>
      </c>
      <c r="AF60" s="27">
        <f t="shared" si="34"/>
        <v>0</v>
      </c>
      <c r="AG60" s="27">
        <f t="shared" si="34"/>
        <v>0</v>
      </c>
      <c r="AH60" s="27">
        <f t="shared" si="34"/>
        <v>0</v>
      </c>
      <c r="AI60" s="27">
        <f t="shared" si="34"/>
        <v>0</v>
      </c>
      <c r="AJ60" s="27">
        <f t="shared" si="34"/>
        <v>0</v>
      </c>
      <c r="AK60" s="27">
        <f t="shared" si="34"/>
        <v>0</v>
      </c>
      <c r="AL60" s="27">
        <f t="shared" si="34"/>
        <v>0</v>
      </c>
      <c r="AM60" s="27">
        <f t="shared" si="34"/>
        <v>0</v>
      </c>
    </row>
    <row r="61" spans="1:39" ht="15.6" x14ac:dyDescent="0.3">
      <c r="A61" s="603"/>
      <c r="B61" s="13" t="str">
        <f t="shared" si="33"/>
        <v>Cooking</v>
      </c>
      <c r="C61" s="27">
        <f t="shared" si="35"/>
        <v>0</v>
      </c>
      <c r="D61" s="27">
        <f t="shared" si="36"/>
        <v>0</v>
      </c>
      <c r="E61" s="27">
        <f t="shared" ref="E61:AM64" si="37">IF(E25=0,0,((E7*0.5)+D25-E43)*E80*E95*E$2)</f>
        <v>0</v>
      </c>
      <c r="F61" s="27">
        <f t="shared" si="37"/>
        <v>0</v>
      </c>
      <c r="G61" s="27">
        <f t="shared" si="37"/>
        <v>0</v>
      </c>
      <c r="H61" s="27">
        <f t="shared" si="37"/>
        <v>0</v>
      </c>
      <c r="I61" s="27">
        <f t="shared" si="37"/>
        <v>0</v>
      </c>
      <c r="J61" s="27">
        <f t="shared" si="37"/>
        <v>0</v>
      </c>
      <c r="K61" s="27">
        <f t="shared" si="37"/>
        <v>0</v>
      </c>
      <c r="L61" s="27">
        <f t="shared" si="37"/>
        <v>0</v>
      </c>
      <c r="M61" s="27">
        <f t="shared" si="37"/>
        <v>0</v>
      </c>
      <c r="N61" s="27">
        <f t="shared" si="37"/>
        <v>0</v>
      </c>
      <c r="O61" s="27">
        <f t="shared" si="37"/>
        <v>0</v>
      </c>
      <c r="P61" s="27">
        <f t="shared" si="37"/>
        <v>0</v>
      </c>
      <c r="Q61" s="27">
        <f t="shared" si="37"/>
        <v>0</v>
      </c>
      <c r="R61" s="27">
        <f t="shared" si="37"/>
        <v>0</v>
      </c>
      <c r="S61" s="27">
        <f t="shared" si="37"/>
        <v>0</v>
      </c>
      <c r="T61" s="27">
        <f t="shared" si="37"/>
        <v>0</v>
      </c>
      <c r="U61" s="27">
        <f t="shared" si="37"/>
        <v>0</v>
      </c>
      <c r="V61" s="27">
        <f t="shared" si="37"/>
        <v>0</v>
      </c>
      <c r="W61" s="27">
        <f t="shared" si="37"/>
        <v>0</v>
      </c>
      <c r="X61" s="27">
        <f t="shared" si="37"/>
        <v>0</v>
      </c>
      <c r="Y61" s="27">
        <f t="shared" si="37"/>
        <v>0</v>
      </c>
      <c r="Z61" s="27">
        <f t="shared" si="37"/>
        <v>0</v>
      </c>
      <c r="AA61" s="27">
        <f t="shared" si="37"/>
        <v>0</v>
      </c>
      <c r="AB61" s="27">
        <f t="shared" si="37"/>
        <v>0</v>
      </c>
      <c r="AC61" s="27">
        <f t="shared" si="37"/>
        <v>0</v>
      </c>
      <c r="AD61" s="27">
        <f t="shared" si="37"/>
        <v>0</v>
      </c>
      <c r="AE61" s="27">
        <f t="shared" si="37"/>
        <v>0</v>
      </c>
      <c r="AF61" s="27">
        <f t="shared" si="37"/>
        <v>0</v>
      </c>
      <c r="AG61" s="27">
        <f t="shared" si="37"/>
        <v>0</v>
      </c>
      <c r="AH61" s="27">
        <f t="shared" si="37"/>
        <v>0</v>
      </c>
      <c r="AI61" s="27">
        <f t="shared" si="37"/>
        <v>0</v>
      </c>
      <c r="AJ61" s="27">
        <f t="shared" si="37"/>
        <v>0</v>
      </c>
      <c r="AK61" s="27">
        <f t="shared" si="37"/>
        <v>0</v>
      </c>
      <c r="AL61" s="27">
        <f t="shared" si="37"/>
        <v>0</v>
      </c>
      <c r="AM61" s="27">
        <f t="shared" si="37"/>
        <v>0</v>
      </c>
    </row>
    <row r="62" spans="1:39" ht="15.6" x14ac:dyDescent="0.3">
      <c r="A62" s="603"/>
      <c r="B62" s="13" t="str">
        <f t="shared" si="33"/>
        <v>Cooling</v>
      </c>
      <c r="C62" s="27">
        <f t="shared" si="35"/>
        <v>0</v>
      </c>
      <c r="D62" s="27">
        <f t="shared" si="36"/>
        <v>0</v>
      </c>
      <c r="E62" s="27">
        <f t="shared" si="37"/>
        <v>0</v>
      </c>
      <c r="F62" s="27">
        <f t="shared" si="37"/>
        <v>0</v>
      </c>
      <c r="G62" s="27">
        <f t="shared" si="37"/>
        <v>0</v>
      </c>
      <c r="H62" s="27">
        <f t="shared" si="37"/>
        <v>0</v>
      </c>
      <c r="I62" s="27">
        <f t="shared" si="37"/>
        <v>0</v>
      </c>
      <c r="J62" s="27">
        <f t="shared" si="37"/>
        <v>0</v>
      </c>
      <c r="K62" s="27">
        <f t="shared" si="37"/>
        <v>0</v>
      </c>
      <c r="L62" s="27">
        <f t="shared" si="37"/>
        <v>0</v>
      </c>
      <c r="M62" s="27">
        <f t="shared" si="37"/>
        <v>0</v>
      </c>
      <c r="N62" s="27">
        <f t="shared" si="37"/>
        <v>0</v>
      </c>
      <c r="O62" s="27">
        <f t="shared" si="37"/>
        <v>0</v>
      </c>
      <c r="P62" s="27">
        <f t="shared" si="37"/>
        <v>0</v>
      </c>
      <c r="Q62" s="27">
        <f t="shared" si="37"/>
        <v>0</v>
      </c>
      <c r="R62" s="27">
        <f t="shared" si="37"/>
        <v>0</v>
      </c>
      <c r="S62" s="27">
        <f t="shared" si="37"/>
        <v>0</v>
      </c>
      <c r="T62" s="27">
        <f t="shared" si="37"/>
        <v>0</v>
      </c>
      <c r="U62" s="27">
        <f t="shared" si="37"/>
        <v>0</v>
      </c>
      <c r="V62" s="27">
        <f t="shared" si="37"/>
        <v>0</v>
      </c>
      <c r="W62" s="27">
        <f t="shared" si="37"/>
        <v>0</v>
      </c>
      <c r="X62" s="27">
        <f t="shared" si="37"/>
        <v>0</v>
      </c>
      <c r="Y62" s="27">
        <f t="shared" si="37"/>
        <v>0</v>
      </c>
      <c r="Z62" s="27">
        <f t="shared" si="37"/>
        <v>0</v>
      </c>
      <c r="AA62" s="27">
        <f t="shared" si="37"/>
        <v>0</v>
      </c>
      <c r="AB62" s="27">
        <f t="shared" si="37"/>
        <v>0</v>
      </c>
      <c r="AC62" s="27">
        <f t="shared" si="37"/>
        <v>0</v>
      </c>
      <c r="AD62" s="27">
        <f t="shared" si="37"/>
        <v>0</v>
      </c>
      <c r="AE62" s="27">
        <f t="shared" si="37"/>
        <v>0</v>
      </c>
      <c r="AF62" s="27">
        <f t="shared" si="37"/>
        <v>0</v>
      </c>
      <c r="AG62" s="27">
        <f t="shared" si="37"/>
        <v>0</v>
      </c>
      <c r="AH62" s="27">
        <f t="shared" si="37"/>
        <v>0</v>
      </c>
      <c r="AI62" s="27">
        <f t="shared" si="37"/>
        <v>0</v>
      </c>
      <c r="AJ62" s="27">
        <f t="shared" si="37"/>
        <v>0</v>
      </c>
      <c r="AK62" s="27">
        <f t="shared" si="37"/>
        <v>0</v>
      </c>
      <c r="AL62" s="27">
        <f t="shared" si="37"/>
        <v>0</v>
      </c>
      <c r="AM62" s="27">
        <f t="shared" si="37"/>
        <v>0</v>
      </c>
    </row>
    <row r="63" spans="1:39" ht="15.6" x14ac:dyDescent="0.3">
      <c r="A63" s="603"/>
      <c r="B63" s="13" t="str">
        <f t="shared" si="33"/>
        <v>Ext Lighting</v>
      </c>
      <c r="C63" s="27">
        <f t="shared" si="35"/>
        <v>0</v>
      </c>
      <c r="D63" s="27">
        <f t="shared" si="36"/>
        <v>0</v>
      </c>
      <c r="E63" s="27">
        <f t="shared" si="37"/>
        <v>0</v>
      </c>
      <c r="F63" s="27">
        <f t="shared" si="37"/>
        <v>0</v>
      </c>
      <c r="G63" s="27">
        <f t="shared" si="37"/>
        <v>0</v>
      </c>
      <c r="H63" s="27">
        <f t="shared" si="37"/>
        <v>0</v>
      </c>
      <c r="I63" s="27">
        <f t="shared" si="37"/>
        <v>0</v>
      </c>
      <c r="J63" s="27">
        <f t="shared" si="37"/>
        <v>0</v>
      </c>
      <c r="K63" s="27">
        <f t="shared" si="37"/>
        <v>0</v>
      </c>
      <c r="L63" s="27">
        <f t="shared" si="37"/>
        <v>0</v>
      </c>
      <c r="M63" s="27">
        <f t="shared" si="37"/>
        <v>0</v>
      </c>
      <c r="N63" s="27">
        <f t="shared" si="37"/>
        <v>0</v>
      </c>
      <c r="O63" s="27">
        <f t="shared" si="37"/>
        <v>0</v>
      </c>
      <c r="P63" s="27">
        <f t="shared" si="37"/>
        <v>0</v>
      </c>
      <c r="Q63" s="27">
        <f t="shared" si="37"/>
        <v>0</v>
      </c>
      <c r="R63" s="27">
        <f t="shared" si="37"/>
        <v>0</v>
      </c>
      <c r="S63" s="27">
        <f t="shared" si="37"/>
        <v>0</v>
      </c>
      <c r="T63" s="27">
        <f t="shared" si="37"/>
        <v>0</v>
      </c>
      <c r="U63" s="27">
        <f t="shared" si="37"/>
        <v>0</v>
      </c>
      <c r="V63" s="27">
        <f t="shared" si="37"/>
        <v>0</v>
      </c>
      <c r="W63" s="27">
        <f t="shared" si="37"/>
        <v>0</v>
      </c>
      <c r="X63" s="27">
        <f t="shared" si="37"/>
        <v>0</v>
      </c>
      <c r="Y63" s="27">
        <f t="shared" si="37"/>
        <v>0</v>
      </c>
      <c r="Z63" s="27">
        <f t="shared" si="37"/>
        <v>0</v>
      </c>
      <c r="AA63" s="27">
        <f t="shared" si="37"/>
        <v>0</v>
      </c>
      <c r="AB63" s="27">
        <f t="shared" si="37"/>
        <v>0</v>
      </c>
      <c r="AC63" s="27">
        <f t="shared" si="37"/>
        <v>0</v>
      </c>
      <c r="AD63" s="27">
        <f t="shared" si="37"/>
        <v>0</v>
      </c>
      <c r="AE63" s="27">
        <f t="shared" si="37"/>
        <v>0</v>
      </c>
      <c r="AF63" s="27">
        <f t="shared" si="37"/>
        <v>0</v>
      </c>
      <c r="AG63" s="27">
        <f t="shared" si="37"/>
        <v>0</v>
      </c>
      <c r="AH63" s="27">
        <f t="shared" si="37"/>
        <v>0</v>
      </c>
      <c r="AI63" s="27">
        <f t="shared" si="37"/>
        <v>0</v>
      </c>
      <c r="AJ63" s="27">
        <f t="shared" si="37"/>
        <v>0</v>
      </c>
      <c r="AK63" s="27">
        <f t="shared" si="37"/>
        <v>0</v>
      </c>
      <c r="AL63" s="27">
        <f t="shared" si="37"/>
        <v>0</v>
      </c>
      <c r="AM63" s="27">
        <f t="shared" si="37"/>
        <v>0</v>
      </c>
    </row>
    <row r="64" spans="1:39" ht="15.6" x14ac:dyDescent="0.3">
      <c r="A64" s="603"/>
      <c r="B64" s="13" t="str">
        <f t="shared" si="33"/>
        <v>Heating</v>
      </c>
      <c r="C64" s="27">
        <f t="shared" si="35"/>
        <v>0</v>
      </c>
      <c r="D64" s="27">
        <f t="shared" si="36"/>
        <v>0</v>
      </c>
      <c r="E64" s="27">
        <f t="shared" si="37"/>
        <v>0</v>
      </c>
      <c r="F64" s="27">
        <f t="shared" si="37"/>
        <v>0</v>
      </c>
      <c r="G64" s="27">
        <f t="shared" si="37"/>
        <v>0</v>
      </c>
      <c r="H64" s="27">
        <f t="shared" si="37"/>
        <v>0</v>
      </c>
      <c r="I64" s="27">
        <f t="shared" si="37"/>
        <v>0</v>
      </c>
      <c r="J64" s="27">
        <f t="shared" si="37"/>
        <v>0</v>
      </c>
      <c r="K64" s="27">
        <f t="shared" si="37"/>
        <v>0</v>
      </c>
      <c r="L64" s="27">
        <f t="shared" si="37"/>
        <v>0</v>
      </c>
      <c r="M64" s="27">
        <f t="shared" si="37"/>
        <v>0</v>
      </c>
      <c r="N64" s="27">
        <f t="shared" si="37"/>
        <v>0</v>
      </c>
      <c r="O64" s="27">
        <f t="shared" si="37"/>
        <v>0</v>
      </c>
      <c r="P64" s="27">
        <f t="shared" si="37"/>
        <v>0</v>
      </c>
      <c r="Q64" s="27">
        <f t="shared" si="37"/>
        <v>0</v>
      </c>
      <c r="R64" s="27">
        <f t="shared" si="37"/>
        <v>0</v>
      </c>
      <c r="S64" s="27">
        <f t="shared" si="37"/>
        <v>0</v>
      </c>
      <c r="T64" s="27">
        <f t="shared" si="37"/>
        <v>0</v>
      </c>
      <c r="U64" s="27">
        <f t="shared" si="37"/>
        <v>0</v>
      </c>
      <c r="V64" s="27">
        <f t="shared" si="37"/>
        <v>0</v>
      </c>
      <c r="W64" s="27">
        <f t="shared" si="37"/>
        <v>0</v>
      </c>
      <c r="X64" s="27">
        <f t="shared" si="37"/>
        <v>0</v>
      </c>
      <c r="Y64" s="27">
        <f t="shared" si="37"/>
        <v>0</v>
      </c>
      <c r="Z64" s="27">
        <f t="shared" si="37"/>
        <v>0</v>
      </c>
      <c r="AA64" s="27">
        <f t="shared" si="37"/>
        <v>0</v>
      </c>
      <c r="AB64" s="27">
        <f t="shared" si="37"/>
        <v>0</v>
      </c>
      <c r="AC64" s="27">
        <f t="shared" si="37"/>
        <v>0</v>
      </c>
      <c r="AD64" s="27">
        <f t="shared" si="37"/>
        <v>0</v>
      </c>
      <c r="AE64" s="27">
        <f t="shared" si="37"/>
        <v>0</v>
      </c>
      <c r="AF64" s="27">
        <f t="shared" si="37"/>
        <v>0</v>
      </c>
      <c r="AG64" s="27">
        <f t="shared" si="37"/>
        <v>0</v>
      </c>
      <c r="AH64" s="27">
        <f t="shared" si="37"/>
        <v>0</v>
      </c>
      <c r="AI64" s="27">
        <f t="shared" si="37"/>
        <v>0</v>
      </c>
      <c r="AJ64" s="27">
        <f t="shared" si="37"/>
        <v>0</v>
      </c>
      <c r="AK64" s="27">
        <f t="shared" si="37"/>
        <v>0</v>
      </c>
      <c r="AL64" s="27">
        <f t="shared" si="37"/>
        <v>0</v>
      </c>
      <c r="AM64" s="27">
        <f t="shared" si="37"/>
        <v>0</v>
      </c>
    </row>
    <row r="65" spans="1:41" ht="15.6" x14ac:dyDescent="0.3">
      <c r="A65" s="603"/>
      <c r="B65" s="13" t="str">
        <f t="shared" si="33"/>
        <v>HVAC</v>
      </c>
      <c r="C65" s="27">
        <f t="shared" si="35"/>
        <v>0</v>
      </c>
      <c r="D65" s="27">
        <f t="shared" si="36"/>
        <v>0</v>
      </c>
      <c r="E65" s="27">
        <f t="shared" ref="E65:AM68" si="38">IF(E29=0,0,((E11*0.5)+D29-E47)*E84*E99*E$2)</f>
        <v>0</v>
      </c>
      <c r="F65" s="27">
        <f t="shared" si="38"/>
        <v>0</v>
      </c>
      <c r="G65" s="27">
        <f t="shared" si="38"/>
        <v>0</v>
      </c>
      <c r="H65" s="27">
        <f t="shared" si="38"/>
        <v>0</v>
      </c>
      <c r="I65" s="27">
        <f t="shared" si="38"/>
        <v>0</v>
      </c>
      <c r="J65" s="27">
        <f t="shared" si="38"/>
        <v>0</v>
      </c>
      <c r="K65" s="27">
        <f t="shared" si="38"/>
        <v>0</v>
      </c>
      <c r="L65" s="27">
        <f t="shared" si="38"/>
        <v>0</v>
      </c>
      <c r="M65" s="27">
        <f t="shared" si="38"/>
        <v>0</v>
      </c>
      <c r="N65" s="27">
        <f t="shared" si="38"/>
        <v>0</v>
      </c>
      <c r="O65" s="27">
        <f t="shared" si="38"/>
        <v>0</v>
      </c>
      <c r="P65" s="27">
        <f t="shared" si="38"/>
        <v>0</v>
      </c>
      <c r="Q65" s="27">
        <f t="shared" si="38"/>
        <v>0</v>
      </c>
      <c r="R65" s="27">
        <f t="shared" si="38"/>
        <v>0</v>
      </c>
      <c r="S65" s="27">
        <f t="shared" si="38"/>
        <v>0</v>
      </c>
      <c r="T65" s="27">
        <f t="shared" si="38"/>
        <v>0</v>
      </c>
      <c r="U65" s="27">
        <f t="shared" si="38"/>
        <v>0</v>
      </c>
      <c r="V65" s="27">
        <f t="shared" si="38"/>
        <v>0</v>
      </c>
      <c r="W65" s="27">
        <f t="shared" si="38"/>
        <v>0</v>
      </c>
      <c r="X65" s="27">
        <f t="shared" si="38"/>
        <v>0</v>
      </c>
      <c r="Y65" s="27">
        <f t="shared" si="38"/>
        <v>0</v>
      </c>
      <c r="Z65" s="27">
        <f t="shared" si="38"/>
        <v>0</v>
      </c>
      <c r="AA65" s="27">
        <f t="shared" si="38"/>
        <v>0</v>
      </c>
      <c r="AB65" s="27">
        <f t="shared" si="38"/>
        <v>0</v>
      </c>
      <c r="AC65" s="27">
        <f t="shared" si="38"/>
        <v>0</v>
      </c>
      <c r="AD65" s="27">
        <f t="shared" si="38"/>
        <v>0</v>
      </c>
      <c r="AE65" s="27">
        <f t="shared" si="38"/>
        <v>0</v>
      </c>
      <c r="AF65" s="27">
        <f t="shared" si="38"/>
        <v>0</v>
      </c>
      <c r="AG65" s="27">
        <f t="shared" si="38"/>
        <v>0</v>
      </c>
      <c r="AH65" s="27">
        <f t="shared" si="38"/>
        <v>0</v>
      </c>
      <c r="AI65" s="27">
        <f t="shared" si="38"/>
        <v>0</v>
      </c>
      <c r="AJ65" s="27">
        <f t="shared" si="38"/>
        <v>0</v>
      </c>
      <c r="AK65" s="27">
        <f t="shared" si="38"/>
        <v>0</v>
      </c>
      <c r="AL65" s="27">
        <f t="shared" si="38"/>
        <v>0</v>
      </c>
      <c r="AM65" s="27">
        <f t="shared" si="38"/>
        <v>0</v>
      </c>
    </row>
    <row r="66" spans="1:41" ht="15.6" x14ac:dyDescent="0.3">
      <c r="A66" s="603"/>
      <c r="B66" s="13" t="str">
        <f t="shared" si="33"/>
        <v>Lighting</v>
      </c>
      <c r="C66" s="27">
        <f t="shared" si="35"/>
        <v>0</v>
      </c>
      <c r="D66" s="27">
        <f t="shared" si="36"/>
        <v>0</v>
      </c>
      <c r="E66" s="27">
        <f t="shared" si="38"/>
        <v>0</v>
      </c>
      <c r="F66" s="27">
        <f t="shared" si="38"/>
        <v>0</v>
      </c>
      <c r="G66" s="27">
        <f t="shared" si="38"/>
        <v>0</v>
      </c>
      <c r="H66" s="27">
        <f t="shared" si="38"/>
        <v>0</v>
      </c>
      <c r="I66" s="27">
        <f t="shared" si="38"/>
        <v>0</v>
      </c>
      <c r="J66" s="27">
        <f t="shared" si="38"/>
        <v>0</v>
      </c>
      <c r="K66" s="27">
        <f t="shared" si="38"/>
        <v>0</v>
      </c>
      <c r="L66" s="27">
        <f t="shared" si="38"/>
        <v>0</v>
      </c>
      <c r="M66" s="27">
        <f t="shared" si="38"/>
        <v>106.23963998183606</v>
      </c>
      <c r="N66" s="27">
        <f t="shared" si="38"/>
        <v>198.39702589695281</v>
      </c>
      <c r="O66" s="27">
        <f t="shared" si="38"/>
        <v>235.10193853008712</v>
      </c>
      <c r="P66" s="27">
        <f t="shared" si="38"/>
        <v>182.72315514530467</v>
      </c>
      <c r="Q66" s="27">
        <f t="shared" si="38"/>
        <v>203.8507301791565</v>
      </c>
      <c r="R66" s="27">
        <f t="shared" si="38"/>
        <v>210.00698627080268</v>
      </c>
      <c r="S66" s="27">
        <f t="shared" si="38"/>
        <v>273.03373441406501</v>
      </c>
      <c r="T66" s="27">
        <f t="shared" si="38"/>
        <v>400.40482201087127</v>
      </c>
      <c r="U66" s="27">
        <f t="shared" si="38"/>
        <v>488.61629421229964</v>
      </c>
      <c r="V66" s="27">
        <f t="shared" si="38"/>
        <v>400.9817008657003</v>
      </c>
      <c r="W66" s="27">
        <f t="shared" si="38"/>
        <v>399.39533050242602</v>
      </c>
      <c r="X66" s="27">
        <f t="shared" si="38"/>
        <v>264.66812315473857</v>
      </c>
      <c r="Y66" s="27">
        <f t="shared" si="38"/>
        <v>212.47927996367213</v>
      </c>
      <c r="Z66" s="27">
        <f t="shared" si="38"/>
        <v>198.39702589695281</v>
      </c>
      <c r="AA66" s="27">
        <f t="shared" si="38"/>
        <v>235.10193853008712</v>
      </c>
      <c r="AB66" s="27">
        <f t="shared" si="38"/>
        <v>182.72315514530467</v>
      </c>
      <c r="AC66" s="27">
        <f t="shared" si="38"/>
        <v>0</v>
      </c>
      <c r="AD66" s="27">
        <f t="shared" si="38"/>
        <v>0</v>
      </c>
      <c r="AE66" s="27">
        <f t="shared" si="38"/>
        <v>0</v>
      </c>
      <c r="AF66" s="27">
        <f t="shared" si="38"/>
        <v>0</v>
      </c>
      <c r="AG66" s="27">
        <f t="shared" si="38"/>
        <v>0</v>
      </c>
      <c r="AH66" s="27">
        <f t="shared" si="38"/>
        <v>0</v>
      </c>
      <c r="AI66" s="27">
        <f t="shared" si="38"/>
        <v>0</v>
      </c>
      <c r="AJ66" s="27">
        <f t="shared" si="38"/>
        <v>0</v>
      </c>
      <c r="AK66" s="27">
        <f t="shared" si="38"/>
        <v>0</v>
      </c>
      <c r="AL66" s="27">
        <f t="shared" si="38"/>
        <v>0</v>
      </c>
      <c r="AM66" s="27">
        <f t="shared" si="38"/>
        <v>0</v>
      </c>
    </row>
    <row r="67" spans="1:41" ht="15.6" x14ac:dyDescent="0.3">
      <c r="A67" s="603"/>
      <c r="B67" s="13" t="str">
        <f t="shared" si="33"/>
        <v>Miscellaneous</v>
      </c>
      <c r="C67" s="27">
        <f t="shared" si="35"/>
        <v>0</v>
      </c>
      <c r="D67" s="27">
        <f t="shared" si="36"/>
        <v>0</v>
      </c>
      <c r="E67" s="27">
        <f t="shared" si="38"/>
        <v>0</v>
      </c>
      <c r="F67" s="27">
        <f t="shared" si="38"/>
        <v>0</v>
      </c>
      <c r="G67" s="27">
        <f t="shared" si="38"/>
        <v>0</v>
      </c>
      <c r="H67" s="27">
        <f t="shared" si="38"/>
        <v>0</v>
      </c>
      <c r="I67" s="27">
        <f t="shared" si="38"/>
        <v>0</v>
      </c>
      <c r="J67" s="27">
        <f t="shared" si="38"/>
        <v>0</v>
      </c>
      <c r="K67" s="27">
        <f t="shared" si="38"/>
        <v>0</v>
      </c>
      <c r="L67" s="27">
        <f t="shared" si="38"/>
        <v>0</v>
      </c>
      <c r="M67" s="27">
        <f t="shared" si="38"/>
        <v>0</v>
      </c>
      <c r="N67" s="27">
        <f t="shared" si="38"/>
        <v>0</v>
      </c>
      <c r="O67" s="27">
        <f t="shared" si="38"/>
        <v>0</v>
      </c>
      <c r="P67" s="27">
        <f t="shared" si="38"/>
        <v>0</v>
      </c>
      <c r="Q67" s="27">
        <f t="shared" si="38"/>
        <v>0</v>
      </c>
      <c r="R67" s="27">
        <f t="shared" si="38"/>
        <v>0</v>
      </c>
      <c r="S67" s="27">
        <f t="shared" si="38"/>
        <v>0</v>
      </c>
      <c r="T67" s="27">
        <f t="shared" si="38"/>
        <v>0</v>
      </c>
      <c r="U67" s="27">
        <f t="shared" si="38"/>
        <v>0</v>
      </c>
      <c r="V67" s="27">
        <f t="shared" si="38"/>
        <v>0</v>
      </c>
      <c r="W67" s="27">
        <f t="shared" si="38"/>
        <v>0</v>
      </c>
      <c r="X67" s="27">
        <f t="shared" si="38"/>
        <v>0</v>
      </c>
      <c r="Y67" s="27">
        <f t="shared" si="38"/>
        <v>0</v>
      </c>
      <c r="Z67" s="27">
        <f t="shared" si="38"/>
        <v>0</v>
      </c>
      <c r="AA67" s="27">
        <f t="shared" si="38"/>
        <v>0</v>
      </c>
      <c r="AB67" s="27">
        <f t="shared" si="38"/>
        <v>0</v>
      </c>
      <c r="AC67" s="27">
        <f t="shared" si="38"/>
        <v>0</v>
      </c>
      <c r="AD67" s="27">
        <f t="shared" si="38"/>
        <v>0</v>
      </c>
      <c r="AE67" s="27">
        <f t="shared" si="38"/>
        <v>0</v>
      </c>
      <c r="AF67" s="27">
        <f t="shared" si="38"/>
        <v>0</v>
      </c>
      <c r="AG67" s="27">
        <f t="shared" si="38"/>
        <v>0</v>
      </c>
      <c r="AH67" s="27">
        <f t="shared" si="38"/>
        <v>0</v>
      </c>
      <c r="AI67" s="27">
        <f t="shared" si="38"/>
        <v>0</v>
      </c>
      <c r="AJ67" s="27">
        <f t="shared" si="38"/>
        <v>0</v>
      </c>
      <c r="AK67" s="27">
        <f t="shared" si="38"/>
        <v>0</v>
      </c>
      <c r="AL67" s="27">
        <f t="shared" si="38"/>
        <v>0</v>
      </c>
      <c r="AM67" s="27">
        <f t="shared" si="38"/>
        <v>0</v>
      </c>
    </row>
    <row r="68" spans="1:41" ht="15.75" customHeight="1" x14ac:dyDescent="0.3">
      <c r="A68" s="603"/>
      <c r="B68" s="13" t="str">
        <f t="shared" si="33"/>
        <v>Motors</v>
      </c>
      <c r="C68" s="27">
        <f t="shared" si="35"/>
        <v>0</v>
      </c>
      <c r="D68" s="27">
        <f t="shared" si="36"/>
        <v>0</v>
      </c>
      <c r="E68" s="27">
        <f t="shared" si="38"/>
        <v>0</v>
      </c>
      <c r="F68" s="27">
        <f t="shared" si="38"/>
        <v>0</v>
      </c>
      <c r="G68" s="27">
        <f t="shared" si="38"/>
        <v>0</v>
      </c>
      <c r="H68" s="27">
        <f t="shared" si="38"/>
        <v>0</v>
      </c>
      <c r="I68" s="27">
        <f t="shared" si="38"/>
        <v>0</v>
      </c>
      <c r="J68" s="27">
        <f t="shared" si="38"/>
        <v>0</v>
      </c>
      <c r="K68" s="27">
        <f t="shared" si="38"/>
        <v>0</v>
      </c>
      <c r="L68" s="27">
        <f t="shared" si="38"/>
        <v>0</v>
      </c>
      <c r="M68" s="27">
        <f t="shared" si="38"/>
        <v>0</v>
      </c>
      <c r="N68" s="27">
        <f t="shared" si="38"/>
        <v>0</v>
      </c>
      <c r="O68" s="27">
        <f t="shared" si="38"/>
        <v>0</v>
      </c>
      <c r="P68" s="27">
        <f t="shared" si="38"/>
        <v>0</v>
      </c>
      <c r="Q68" s="27">
        <f t="shared" si="38"/>
        <v>0</v>
      </c>
      <c r="R68" s="27">
        <f t="shared" si="38"/>
        <v>0</v>
      </c>
      <c r="S68" s="27">
        <f t="shared" si="38"/>
        <v>0</v>
      </c>
      <c r="T68" s="27">
        <f t="shared" si="38"/>
        <v>0</v>
      </c>
      <c r="U68" s="27">
        <f t="shared" si="38"/>
        <v>0</v>
      </c>
      <c r="V68" s="27">
        <f t="shared" si="38"/>
        <v>0</v>
      </c>
      <c r="W68" s="27">
        <f t="shared" si="38"/>
        <v>0</v>
      </c>
      <c r="X68" s="27">
        <f t="shared" si="38"/>
        <v>0</v>
      </c>
      <c r="Y68" s="27">
        <f t="shared" si="38"/>
        <v>0</v>
      </c>
      <c r="Z68" s="27">
        <f t="shared" si="38"/>
        <v>0</v>
      </c>
      <c r="AA68" s="27">
        <f t="shared" si="38"/>
        <v>0</v>
      </c>
      <c r="AB68" s="27">
        <f t="shared" si="38"/>
        <v>0</v>
      </c>
      <c r="AC68" s="27">
        <f t="shared" si="38"/>
        <v>0</v>
      </c>
      <c r="AD68" s="27">
        <f t="shared" si="38"/>
        <v>0</v>
      </c>
      <c r="AE68" s="27">
        <f t="shared" si="38"/>
        <v>0</v>
      </c>
      <c r="AF68" s="27">
        <f t="shared" si="38"/>
        <v>0</v>
      </c>
      <c r="AG68" s="27">
        <f t="shared" si="38"/>
        <v>0</v>
      </c>
      <c r="AH68" s="27">
        <f t="shared" si="38"/>
        <v>0</v>
      </c>
      <c r="AI68" s="27">
        <f t="shared" si="38"/>
        <v>0</v>
      </c>
      <c r="AJ68" s="27">
        <f t="shared" si="38"/>
        <v>0</v>
      </c>
      <c r="AK68" s="27">
        <f t="shared" si="38"/>
        <v>0</v>
      </c>
      <c r="AL68" s="27">
        <f t="shared" si="38"/>
        <v>0</v>
      </c>
      <c r="AM68" s="27">
        <f t="shared" si="38"/>
        <v>0</v>
      </c>
    </row>
    <row r="69" spans="1:41" ht="15.6" x14ac:dyDescent="0.3">
      <c r="A69" s="603"/>
      <c r="B69" s="13" t="str">
        <f t="shared" si="33"/>
        <v>Process</v>
      </c>
      <c r="C69" s="27">
        <f t="shared" si="35"/>
        <v>0</v>
      </c>
      <c r="D69" s="27">
        <f t="shared" si="36"/>
        <v>0</v>
      </c>
      <c r="E69" s="27">
        <f t="shared" ref="E69:AM71" si="39">IF(E33=0,0,((E15*0.5)+D33-E51)*E88*E103*E$2)</f>
        <v>0</v>
      </c>
      <c r="F69" s="27">
        <f t="shared" si="39"/>
        <v>0</v>
      </c>
      <c r="G69" s="27">
        <f t="shared" si="39"/>
        <v>0</v>
      </c>
      <c r="H69" s="27">
        <f t="shared" si="39"/>
        <v>0</v>
      </c>
      <c r="I69" s="27">
        <f t="shared" si="39"/>
        <v>0</v>
      </c>
      <c r="J69" s="27">
        <f t="shared" si="39"/>
        <v>0</v>
      </c>
      <c r="K69" s="27">
        <f t="shared" si="39"/>
        <v>0</v>
      </c>
      <c r="L69" s="27">
        <f t="shared" si="39"/>
        <v>0</v>
      </c>
      <c r="M69" s="27">
        <f t="shared" si="39"/>
        <v>0</v>
      </c>
      <c r="N69" s="27">
        <f t="shared" si="39"/>
        <v>0</v>
      </c>
      <c r="O69" s="27">
        <f t="shared" si="39"/>
        <v>0</v>
      </c>
      <c r="P69" s="27">
        <f t="shared" si="39"/>
        <v>0</v>
      </c>
      <c r="Q69" s="27">
        <f t="shared" si="39"/>
        <v>0</v>
      </c>
      <c r="R69" s="27">
        <f t="shared" si="39"/>
        <v>0</v>
      </c>
      <c r="S69" s="27">
        <f t="shared" si="39"/>
        <v>0</v>
      </c>
      <c r="T69" s="27">
        <f t="shared" si="39"/>
        <v>0</v>
      </c>
      <c r="U69" s="27">
        <f t="shared" si="39"/>
        <v>0</v>
      </c>
      <c r="V69" s="27">
        <f t="shared" si="39"/>
        <v>0</v>
      </c>
      <c r="W69" s="27">
        <f t="shared" si="39"/>
        <v>0</v>
      </c>
      <c r="X69" s="27">
        <f t="shared" si="39"/>
        <v>0</v>
      </c>
      <c r="Y69" s="27">
        <f t="shared" si="39"/>
        <v>0</v>
      </c>
      <c r="Z69" s="27">
        <f t="shared" si="39"/>
        <v>0</v>
      </c>
      <c r="AA69" s="27">
        <f t="shared" si="39"/>
        <v>0</v>
      </c>
      <c r="AB69" s="27">
        <f t="shared" si="39"/>
        <v>0</v>
      </c>
      <c r="AC69" s="27">
        <f t="shared" si="39"/>
        <v>0</v>
      </c>
      <c r="AD69" s="27">
        <f t="shared" si="39"/>
        <v>0</v>
      </c>
      <c r="AE69" s="27">
        <f t="shared" si="39"/>
        <v>0</v>
      </c>
      <c r="AF69" s="27">
        <f t="shared" si="39"/>
        <v>0</v>
      </c>
      <c r="AG69" s="27">
        <f t="shared" si="39"/>
        <v>0</v>
      </c>
      <c r="AH69" s="27">
        <f t="shared" si="39"/>
        <v>0</v>
      </c>
      <c r="AI69" s="27">
        <f t="shared" si="39"/>
        <v>0</v>
      </c>
      <c r="AJ69" s="27">
        <f t="shared" si="39"/>
        <v>0</v>
      </c>
      <c r="AK69" s="27">
        <f t="shared" si="39"/>
        <v>0</v>
      </c>
      <c r="AL69" s="27">
        <f t="shared" si="39"/>
        <v>0</v>
      </c>
      <c r="AM69" s="27">
        <f t="shared" si="39"/>
        <v>0</v>
      </c>
    </row>
    <row r="70" spans="1:41" ht="15.6" x14ac:dyDescent="0.3">
      <c r="A70" s="603"/>
      <c r="B70" s="13" t="str">
        <f t="shared" si="33"/>
        <v>Refrigeration</v>
      </c>
      <c r="C70" s="27">
        <f t="shared" si="35"/>
        <v>0</v>
      </c>
      <c r="D70" s="27">
        <f t="shared" si="36"/>
        <v>0</v>
      </c>
      <c r="E70" s="27">
        <f t="shared" si="39"/>
        <v>0</v>
      </c>
      <c r="F70" s="27">
        <f t="shared" si="39"/>
        <v>0</v>
      </c>
      <c r="G70" s="27">
        <f t="shared" si="39"/>
        <v>0</v>
      </c>
      <c r="H70" s="27">
        <f t="shared" si="39"/>
        <v>0</v>
      </c>
      <c r="I70" s="27">
        <f t="shared" si="39"/>
        <v>0</v>
      </c>
      <c r="J70" s="27">
        <f t="shared" si="39"/>
        <v>0</v>
      </c>
      <c r="K70" s="27">
        <f t="shared" si="39"/>
        <v>0</v>
      </c>
      <c r="L70" s="27">
        <f t="shared" si="39"/>
        <v>0</v>
      </c>
      <c r="M70" s="27">
        <f t="shared" si="39"/>
        <v>0</v>
      </c>
      <c r="N70" s="27">
        <f t="shared" si="39"/>
        <v>0</v>
      </c>
      <c r="O70" s="27">
        <f t="shared" si="39"/>
        <v>0</v>
      </c>
      <c r="P70" s="27">
        <f t="shared" si="39"/>
        <v>0</v>
      </c>
      <c r="Q70" s="27">
        <f t="shared" si="39"/>
        <v>0</v>
      </c>
      <c r="R70" s="27">
        <f t="shared" si="39"/>
        <v>0</v>
      </c>
      <c r="S70" s="27">
        <f t="shared" si="39"/>
        <v>0</v>
      </c>
      <c r="T70" s="27">
        <f t="shared" si="39"/>
        <v>0</v>
      </c>
      <c r="U70" s="27">
        <f t="shared" si="39"/>
        <v>0</v>
      </c>
      <c r="V70" s="27">
        <f t="shared" si="39"/>
        <v>0</v>
      </c>
      <c r="W70" s="27">
        <f t="shared" si="39"/>
        <v>0</v>
      </c>
      <c r="X70" s="27">
        <f t="shared" si="39"/>
        <v>0</v>
      </c>
      <c r="Y70" s="27">
        <f t="shared" si="39"/>
        <v>0</v>
      </c>
      <c r="Z70" s="27">
        <f t="shared" si="39"/>
        <v>0</v>
      </c>
      <c r="AA70" s="27">
        <f t="shared" si="39"/>
        <v>0</v>
      </c>
      <c r="AB70" s="27">
        <f t="shared" si="39"/>
        <v>0</v>
      </c>
      <c r="AC70" s="27">
        <f t="shared" si="39"/>
        <v>0</v>
      </c>
      <c r="AD70" s="27">
        <f t="shared" si="39"/>
        <v>0</v>
      </c>
      <c r="AE70" s="27">
        <f t="shared" si="39"/>
        <v>0</v>
      </c>
      <c r="AF70" s="27">
        <f t="shared" si="39"/>
        <v>0</v>
      </c>
      <c r="AG70" s="27">
        <f t="shared" si="39"/>
        <v>0</v>
      </c>
      <c r="AH70" s="27">
        <f t="shared" si="39"/>
        <v>0</v>
      </c>
      <c r="AI70" s="27">
        <f t="shared" si="39"/>
        <v>0</v>
      </c>
      <c r="AJ70" s="27">
        <f t="shared" si="39"/>
        <v>0</v>
      </c>
      <c r="AK70" s="27">
        <f t="shared" si="39"/>
        <v>0</v>
      </c>
      <c r="AL70" s="27">
        <f t="shared" si="39"/>
        <v>0</v>
      </c>
      <c r="AM70" s="27">
        <f t="shared" si="39"/>
        <v>0</v>
      </c>
    </row>
    <row r="71" spans="1:41" ht="15.6" x14ac:dyDescent="0.3">
      <c r="A71" s="603"/>
      <c r="B71" s="13" t="str">
        <f t="shared" si="33"/>
        <v>Water Heating</v>
      </c>
      <c r="C71" s="27">
        <f t="shared" si="35"/>
        <v>0</v>
      </c>
      <c r="D71" s="27">
        <f t="shared" si="36"/>
        <v>0</v>
      </c>
      <c r="E71" s="27">
        <f t="shared" si="39"/>
        <v>0</v>
      </c>
      <c r="F71" s="27">
        <f t="shared" si="39"/>
        <v>0</v>
      </c>
      <c r="G71" s="27">
        <f t="shared" si="39"/>
        <v>0</v>
      </c>
      <c r="H71" s="27">
        <f t="shared" si="39"/>
        <v>0</v>
      </c>
      <c r="I71" s="27">
        <f t="shared" si="39"/>
        <v>0</v>
      </c>
      <c r="J71" s="27">
        <f t="shared" si="39"/>
        <v>0</v>
      </c>
      <c r="K71" s="27">
        <f t="shared" si="39"/>
        <v>0</v>
      </c>
      <c r="L71" s="27">
        <f t="shared" si="39"/>
        <v>0</v>
      </c>
      <c r="M71" s="27">
        <f t="shared" si="39"/>
        <v>0</v>
      </c>
      <c r="N71" s="27">
        <f t="shared" si="39"/>
        <v>0</v>
      </c>
      <c r="O71" s="27">
        <f t="shared" si="39"/>
        <v>0</v>
      </c>
      <c r="P71" s="27">
        <f t="shared" si="39"/>
        <v>0</v>
      </c>
      <c r="Q71" s="27">
        <f t="shared" si="39"/>
        <v>0</v>
      </c>
      <c r="R71" s="27">
        <f t="shared" si="39"/>
        <v>0</v>
      </c>
      <c r="S71" s="27">
        <f t="shared" si="39"/>
        <v>0</v>
      </c>
      <c r="T71" s="27">
        <f t="shared" si="39"/>
        <v>0</v>
      </c>
      <c r="U71" s="27">
        <f t="shared" si="39"/>
        <v>0</v>
      </c>
      <c r="V71" s="27">
        <f t="shared" si="39"/>
        <v>0</v>
      </c>
      <c r="W71" s="27">
        <f t="shared" si="39"/>
        <v>0</v>
      </c>
      <c r="X71" s="27">
        <f t="shared" si="39"/>
        <v>0</v>
      </c>
      <c r="Y71" s="27">
        <f t="shared" si="39"/>
        <v>0</v>
      </c>
      <c r="Z71" s="27">
        <f t="shared" si="39"/>
        <v>0</v>
      </c>
      <c r="AA71" s="27">
        <f t="shared" si="39"/>
        <v>0</v>
      </c>
      <c r="AB71" s="27">
        <f t="shared" si="39"/>
        <v>0</v>
      </c>
      <c r="AC71" s="27">
        <f t="shared" si="39"/>
        <v>0</v>
      </c>
      <c r="AD71" s="27">
        <f t="shared" si="39"/>
        <v>0</v>
      </c>
      <c r="AE71" s="27">
        <f t="shared" si="39"/>
        <v>0</v>
      </c>
      <c r="AF71" s="27">
        <f t="shared" si="39"/>
        <v>0</v>
      </c>
      <c r="AG71" s="27">
        <f t="shared" si="39"/>
        <v>0</v>
      </c>
      <c r="AH71" s="27">
        <f t="shared" si="39"/>
        <v>0</v>
      </c>
      <c r="AI71" s="27">
        <f t="shared" si="39"/>
        <v>0</v>
      </c>
      <c r="AJ71" s="27">
        <f t="shared" si="39"/>
        <v>0</v>
      </c>
      <c r="AK71" s="27">
        <f t="shared" si="39"/>
        <v>0</v>
      </c>
      <c r="AL71" s="27">
        <f t="shared" si="39"/>
        <v>0</v>
      </c>
      <c r="AM71" s="27">
        <f t="shared" si="39"/>
        <v>0</v>
      </c>
    </row>
    <row r="72" spans="1:41" ht="15.75" customHeight="1" x14ac:dyDescent="0.3">
      <c r="A72" s="603"/>
      <c r="B72" s="13" t="str">
        <f t="shared" si="33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">
      <c r="A73" s="603"/>
      <c r="B73" s="277" t="s">
        <v>149</v>
      </c>
      <c r="C73" s="27">
        <f>SUM(C59:C72)</f>
        <v>0</v>
      </c>
      <c r="D73" s="27">
        <f>SUM(D59:D72)</f>
        <v>0</v>
      </c>
      <c r="E73" s="27">
        <f t="shared" ref="E73:AM73" si="40">SUM(E59:E72)</f>
        <v>0</v>
      </c>
      <c r="F73" s="27">
        <f t="shared" si="40"/>
        <v>0</v>
      </c>
      <c r="G73" s="27">
        <f t="shared" si="40"/>
        <v>0</v>
      </c>
      <c r="H73" s="27">
        <f t="shared" si="40"/>
        <v>0</v>
      </c>
      <c r="I73" s="27">
        <f t="shared" si="40"/>
        <v>0</v>
      </c>
      <c r="J73" s="27">
        <f t="shared" si="40"/>
        <v>0</v>
      </c>
      <c r="K73" s="27">
        <f t="shared" si="40"/>
        <v>0</v>
      </c>
      <c r="L73" s="27">
        <f t="shared" si="40"/>
        <v>0</v>
      </c>
      <c r="M73" s="27">
        <f t="shared" si="40"/>
        <v>106.23963998183606</v>
      </c>
      <c r="N73" s="27">
        <f t="shared" si="40"/>
        <v>198.39702589695281</v>
      </c>
      <c r="O73" s="27">
        <f t="shared" si="40"/>
        <v>235.10193853008712</v>
      </c>
      <c r="P73" s="27">
        <f t="shared" si="40"/>
        <v>182.72315514530467</v>
      </c>
      <c r="Q73" s="27">
        <f t="shared" si="40"/>
        <v>203.8507301791565</v>
      </c>
      <c r="R73" s="27">
        <f t="shared" si="40"/>
        <v>210.00698627080268</v>
      </c>
      <c r="S73" s="27">
        <f t="shared" si="40"/>
        <v>273.03373441406501</v>
      </c>
      <c r="T73" s="27">
        <f t="shared" si="40"/>
        <v>400.40482201087127</v>
      </c>
      <c r="U73" s="27">
        <f t="shared" si="40"/>
        <v>488.61629421229964</v>
      </c>
      <c r="V73" s="27">
        <f t="shared" si="40"/>
        <v>400.9817008657003</v>
      </c>
      <c r="W73" s="27">
        <f t="shared" si="40"/>
        <v>399.39533050242602</v>
      </c>
      <c r="X73" s="27">
        <f t="shared" si="40"/>
        <v>264.66812315473857</v>
      </c>
      <c r="Y73" s="27">
        <f t="shared" si="40"/>
        <v>212.47927996367213</v>
      </c>
      <c r="Z73" s="27">
        <f t="shared" si="40"/>
        <v>198.39702589695281</v>
      </c>
      <c r="AA73" s="27">
        <f t="shared" si="40"/>
        <v>235.10193853008712</v>
      </c>
      <c r="AB73" s="27">
        <f t="shared" si="40"/>
        <v>182.72315514530467</v>
      </c>
      <c r="AC73" s="27">
        <f t="shared" si="40"/>
        <v>0</v>
      </c>
      <c r="AD73" s="27">
        <f t="shared" si="40"/>
        <v>0</v>
      </c>
      <c r="AE73" s="27">
        <f t="shared" si="40"/>
        <v>0</v>
      </c>
      <c r="AF73" s="27">
        <f t="shared" si="40"/>
        <v>0</v>
      </c>
      <c r="AG73" s="27">
        <f t="shared" si="40"/>
        <v>0</v>
      </c>
      <c r="AH73" s="27">
        <f t="shared" si="40"/>
        <v>0</v>
      </c>
      <c r="AI73" s="27">
        <f t="shared" si="40"/>
        <v>0</v>
      </c>
      <c r="AJ73" s="27">
        <f t="shared" si="40"/>
        <v>0</v>
      </c>
      <c r="AK73" s="27">
        <f t="shared" si="40"/>
        <v>0</v>
      </c>
      <c r="AL73" s="27">
        <f t="shared" si="40"/>
        <v>0</v>
      </c>
      <c r="AM73" s="27">
        <f t="shared" si="40"/>
        <v>0</v>
      </c>
    </row>
    <row r="74" spans="1:41" ht="16.5" customHeight="1" thickBot="1" x14ac:dyDescent="0.35">
      <c r="A74" s="604"/>
      <c r="B74" s="154" t="s">
        <v>150</v>
      </c>
      <c r="C74" s="28">
        <f>C73</f>
        <v>0</v>
      </c>
      <c r="D74" s="28">
        <f>C74+D73</f>
        <v>0</v>
      </c>
      <c r="E74" s="28">
        <f t="shared" ref="E74:AM74" si="41">D74+E73</f>
        <v>0</v>
      </c>
      <c r="F74" s="28">
        <f t="shared" si="41"/>
        <v>0</v>
      </c>
      <c r="G74" s="28">
        <f t="shared" si="41"/>
        <v>0</v>
      </c>
      <c r="H74" s="28">
        <f t="shared" si="41"/>
        <v>0</v>
      </c>
      <c r="I74" s="28">
        <f t="shared" si="41"/>
        <v>0</v>
      </c>
      <c r="J74" s="28">
        <f t="shared" si="41"/>
        <v>0</v>
      </c>
      <c r="K74" s="28">
        <f t="shared" si="41"/>
        <v>0</v>
      </c>
      <c r="L74" s="28">
        <f t="shared" si="41"/>
        <v>0</v>
      </c>
      <c r="M74" s="28">
        <f t="shared" si="41"/>
        <v>106.23963998183606</v>
      </c>
      <c r="N74" s="28">
        <f t="shared" si="41"/>
        <v>304.6366658787889</v>
      </c>
      <c r="O74" s="28">
        <f t="shared" si="41"/>
        <v>539.73860440887597</v>
      </c>
      <c r="P74" s="28">
        <f t="shared" si="41"/>
        <v>722.46175955418062</v>
      </c>
      <c r="Q74" s="28">
        <f t="shared" si="41"/>
        <v>926.31248973333709</v>
      </c>
      <c r="R74" s="28">
        <f t="shared" si="41"/>
        <v>1136.3194760041397</v>
      </c>
      <c r="S74" s="28">
        <f t="shared" si="41"/>
        <v>1409.3532104182048</v>
      </c>
      <c r="T74" s="28">
        <f t="shared" si="41"/>
        <v>1809.7580324290761</v>
      </c>
      <c r="U74" s="28">
        <f t="shared" si="41"/>
        <v>2298.3743266413758</v>
      </c>
      <c r="V74" s="28">
        <f t="shared" si="41"/>
        <v>2699.3560275070759</v>
      </c>
      <c r="W74" s="28">
        <f t="shared" si="41"/>
        <v>3098.7513580095019</v>
      </c>
      <c r="X74" s="28">
        <f t="shared" si="41"/>
        <v>3363.4194811642406</v>
      </c>
      <c r="Y74" s="28">
        <f t="shared" si="41"/>
        <v>3575.8987611279126</v>
      </c>
      <c r="Z74" s="28">
        <f t="shared" si="41"/>
        <v>3774.2957870248656</v>
      </c>
      <c r="AA74" s="28">
        <f t="shared" si="41"/>
        <v>4009.3977255549526</v>
      </c>
      <c r="AB74" s="28">
        <f t="shared" si="41"/>
        <v>4192.1208807002577</v>
      </c>
      <c r="AC74" s="28">
        <f t="shared" si="41"/>
        <v>4192.1208807002577</v>
      </c>
      <c r="AD74" s="28">
        <f t="shared" si="41"/>
        <v>4192.1208807002577</v>
      </c>
      <c r="AE74" s="28">
        <f t="shared" si="41"/>
        <v>4192.1208807002577</v>
      </c>
      <c r="AF74" s="28">
        <f t="shared" si="41"/>
        <v>4192.1208807002577</v>
      </c>
      <c r="AG74" s="28">
        <f t="shared" si="41"/>
        <v>4192.1208807002577</v>
      </c>
      <c r="AH74" s="28">
        <f t="shared" si="41"/>
        <v>4192.1208807002577</v>
      </c>
      <c r="AI74" s="28">
        <f t="shared" si="41"/>
        <v>4192.1208807002577</v>
      </c>
      <c r="AJ74" s="28">
        <f t="shared" si="41"/>
        <v>4192.1208807002577</v>
      </c>
      <c r="AK74" s="28">
        <f t="shared" si="41"/>
        <v>4192.1208807002577</v>
      </c>
      <c r="AL74" s="28">
        <f t="shared" si="41"/>
        <v>4192.1208807002577</v>
      </c>
      <c r="AM74" s="28">
        <f t="shared" si="41"/>
        <v>4192.1208807002577</v>
      </c>
    </row>
    <row r="75" spans="1:41" x14ac:dyDescent="0.3">
      <c r="A75" s="8"/>
      <c r="B75" s="36"/>
      <c r="C75" s="33"/>
      <c r="D75" s="38"/>
      <c r="E75" s="33"/>
      <c r="F75" s="38"/>
      <c r="G75" s="33"/>
      <c r="H75" s="38"/>
      <c r="I75" s="33"/>
      <c r="J75" s="38"/>
      <c r="K75" s="33"/>
      <c r="L75" s="38"/>
      <c r="M75" s="33"/>
      <c r="N75" s="38"/>
      <c r="O75" s="33"/>
      <c r="P75" s="38"/>
      <c r="Q75" s="33"/>
      <c r="R75" s="38"/>
      <c r="S75" s="33"/>
      <c r="T75" s="38"/>
      <c r="U75" s="33"/>
      <c r="V75" s="38"/>
      <c r="W75" s="33"/>
      <c r="X75" s="38"/>
      <c r="Y75" s="33"/>
      <c r="Z75" s="38"/>
      <c r="AA75" s="33"/>
      <c r="AB75" s="38"/>
      <c r="AC75" s="33"/>
      <c r="AD75" s="38"/>
      <c r="AE75" s="33"/>
      <c r="AF75" s="38"/>
      <c r="AG75" s="33"/>
      <c r="AH75" s="38"/>
      <c r="AI75" s="33"/>
      <c r="AJ75" s="38"/>
      <c r="AK75" s="33"/>
      <c r="AL75" s="38"/>
      <c r="AM75" s="33"/>
    </row>
    <row r="76" spans="1:41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229"/>
    </row>
    <row r="77" spans="1:41" ht="15.6" x14ac:dyDescent="0.3">
      <c r="A77" s="605" t="s">
        <v>134</v>
      </c>
      <c r="B77" s="17" t="s">
        <v>134</v>
      </c>
      <c r="C77" s="271">
        <v>43831</v>
      </c>
      <c r="D77" s="271">
        <v>43862</v>
      </c>
      <c r="E77" s="271">
        <v>43891</v>
      </c>
      <c r="F77" s="271">
        <v>43922</v>
      </c>
      <c r="G77" s="271">
        <v>43952</v>
      </c>
      <c r="H77" s="271">
        <v>43983</v>
      </c>
      <c r="I77" s="271">
        <v>44013</v>
      </c>
      <c r="J77" s="271">
        <v>44044</v>
      </c>
      <c r="K77" s="271">
        <v>44075</v>
      </c>
      <c r="L77" s="271">
        <v>44105</v>
      </c>
      <c r="M77" s="271">
        <v>44136</v>
      </c>
      <c r="N77" s="271">
        <v>44166</v>
      </c>
      <c r="O77" s="271">
        <v>44197</v>
      </c>
      <c r="P77" s="271">
        <v>44228</v>
      </c>
      <c r="Q77" s="271">
        <v>44256</v>
      </c>
      <c r="R77" s="271">
        <v>44287</v>
      </c>
      <c r="S77" s="271">
        <v>44317</v>
      </c>
      <c r="T77" s="271">
        <v>44348</v>
      </c>
      <c r="U77" s="271">
        <v>44378</v>
      </c>
      <c r="V77" s="271">
        <v>44409</v>
      </c>
      <c r="W77" s="271">
        <v>44440</v>
      </c>
      <c r="X77" s="271">
        <v>44470</v>
      </c>
      <c r="Y77" s="271">
        <v>44501</v>
      </c>
      <c r="Z77" s="271">
        <v>44531</v>
      </c>
      <c r="AA77" s="271">
        <v>44562</v>
      </c>
      <c r="AB77" s="271">
        <v>44593</v>
      </c>
      <c r="AC77" s="271">
        <v>44621</v>
      </c>
      <c r="AD77" s="271">
        <v>44652</v>
      </c>
      <c r="AE77" s="271">
        <v>44682</v>
      </c>
      <c r="AF77" s="271">
        <v>44713</v>
      </c>
      <c r="AG77" s="271">
        <v>44743</v>
      </c>
      <c r="AH77" s="271">
        <v>44774</v>
      </c>
      <c r="AI77" s="271">
        <v>44805</v>
      </c>
      <c r="AJ77" s="271">
        <v>44835</v>
      </c>
      <c r="AK77" s="271">
        <v>44866</v>
      </c>
      <c r="AL77" s="271">
        <v>44896</v>
      </c>
      <c r="AM77" s="271">
        <v>44927</v>
      </c>
      <c r="AO77" s="231" t="s">
        <v>36</v>
      </c>
    </row>
    <row r="78" spans="1:41" ht="15.75" customHeight="1" x14ac:dyDescent="0.3">
      <c r="A78" s="606"/>
      <c r="B78" s="13" t="str">
        <f>B59</f>
        <v>Air Comp</v>
      </c>
      <c r="C78" s="356">
        <f>'2M - SGS'!C78</f>
        <v>8.5109000000000004E-2</v>
      </c>
      <c r="D78" s="356">
        <f>'2M - SGS'!D78</f>
        <v>7.7715000000000006E-2</v>
      </c>
      <c r="E78" s="356">
        <f>'2M - SGS'!E78</f>
        <v>8.6136000000000004E-2</v>
      </c>
      <c r="F78" s="356">
        <f>'2M - SGS'!F78</f>
        <v>7.9796000000000006E-2</v>
      </c>
      <c r="G78" s="356">
        <f>'2M - SGS'!G78</f>
        <v>8.5334999999999994E-2</v>
      </c>
      <c r="H78" s="356">
        <f>'2M - SGS'!H78</f>
        <v>8.1994999999999998E-2</v>
      </c>
      <c r="I78" s="356">
        <f>'2M - SGS'!I78</f>
        <v>8.4098999999999993E-2</v>
      </c>
      <c r="J78" s="356">
        <f>'2M - SGS'!J78</f>
        <v>8.4198999999999996E-2</v>
      </c>
      <c r="K78" s="356">
        <f>'2M - SGS'!K78</f>
        <v>8.2512000000000002E-2</v>
      </c>
      <c r="L78" s="356">
        <f>'2M - SGS'!L78</f>
        <v>8.5277000000000006E-2</v>
      </c>
      <c r="M78" s="356">
        <f>'2M - SGS'!M78</f>
        <v>8.2588999999999996E-2</v>
      </c>
      <c r="N78" s="356">
        <f>'2M - SGS'!N78</f>
        <v>8.5237999999999994E-2</v>
      </c>
      <c r="O78" s="356">
        <f>'2M - SGS'!O78</f>
        <v>8.5109000000000004E-2</v>
      </c>
      <c r="P78" s="356">
        <f>'2M - SGS'!P78</f>
        <v>7.7715000000000006E-2</v>
      </c>
      <c r="Q78" s="356">
        <f>'2M - SGS'!Q78</f>
        <v>8.6136000000000004E-2</v>
      </c>
      <c r="R78" s="356">
        <f>'2M - SGS'!R78</f>
        <v>7.9796000000000006E-2</v>
      </c>
      <c r="S78" s="356">
        <f>'2M - SGS'!S78</f>
        <v>8.5334999999999994E-2</v>
      </c>
      <c r="T78" s="356">
        <f>'2M - SGS'!T78</f>
        <v>8.1994999999999998E-2</v>
      </c>
      <c r="U78" s="356">
        <f>'2M - SGS'!U78</f>
        <v>8.4098999999999993E-2</v>
      </c>
      <c r="V78" s="356">
        <f>'2M - SGS'!V78</f>
        <v>8.4198999999999996E-2</v>
      </c>
      <c r="W78" s="356">
        <f>'2M - SGS'!W78</f>
        <v>8.2512000000000002E-2</v>
      </c>
      <c r="X78" s="356">
        <f>'2M - SGS'!X78</f>
        <v>8.5277000000000006E-2</v>
      </c>
      <c r="Y78" s="356">
        <f>'2M - SGS'!Y78</f>
        <v>8.2588999999999996E-2</v>
      </c>
      <c r="Z78" s="356">
        <f>'2M - SGS'!Z78</f>
        <v>8.5237999999999994E-2</v>
      </c>
      <c r="AA78" s="356">
        <f>'2M - SGS'!AA78</f>
        <v>8.5109000000000004E-2</v>
      </c>
      <c r="AB78" s="356">
        <f>'2M - SGS'!AB78</f>
        <v>7.7715000000000006E-2</v>
      </c>
      <c r="AC78" s="356">
        <f>'2M - SGS'!AC78</f>
        <v>8.6136000000000004E-2</v>
      </c>
      <c r="AD78" s="356">
        <f>'2M - SGS'!AD78</f>
        <v>7.9796000000000006E-2</v>
      </c>
      <c r="AE78" s="356">
        <f>'2M - SGS'!AE78</f>
        <v>8.5334999999999994E-2</v>
      </c>
      <c r="AF78" s="356">
        <f>'2M - SGS'!AF78</f>
        <v>8.1994999999999998E-2</v>
      </c>
      <c r="AG78" s="356">
        <f>'2M - SGS'!AG78</f>
        <v>8.4098999999999993E-2</v>
      </c>
      <c r="AH78" s="356">
        <f>'2M - SGS'!AH78</f>
        <v>8.4198999999999996E-2</v>
      </c>
      <c r="AI78" s="356">
        <f>'2M - SGS'!AI78</f>
        <v>8.2512000000000002E-2</v>
      </c>
      <c r="AJ78" s="356">
        <f>'2M - SGS'!AJ78</f>
        <v>8.5277000000000006E-2</v>
      </c>
      <c r="AK78" s="356">
        <f>'2M - SGS'!AK78</f>
        <v>8.2588999999999996E-2</v>
      </c>
      <c r="AL78" s="356">
        <f>'2M - SGS'!AL78</f>
        <v>8.5237999999999994E-2</v>
      </c>
      <c r="AM78" s="356">
        <f>'2M - SGS'!AM78</f>
        <v>8.5109000000000004E-2</v>
      </c>
      <c r="AO78" s="246">
        <f t="shared" ref="AO78:AO90" si="42">SUM(C78:N78)</f>
        <v>1.0000000000000002</v>
      </c>
    </row>
    <row r="79" spans="1:41" ht="15.6" x14ac:dyDescent="0.3">
      <c r="A79" s="606"/>
      <c r="B79" s="13" t="str">
        <f t="shared" ref="B79:B90" si="43">B60</f>
        <v>Building Shell</v>
      </c>
      <c r="C79" s="356">
        <f>'2M - SGS'!C79</f>
        <v>0.107824</v>
      </c>
      <c r="D79" s="356">
        <f>'2M - SGS'!D79</f>
        <v>9.1051999999999994E-2</v>
      </c>
      <c r="E79" s="356">
        <f>'2M - SGS'!E79</f>
        <v>7.1135000000000004E-2</v>
      </c>
      <c r="F79" s="356">
        <f>'2M - SGS'!F79</f>
        <v>4.1179E-2</v>
      </c>
      <c r="G79" s="356">
        <f>'2M - SGS'!G79</f>
        <v>4.4423999999999998E-2</v>
      </c>
      <c r="H79" s="356">
        <f>'2M - SGS'!H79</f>
        <v>0.106128</v>
      </c>
      <c r="I79" s="356">
        <f>'2M - SGS'!I79</f>
        <v>0.14288100000000001</v>
      </c>
      <c r="J79" s="356">
        <f>'2M - SGS'!J79</f>
        <v>0.133494</v>
      </c>
      <c r="K79" s="356">
        <f>'2M - SGS'!K79</f>
        <v>5.781E-2</v>
      </c>
      <c r="L79" s="356">
        <f>'2M - SGS'!L79</f>
        <v>3.8018000000000003E-2</v>
      </c>
      <c r="M79" s="356">
        <f>'2M - SGS'!M79</f>
        <v>6.2103999999999999E-2</v>
      </c>
      <c r="N79" s="356">
        <f>'2M - SGS'!N79</f>
        <v>0.10395</v>
      </c>
      <c r="O79" s="356">
        <f>'2M - SGS'!O79</f>
        <v>0.107824</v>
      </c>
      <c r="P79" s="356">
        <f>'2M - SGS'!P79</f>
        <v>9.1051999999999994E-2</v>
      </c>
      <c r="Q79" s="356">
        <f>'2M - SGS'!Q79</f>
        <v>7.1135000000000004E-2</v>
      </c>
      <c r="R79" s="356">
        <f>'2M - SGS'!R79</f>
        <v>4.1179E-2</v>
      </c>
      <c r="S79" s="356">
        <f>'2M - SGS'!S79</f>
        <v>4.4423999999999998E-2</v>
      </c>
      <c r="T79" s="356">
        <f>'2M - SGS'!T79</f>
        <v>0.106128</v>
      </c>
      <c r="U79" s="356">
        <f>'2M - SGS'!U79</f>
        <v>0.14288100000000001</v>
      </c>
      <c r="V79" s="356">
        <f>'2M - SGS'!V79</f>
        <v>0.133494</v>
      </c>
      <c r="W79" s="356">
        <f>'2M - SGS'!W79</f>
        <v>5.781E-2</v>
      </c>
      <c r="X79" s="356">
        <f>'2M - SGS'!X79</f>
        <v>3.8018000000000003E-2</v>
      </c>
      <c r="Y79" s="356">
        <f>'2M - SGS'!Y79</f>
        <v>6.2103999999999999E-2</v>
      </c>
      <c r="Z79" s="356">
        <f>'2M - SGS'!Z79</f>
        <v>0.10395</v>
      </c>
      <c r="AA79" s="356">
        <f>'2M - SGS'!AA79</f>
        <v>0.107824</v>
      </c>
      <c r="AB79" s="356">
        <f>'2M - SGS'!AB79</f>
        <v>9.1051999999999994E-2</v>
      </c>
      <c r="AC79" s="356">
        <f>'2M - SGS'!AC79</f>
        <v>7.1135000000000004E-2</v>
      </c>
      <c r="AD79" s="356">
        <f>'2M - SGS'!AD79</f>
        <v>4.1179E-2</v>
      </c>
      <c r="AE79" s="356">
        <f>'2M - SGS'!AE79</f>
        <v>4.4423999999999998E-2</v>
      </c>
      <c r="AF79" s="356">
        <f>'2M - SGS'!AF79</f>
        <v>0.106128</v>
      </c>
      <c r="AG79" s="356">
        <f>'2M - SGS'!AG79</f>
        <v>0.14288100000000001</v>
      </c>
      <c r="AH79" s="356">
        <f>'2M - SGS'!AH79</f>
        <v>0.133494</v>
      </c>
      <c r="AI79" s="356">
        <f>'2M - SGS'!AI79</f>
        <v>5.781E-2</v>
      </c>
      <c r="AJ79" s="356">
        <f>'2M - SGS'!AJ79</f>
        <v>3.8018000000000003E-2</v>
      </c>
      <c r="AK79" s="356">
        <f>'2M - SGS'!AK79</f>
        <v>6.2103999999999999E-2</v>
      </c>
      <c r="AL79" s="356">
        <f>'2M - SGS'!AL79</f>
        <v>0.10395</v>
      </c>
      <c r="AM79" s="356">
        <f>'2M - SGS'!AM79</f>
        <v>0.107824</v>
      </c>
      <c r="AO79" s="246">
        <f t="shared" si="42"/>
        <v>0.99999900000000008</v>
      </c>
    </row>
    <row r="80" spans="1:41" ht="15.6" x14ac:dyDescent="0.3">
      <c r="A80" s="606"/>
      <c r="B80" s="13" t="str">
        <f t="shared" si="43"/>
        <v>Cooking</v>
      </c>
      <c r="C80" s="356">
        <f>'2M - SGS'!C80</f>
        <v>8.6096000000000006E-2</v>
      </c>
      <c r="D80" s="356">
        <f>'2M - SGS'!D80</f>
        <v>7.8608999999999998E-2</v>
      </c>
      <c r="E80" s="356">
        <f>'2M - SGS'!E80</f>
        <v>8.1547999999999995E-2</v>
      </c>
      <c r="F80" s="356">
        <f>'2M - SGS'!F80</f>
        <v>7.2947999999999999E-2</v>
      </c>
      <c r="G80" s="356">
        <f>'2M - SGS'!G80</f>
        <v>8.6277000000000006E-2</v>
      </c>
      <c r="H80" s="356">
        <f>'2M - SGS'!H80</f>
        <v>8.3294000000000007E-2</v>
      </c>
      <c r="I80" s="356">
        <f>'2M - SGS'!I80</f>
        <v>8.5859000000000005E-2</v>
      </c>
      <c r="J80" s="356">
        <f>'2M - SGS'!J80</f>
        <v>8.5885000000000003E-2</v>
      </c>
      <c r="K80" s="356">
        <f>'2M - SGS'!K80</f>
        <v>8.3474999999999994E-2</v>
      </c>
      <c r="L80" s="356">
        <f>'2M - SGS'!L80</f>
        <v>8.6262000000000005E-2</v>
      </c>
      <c r="M80" s="356">
        <f>'2M - SGS'!M80</f>
        <v>8.3496000000000001E-2</v>
      </c>
      <c r="N80" s="356">
        <f>'2M - SGS'!N80</f>
        <v>8.6250999999999994E-2</v>
      </c>
      <c r="O80" s="356">
        <f>'2M - SGS'!O80</f>
        <v>8.6096000000000006E-2</v>
      </c>
      <c r="P80" s="356">
        <f>'2M - SGS'!P80</f>
        <v>7.8608999999999998E-2</v>
      </c>
      <c r="Q80" s="356">
        <f>'2M - SGS'!Q80</f>
        <v>8.1547999999999995E-2</v>
      </c>
      <c r="R80" s="356">
        <f>'2M - SGS'!R80</f>
        <v>7.2947999999999999E-2</v>
      </c>
      <c r="S80" s="356">
        <f>'2M - SGS'!S80</f>
        <v>8.6277000000000006E-2</v>
      </c>
      <c r="T80" s="356">
        <f>'2M - SGS'!T80</f>
        <v>8.3294000000000007E-2</v>
      </c>
      <c r="U80" s="356">
        <f>'2M - SGS'!U80</f>
        <v>8.5859000000000005E-2</v>
      </c>
      <c r="V80" s="356">
        <f>'2M - SGS'!V80</f>
        <v>8.5885000000000003E-2</v>
      </c>
      <c r="W80" s="356">
        <f>'2M - SGS'!W80</f>
        <v>8.3474999999999994E-2</v>
      </c>
      <c r="X80" s="356">
        <f>'2M - SGS'!X80</f>
        <v>8.6262000000000005E-2</v>
      </c>
      <c r="Y80" s="356">
        <f>'2M - SGS'!Y80</f>
        <v>8.3496000000000001E-2</v>
      </c>
      <c r="Z80" s="356">
        <f>'2M - SGS'!Z80</f>
        <v>8.6250999999999994E-2</v>
      </c>
      <c r="AA80" s="356">
        <f>'2M - SGS'!AA80</f>
        <v>8.6096000000000006E-2</v>
      </c>
      <c r="AB80" s="356">
        <f>'2M - SGS'!AB80</f>
        <v>7.8608999999999998E-2</v>
      </c>
      <c r="AC80" s="356">
        <f>'2M - SGS'!AC80</f>
        <v>8.1547999999999995E-2</v>
      </c>
      <c r="AD80" s="356">
        <f>'2M - SGS'!AD80</f>
        <v>7.2947999999999999E-2</v>
      </c>
      <c r="AE80" s="356">
        <f>'2M - SGS'!AE80</f>
        <v>8.6277000000000006E-2</v>
      </c>
      <c r="AF80" s="356">
        <f>'2M - SGS'!AF80</f>
        <v>8.3294000000000007E-2</v>
      </c>
      <c r="AG80" s="356">
        <f>'2M - SGS'!AG80</f>
        <v>8.5859000000000005E-2</v>
      </c>
      <c r="AH80" s="356">
        <f>'2M - SGS'!AH80</f>
        <v>8.5885000000000003E-2</v>
      </c>
      <c r="AI80" s="356">
        <f>'2M - SGS'!AI80</f>
        <v>8.3474999999999994E-2</v>
      </c>
      <c r="AJ80" s="356">
        <f>'2M - SGS'!AJ80</f>
        <v>8.6262000000000005E-2</v>
      </c>
      <c r="AK80" s="356">
        <f>'2M - SGS'!AK80</f>
        <v>8.3496000000000001E-2</v>
      </c>
      <c r="AL80" s="356">
        <f>'2M - SGS'!AL80</f>
        <v>8.6250999999999994E-2</v>
      </c>
      <c r="AM80" s="356">
        <f>'2M - SGS'!AM80</f>
        <v>8.6096000000000006E-2</v>
      </c>
      <c r="AO80" s="246">
        <f t="shared" si="42"/>
        <v>0.99999999999999989</v>
      </c>
    </row>
    <row r="81" spans="1:41" ht="15.6" x14ac:dyDescent="0.3">
      <c r="A81" s="606"/>
      <c r="B81" s="13" t="str">
        <f t="shared" si="43"/>
        <v>Cooling</v>
      </c>
      <c r="C81" s="356">
        <f>'2M - SGS'!C81</f>
        <v>6.0000000000000002E-6</v>
      </c>
      <c r="D81" s="356">
        <f>'2M - SGS'!D81</f>
        <v>2.4699999999999999E-4</v>
      </c>
      <c r="E81" s="356">
        <f>'2M - SGS'!E81</f>
        <v>7.2360000000000002E-3</v>
      </c>
      <c r="F81" s="356">
        <f>'2M - SGS'!F81</f>
        <v>2.1690999999999998E-2</v>
      </c>
      <c r="G81" s="356">
        <f>'2M - SGS'!G81</f>
        <v>6.2979999999999994E-2</v>
      </c>
      <c r="H81" s="356">
        <f>'2M - SGS'!H81</f>
        <v>0.21317</v>
      </c>
      <c r="I81" s="356">
        <f>'2M - SGS'!I81</f>
        <v>0.29002899999999998</v>
      </c>
      <c r="J81" s="356">
        <f>'2M - SGS'!J81</f>
        <v>0.270206</v>
      </c>
      <c r="K81" s="356">
        <f>'2M - SGS'!K81</f>
        <v>0.108695</v>
      </c>
      <c r="L81" s="356">
        <f>'2M - SGS'!L81</f>
        <v>1.9643000000000001E-2</v>
      </c>
      <c r="M81" s="356">
        <f>'2M - SGS'!M81</f>
        <v>6.0299999999999998E-3</v>
      </c>
      <c r="N81" s="356">
        <f>'2M - SGS'!N81</f>
        <v>6.3999999999999997E-5</v>
      </c>
      <c r="O81" s="356">
        <f>'2M - SGS'!O81</f>
        <v>6.0000000000000002E-6</v>
      </c>
      <c r="P81" s="356">
        <f>'2M - SGS'!P81</f>
        <v>2.4699999999999999E-4</v>
      </c>
      <c r="Q81" s="356">
        <f>'2M - SGS'!Q81</f>
        <v>7.2360000000000002E-3</v>
      </c>
      <c r="R81" s="356">
        <f>'2M - SGS'!R81</f>
        <v>2.1690999999999998E-2</v>
      </c>
      <c r="S81" s="356">
        <f>'2M - SGS'!S81</f>
        <v>6.2979999999999994E-2</v>
      </c>
      <c r="T81" s="356">
        <f>'2M - SGS'!T81</f>
        <v>0.21317</v>
      </c>
      <c r="U81" s="356">
        <f>'2M - SGS'!U81</f>
        <v>0.29002899999999998</v>
      </c>
      <c r="V81" s="356">
        <f>'2M - SGS'!V81</f>
        <v>0.270206</v>
      </c>
      <c r="W81" s="356">
        <f>'2M - SGS'!W81</f>
        <v>0.108695</v>
      </c>
      <c r="X81" s="356">
        <f>'2M - SGS'!X81</f>
        <v>1.9643000000000001E-2</v>
      </c>
      <c r="Y81" s="356">
        <f>'2M - SGS'!Y81</f>
        <v>6.0299999999999998E-3</v>
      </c>
      <c r="Z81" s="356">
        <f>'2M - SGS'!Z81</f>
        <v>6.3999999999999997E-5</v>
      </c>
      <c r="AA81" s="356">
        <f>'2M - SGS'!AA81</f>
        <v>6.0000000000000002E-6</v>
      </c>
      <c r="AB81" s="356">
        <f>'2M - SGS'!AB81</f>
        <v>2.4699999999999999E-4</v>
      </c>
      <c r="AC81" s="356">
        <f>'2M - SGS'!AC81</f>
        <v>7.2360000000000002E-3</v>
      </c>
      <c r="AD81" s="356">
        <f>'2M - SGS'!AD81</f>
        <v>2.1690999999999998E-2</v>
      </c>
      <c r="AE81" s="356">
        <f>'2M - SGS'!AE81</f>
        <v>6.2979999999999994E-2</v>
      </c>
      <c r="AF81" s="356">
        <f>'2M - SGS'!AF81</f>
        <v>0.21317</v>
      </c>
      <c r="AG81" s="356">
        <f>'2M - SGS'!AG81</f>
        <v>0.29002899999999998</v>
      </c>
      <c r="AH81" s="356">
        <f>'2M - SGS'!AH81</f>
        <v>0.270206</v>
      </c>
      <c r="AI81" s="356">
        <f>'2M - SGS'!AI81</f>
        <v>0.108695</v>
      </c>
      <c r="AJ81" s="356">
        <f>'2M - SGS'!AJ81</f>
        <v>1.9643000000000001E-2</v>
      </c>
      <c r="AK81" s="356">
        <f>'2M - SGS'!AK81</f>
        <v>6.0299999999999998E-3</v>
      </c>
      <c r="AL81" s="356">
        <f>'2M - SGS'!AL81</f>
        <v>6.3999999999999997E-5</v>
      </c>
      <c r="AM81" s="356">
        <f>'2M - SGS'!AM81</f>
        <v>6.0000000000000002E-6</v>
      </c>
      <c r="AO81" s="246">
        <f t="shared" si="42"/>
        <v>0.9999969999999998</v>
      </c>
    </row>
    <row r="82" spans="1:41" ht="15.6" x14ac:dyDescent="0.3">
      <c r="A82" s="606"/>
      <c r="B82" s="13" t="str">
        <f t="shared" si="43"/>
        <v>Ext Lighting</v>
      </c>
      <c r="C82" s="356">
        <f>'2M - SGS'!C82</f>
        <v>0.106265</v>
      </c>
      <c r="D82" s="356">
        <f>'2M - SGS'!D82</f>
        <v>8.2161999999999999E-2</v>
      </c>
      <c r="E82" s="356">
        <f>'2M - SGS'!E82</f>
        <v>7.0887000000000006E-2</v>
      </c>
      <c r="F82" s="356">
        <f>'2M - SGS'!F82</f>
        <v>6.8145999999999998E-2</v>
      </c>
      <c r="G82" s="356">
        <f>'2M - SGS'!G82</f>
        <v>8.1852999999999995E-2</v>
      </c>
      <c r="H82" s="356">
        <f>'2M - SGS'!H82</f>
        <v>6.7163E-2</v>
      </c>
      <c r="I82" s="356">
        <f>'2M - SGS'!I82</f>
        <v>8.6751999999999996E-2</v>
      </c>
      <c r="J82" s="356">
        <f>'2M - SGS'!J82</f>
        <v>6.9401000000000004E-2</v>
      </c>
      <c r="K82" s="356">
        <f>'2M - SGS'!K82</f>
        <v>8.2907999999999996E-2</v>
      </c>
      <c r="L82" s="356">
        <f>'2M - SGS'!L82</f>
        <v>0.100507</v>
      </c>
      <c r="M82" s="356">
        <f>'2M - SGS'!M82</f>
        <v>8.7251999999999996E-2</v>
      </c>
      <c r="N82" s="356">
        <f>'2M - SGS'!N82</f>
        <v>9.6703999999999998E-2</v>
      </c>
      <c r="O82" s="356">
        <f>'2M - SGS'!O82</f>
        <v>0.106265</v>
      </c>
      <c r="P82" s="356">
        <f>'2M - SGS'!P82</f>
        <v>8.2161999999999999E-2</v>
      </c>
      <c r="Q82" s="356">
        <f>'2M - SGS'!Q82</f>
        <v>7.0887000000000006E-2</v>
      </c>
      <c r="R82" s="356">
        <f>'2M - SGS'!R82</f>
        <v>6.8145999999999998E-2</v>
      </c>
      <c r="S82" s="356">
        <f>'2M - SGS'!S82</f>
        <v>8.1852999999999995E-2</v>
      </c>
      <c r="T82" s="356">
        <f>'2M - SGS'!T82</f>
        <v>6.7163E-2</v>
      </c>
      <c r="U82" s="356">
        <f>'2M - SGS'!U82</f>
        <v>8.6751999999999996E-2</v>
      </c>
      <c r="V82" s="356">
        <f>'2M - SGS'!V82</f>
        <v>6.9401000000000004E-2</v>
      </c>
      <c r="W82" s="356">
        <f>'2M - SGS'!W82</f>
        <v>8.2907999999999996E-2</v>
      </c>
      <c r="X82" s="356">
        <f>'2M - SGS'!X82</f>
        <v>0.100507</v>
      </c>
      <c r="Y82" s="356">
        <f>'2M - SGS'!Y82</f>
        <v>8.7251999999999996E-2</v>
      </c>
      <c r="Z82" s="356">
        <f>'2M - SGS'!Z82</f>
        <v>9.6703999999999998E-2</v>
      </c>
      <c r="AA82" s="356">
        <f>'2M - SGS'!AA82</f>
        <v>0.106265</v>
      </c>
      <c r="AB82" s="356">
        <f>'2M - SGS'!AB82</f>
        <v>8.2161999999999999E-2</v>
      </c>
      <c r="AC82" s="356">
        <f>'2M - SGS'!AC82</f>
        <v>7.0887000000000006E-2</v>
      </c>
      <c r="AD82" s="356">
        <f>'2M - SGS'!AD82</f>
        <v>6.8145999999999998E-2</v>
      </c>
      <c r="AE82" s="356">
        <f>'2M - SGS'!AE82</f>
        <v>8.1852999999999995E-2</v>
      </c>
      <c r="AF82" s="356">
        <f>'2M - SGS'!AF82</f>
        <v>6.7163E-2</v>
      </c>
      <c r="AG82" s="356">
        <f>'2M - SGS'!AG82</f>
        <v>8.6751999999999996E-2</v>
      </c>
      <c r="AH82" s="356">
        <f>'2M - SGS'!AH82</f>
        <v>6.9401000000000004E-2</v>
      </c>
      <c r="AI82" s="356">
        <f>'2M - SGS'!AI82</f>
        <v>8.2907999999999996E-2</v>
      </c>
      <c r="AJ82" s="356">
        <f>'2M - SGS'!AJ82</f>
        <v>0.100507</v>
      </c>
      <c r="AK82" s="356">
        <f>'2M - SGS'!AK82</f>
        <v>8.7251999999999996E-2</v>
      </c>
      <c r="AL82" s="356">
        <f>'2M - SGS'!AL82</f>
        <v>9.6703999999999998E-2</v>
      </c>
      <c r="AM82" s="356">
        <f>'2M - SGS'!AM82</f>
        <v>0.106265</v>
      </c>
      <c r="AO82" s="246">
        <f t="shared" si="42"/>
        <v>1</v>
      </c>
    </row>
    <row r="83" spans="1:41" ht="15.6" x14ac:dyDescent="0.3">
      <c r="A83" s="606"/>
      <c r="B83" s="13" t="str">
        <f t="shared" si="43"/>
        <v>Heating</v>
      </c>
      <c r="C83" s="356">
        <f>'2M - SGS'!C83</f>
        <v>0.210397</v>
      </c>
      <c r="D83" s="356">
        <f>'2M - SGS'!D83</f>
        <v>0.17743600000000001</v>
      </c>
      <c r="E83" s="356">
        <f>'2M - SGS'!E83</f>
        <v>0.13192400000000001</v>
      </c>
      <c r="F83" s="356">
        <f>'2M - SGS'!F83</f>
        <v>5.9718E-2</v>
      </c>
      <c r="G83" s="356">
        <f>'2M - SGS'!G83</f>
        <v>2.6769000000000001E-2</v>
      </c>
      <c r="H83" s="356">
        <f>'2M - SGS'!H83</f>
        <v>4.2950000000000002E-3</v>
      </c>
      <c r="I83" s="356">
        <f>'2M - SGS'!I83</f>
        <v>2.895E-3</v>
      </c>
      <c r="J83" s="356">
        <f>'2M - SGS'!J83</f>
        <v>3.4320000000000002E-3</v>
      </c>
      <c r="K83" s="356">
        <f>'2M - SGS'!K83</f>
        <v>9.4020000000000006E-3</v>
      </c>
      <c r="L83" s="356">
        <f>'2M - SGS'!L83</f>
        <v>5.5496999999999998E-2</v>
      </c>
      <c r="M83" s="356">
        <f>'2M - SGS'!M83</f>
        <v>0.115452</v>
      </c>
      <c r="N83" s="356">
        <f>'2M - SGS'!N83</f>
        <v>0.20278099999999999</v>
      </c>
      <c r="O83" s="356">
        <f>'2M - SGS'!O83</f>
        <v>0.210397</v>
      </c>
      <c r="P83" s="356">
        <f>'2M - SGS'!P83</f>
        <v>0.17743600000000001</v>
      </c>
      <c r="Q83" s="356">
        <f>'2M - SGS'!Q83</f>
        <v>0.13192400000000001</v>
      </c>
      <c r="R83" s="356">
        <f>'2M - SGS'!R83</f>
        <v>5.9718E-2</v>
      </c>
      <c r="S83" s="356">
        <f>'2M - SGS'!S83</f>
        <v>2.6769000000000001E-2</v>
      </c>
      <c r="T83" s="356">
        <f>'2M - SGS'!T83</f>
        <v>4.2950000000000002E-3</v>
      </c>
      <c r="U83" s="356">
        <f>'2M - SGS'!U83</f>
        <v>2.895E-3</v>
      </c>
      <c r="V83" s="356">
        <f>'2M - SGS'!V83</f>
        <v>3.4320000000000002E-3</v>
      </c>
      <c r="W83" s="356">
        <f>'2M - SGS'!W83</f>
        <v>9.4020000000000006E-3</v>
      </c>
      <c r="X83" s="356">
        <f>'2M - SGS'!X83</f>
        <v>5.5496999999999998E-2</v>
      </c>
      <c r="Y83" s="356">
        <f>'2M - SGS'!Y83</f>
        <v>0.115452</v>
      </c>
      <c r="Z83" s="356">
        <f>'2M - SGS'!Z83</f>
        <v>0.20278099999999999</v>
      </c>
      <c r="AA83" s="356">
        <f>'2M - SGS'!AA83</f>
        <v>0.210397</v>
      </c>
      <c r="AB83" s="356">
        <f>'2M - SGS'!AB83</f>
        <v>0.17743600000000001</v>
      </c>
      <c r="AC83" s="356">
        <f>'2M - SGS'!AC83</f>
        <v>0.13192400000000001</v>
      </c>
      <c r="AD83" s="356">
        <f>'2M - SGS'!AD83</f>
        <v>5.9718E-2</v>
      </c>
      <c r="AE83" s="356">
        <f>'2M - SGS'!AE83</f>
        <v>2.6769000000000001E-2</v>
      </c>
      <c r="AF83" s="356">
        <f>'2M - SGS'!AF83</f>
        <v>4.2950000000000002E-3</v>
      </c>
      <c r="AG83" s="356">
        <f>'2M - SGS'!AG83</f>
        <v>2.895E-3</v>
      </c>
      <c r="AH83" s="356">
        <f>'2M - SGS'!AH83</f>
        <v>3.4320000000000002E-3</v>
      </c>
      <c r="AI83" s="356">
        <f>'2M - SGS'!AI83</f>
        <v>9.4020000000000006E-3</v>
      </c>
      <c r="AJ83" s="356">
        <f>'2M - SGS'!AJ83</f>
        <v>5.5496999999999998E-2</v>
      </c>
      <c r="AK83" s="356">
        <f>'2M - SGS'!AK83</f>
        <v>0.115452</v>
      </c>
      <c r="AL83" s="356">
        <f>'2M - SGS'!AL83</f>
        <v>0.20278099999999999</v>
      </c>
      <c r="AM83" s="356">
        <f>'2M - SGS'!AM83</f>
        <v>0.210397</v>
      </c>
      <c r="AO83" s="246">
        <f t="shared" si="42"/>
        <v>0.99999800000000016</v>
      </c>
    </row>
    <row r="84" spans="1:41" ht="15.6" x14ac:dyDescent="0.3">
      <c r="A84" s="606"/>
      <c r="B84" s="13" t="str">
        <f t="shared" si="43"/>
        <v>HVAC</v>
      </c>
      <c r="C84" s="356">
        <f>'2M - SGS'!C84</f>
        <v>0.107824</v>
      </c>
      <c r="D84" s="356">
        <f>'2M - SGS'!D84</f>
        <v>9.1051999999999994E-2</v>
      </c>
      <c r="E84" s="356">
        <f>'2M - SGS'!E84</f>
        <v>7.1135000000000004E-2</v>
      </c>
      <c r="F84" s="356">
        <f>'2M - SGS'!F84</f>
        <v>4.1179E-2</v>
      </c>
      <c r="G84" s="356">
        <f>'2M - SGS'!G84</f>
        <v>4.4423999999999998E-2</v>
      </c>
      <c r="H84" s="356">
        <f>'2M - SGS'!H84</f>
        <v>0.106128</v>
      </c>
      <c r="I84" s="356">
        <f>'2M - SGS'!I84</f>
        <v>0.14288100000000001</v>
      </c>
      <c r="J84" s="356">
        <f>'2M - SGS'!J84</f>
        <v>0.133494</v>
      </c>
      <c r="K84" s="356">
        <f>'2M - SGS'!K84</f>
        <v>5.781E-2</v>
      </c>
      <c r="L84" s="356">
        <f>'2M - SGS'!L84</f>
        <v>3.8018000000000003E-2</v>
      </c>
      <c r="M84" s="356">
        <f>'2M - SGS'!M84</f>
        <v>6.2103999999999999E-2</v>
      </c>
      <c r="N84" s="356">
        <f>'2M - SGS'!N84</f>
        <v>0.10395</v>
      </c>
      <c r="O84" s="356">
        <f>'2M - SGS'!O84</f>
        <v>0.107824</v>
      </c>
      <c r="P84" s="356">
        <f>'2M - SGS'!P84</f>
        <v>9.1051999999999994E-2</v>
      </c>
      <c r="Q84" s="356">
        <f>'2M - SGS'!Q84</f>
        <v>7.1135000000000004E-2</v>
      </c>
      <c r="R84" s="356">
        <f>'2M - SGS'!R84</f>
        <v>4.1179E-2</v>
      </c>
      <c r="S84" s="356">
        <f>'2M - SGS'!S84</f>
        <v>4.4423999999999998E-2</v>
      </c>
      <c r="T84" s="356">
        <f>'2M - SGS'!T84</f>
        <v>0.106128</v>
      </c>
      <c r="U84" s="356">
        <f>'2M - SGS'!U84</f>
        <v>0.14288100000000001</v>
      </c>
      <c r="V84" s="356">
        <f>'2M - SGS'!V84</f>
        <v>0.133494</v>
      </c>
      <c r="W84" s="356">
        <f>'2M - SGS'!W84</f>
        <v>5.781E-2</v>
      </c>
      <c r="X84" s="356">
        <f>'2M - SGS'!X84</f>
        <v>3.8018000000000003E-2</v>
      </c>
      <c r="Y84" s="356">
        <f>'2M - SGS'!Y84</f>
        <v>6.2103999999999999E-2</v>
      </c>
      <c r="Z84" s="356">
        <f>'2M - SGS'!Z84</f>
        <v>0.10395</v>
      </c>
      <c r="AA84" s="356">
        <f>'2M - SGS'!AA84</f>
        <v>0.107824</v>
      </c>
      <c r="AB84" s="356">
        <f>'2M - SGS'!AB84</f>
        <v>9.1051999999999994E-2</v>
      </c>
      <c r="AC84" s="356">
        <f>'2M - SGS'!AC84</f>
        <v>7.1135000000000004E-2</v>
      </c>
      <c r="AD84" s="356">
        <f>'2M - SGS'!AD84</f>
        <v>4.1179E-2</v>
      </c>
      <c r="AE84" s="356">
        <f>'2M - SGS'!AE84</f>
        <v>4.4423999999999998E-2</v>
      </c>
      <c r="AF84" s="356">
        <f>'2M - SGS'!AF84</f>
        <v>0.106128</v>
      </c>
      <c r="AG84" s="356">
        <f>'2M - SGS'!AG84</f>
        <v>0.14288100000000001</v>
      </c>
      <c r="AH84" s="356">
        <f>'2M - SGS'!AH84</f>
        <v>0.133494</v>
      </c>
      <c r="AI84" s="356">
        <f>'2M - SGS'!AI84</f>
        <v>5.781E-2</v>
      </c>
      <c r="AJ84" s="356">
        <f>'2M - SGS'!AJ84</f>
        <v>3.8018000000000003E-2</v>
      </c>
      <c r="AK84" s="356">
        <f>'2M - SGS'!AK84</f>
        <v>6.2103999999999999E-2</v>
      </c>
      <c r="AL84" s="356">
        <f>'2M - SGS'!AL84</f>
        <v>0.10395</v>
      </c>
      <c r="AM84" s="356">
        <f>'2M - SGS'!AM84</f>
        <v>0.107824</v>
      </c>
      <c r="AO84" s="246">
        <f t="shared" si="42"/>
        <v>0.99999900000000008</v>
      </c>
    </row>
    <row r="85" spans="1:41" ht="15.6" x14ac:dyDescent="0.3">
      <c r="A85" s="606"/>
      <c r="B85" s="13" t="str">
        <f t="shared" si="43"/>
        <v>Lighting</v>
      </c>
      <c r="C85" s="356">
        <f>'2M - SGS'!C85</f>
        <v>9.3563999999999994E-2</v>
      </c>
      <c r="D85" s="356">
        <f>'2M - SGS'!D85</f>
        <v>7.2162000000000004E-2</v>
      </c>
      <c r="E85" s="356">
        <f>'2M - SGS'!E85</f>
        <v>7.8372999999999998E-2</v>
      </c>
      <c r="F85" s="356">
        <f>'2M - SGS'!F85</f>
        <v>7.6534000000000005E-2</v>
      </c>
      <c r="G85" s="356">
        <f>'2M - SGS'!G85</f>
        <v>9.4246999999999997E-2</v>
      </c>
      <c r="H85" s="356">
        <f>'2M - SGS'!H85</f>
        <v>7.5599E-2</v>
      </c>
      <c r="I85" s="356">
        <f>'2M - SGS'!I85</f>
        <v>9.6199999999999994E-2</v>
      </c>
      <c r="J85" s="356">
        <f>'2M - SGS'!J85</f>
        <v>7.7077999999999994E-2</v>
      </c>
      <c r="K85" s="356">
        <f>'2M - SGS'!K85</f>
        <v>8.1374000000000002E-2</v>
      </c>
      <c r="L85" s="356">
        <f>'2M - SGS'!L85</f>
        <v>9.4072000000000003E-2</v>
      </c>
      <c r="M85" s="356">
        <f>'2M - SGS'!M85</f>
        <v>7.6706999999999997E-2</v>
      </c>
      <c r="N85" s="356">
        <f>'2M - SGS'!N85</f>
        <v>8.4089999999999998E-2</v>
      </c>
      <c r="O85" s="356">
        <f>'2M - SGS'!O85</f>
        <v>9.3563999999999994E-2</v>
      </c>
      <c r="P85" s="356">
        <f>'2M - SGS'!P85</f>
        <v>7.2162000000000004E-2</v>
      </c>
      <c r="Q85" s="356">
        <f>'2M - SGS'!Q85</f>
        <v>7.8372999999999998E-2</v>
      </c>
      <c r="R85" s="356">
        <f>'2M - SGS'!R85</f>
        <v>7.6534000000000005E-2</v>
      </c>
      <c r="S85" s="356">
        <f>'2M - SGS'!S85</f>
        <v>9.4246999999999997E-2</v>
      </c>
      <c r="T85" s="356">
        <f>'2M - SGS'!T85</f>
        <v>7.5599E-2</v>
      </c>
      <c r="U85" s="356">
        <f>'2M - SGS'!U85</f>
        <v>9.6199999999999994E-2</v>
      </c>
      <c r="V85" s="356">
        <f>'2M - SGS'!V85</f>
        <v>7.7077999999999994E-2</v>
      </c>
      <c r="W85" s="356">
        <f>'2M - SGS'!W85</f>
        <v>8.1374000000000002E-2</v>
      </c>
      <c r="X85" s="356">
        <f>'2M - SGS'!X85</f>
        <v>9.4072000000000003E-2</v>
      </c>
      <c r="Y85" s="356">
        <f>'2M - SGS'!Y85</f>
        <v>7.6706999999999997E-2</v>
      </c>
      <c r="Z85" s="356">
        <f>'2M - SGS'!Z85</f>
        <v>8.4089999999999998E-2</v>
      </c>
      <c r="AA85" s="356">
        <f>'2M - SGS'!AA85</f>
        <v>9.3563999999999994E-2</v>
      </c>
      <c r="AB85" s="356">
        <f>'2M - SGS'!AB85</f>
        <v>7.2162000000000004E-2</v>
      </c>
      <c r="AC85" s="356">
        <f>'2M - SGS'!AC85</f>
        <v>7.8372999999999998E-2</v>
      </c>
      <c r="AD85" s="356">
        <f>'2M - SGS'!AD85</f>
        <v>7.6534000000000005E-2</v>
      </c>
      <c r="AE85" s="356">
        <f>'2M - SGS'!AE85</f>
        <v>9.4246999999999997E-2</v>
      </c>
      <c r="AF85" s="356">
        <f>'2M - SGS'!AF85</f>
        <v>7.5599E-2</v>
      </c>
      <c r="AG85" s="356">
        <f>'2M - SGS'!AG85</f>
        <v>9.6199999999999994E-2</v>
      </c>
      <c r="AH85" s="356">
        <f>'2M - SGS'!AH85</f>
        <v>7.7077999999999994E-2</v>
      </c>
      <c r="AI85" s="356">
        <f>'2M - SGS'!AI85</f>
        <v>8.1374000000000002E-2</v>
      </c>
      <c r="AJ85" s="356">
        <f>'2M - SGS'!AJ85</f>
        <v>9.4072000000000003E-2</v>
      </c>
      <c r="AK85" s="356">
        <f>'2M - SGS'!AK85</f>
        <v>7.6706999999999997E-2</v>
      </c>
      <c r="AL85" s="356">
        <f>'2M - SGS'!AL85</f>
        <v>8.4089999999999998E-2</v>
      </c>
      <c r="AM85" s="356">
        <f>'2M - SGS'!AM85</f>
        <v>9.3563999999999994E-2</v>
      </c>
      <c r="AO85" s="246">
        <f t="shared" si="42"/>
        <v>1</v>
      </c>
    </row>
    <row r="86" spans="1:41" ht="15.6" x14ac:dyDescent="0.3">
      <c r="A86" s="606"/>
      <c r="B86" s="13" t="str">
        <f t="shared" si="43"/>
        <v>Miscellaneous</v>
      </c>
      <c r="C86" s="356">
        <f>'2M - SGS'!C86</f>
        <v>8.5109000000000004E-2</v>
      </c>
      <c r="D86" s="356">
        <f>'2M - SGS'!D86</f>
        <v>7.7715000000000006E-2</v>
      </c>
      <c r="E86" s="356">
        <f>'2M - SGS'!E86</f>
        <v>8.6136000000000004E-2</v>
      </c>
      <c r="F86" s="356">
        <f>'2M - SGS'!F86</f>
        <v>7.9796000000000006E-2</v>
      </c>
      <c r="G86" s="356">
        <f>'2M - SGS'!G86</f>
        <v>8.5334999999999994E-2</v>
      </c>
      <c r="H86" s="356">
        <f>'2M - SGS'!H86</f>
        <v>8.1994999999999998E-2</v>
      </c>
      <c r="I86" s="356">
        <f>'2M - SGS'!I86</f>
        <v>8.4098999999999993E-2</v>
      </c>
      <c r="J86" s="356">
        <f>'2M - SGS'!J86</f>
        <v>8.4198999999999996E-2</v>
      </c>
      <c r="K86" s="356">
        <f>'2M - SGS'!K86</f>
        <v>8.2512000000000002E-2</v>
      </c>
      <c r="L86" s="356">
        <f>'2M - SGS'!L86</f>
        <v>8.5277000000000006E-2</v>
      </c>
      <c r="M86" s="356">
        <f>'2M - SGS'!M86</f>
        <v>8.2588999999999996E-2</v>
      </c>
      <c r="N86" s="356">
        <f>'2M - SGS'!N86</f>
        <v>8.5237999999999994E-2</v>
      </c>
      <c r="O86" s="356">
        <f>'2M - SGS'!O86</f>
        <v>8.5109000000000004E-2</v>
      </c>
      <c r="P86" s="356">
        <f>'2M - SGS'!P86</f>
        <v>7.7715000000000006E-2</v>
      </c>
      <c r="Q86" s="356">
        <f>'2M - SGS'!Q86</f>
        <v>8.6136000000000004E-2</v>
      </c>
      <c r="R86" s="356">
        <f>'2M - SGS'!R86</f>
        <v>7.9796000000000006E-2</v>
      </c>
      <c r="S86" s="356">
        <f>'2M - SGS'!S86</f>
        <v>8.5334999999999994E-2</v>
      </c>
      <c r="T86" s="356">
        <f>'2M - SGS'!T86</f>
        <v>8.1994999999999998E-2</v>
      </c>
      <c r="U86" s="356">
        <f>'2M - SGS'!U86</f>
        <v>8.4098999999999993E-2</v>
      </c>
      <c r="V86" s="356">
        <f>'2M - SGS'!V86</f>
        <v>8.4198999999999996E-2</v>
      </c>
      <c r="W86" s="356">
        <f>'2M - SGS'!W86</f>
        <v>8.2512000000000002E-2</v>
      </c>
      <c r="X86" s="356">
        <f>'2M - SGS'!X86</f>
        <v>8.5277000000000006E-2</v>
      </c>
      <c r="Y86" s="356">
        <f>'2M - SGS'!Y86</f>
        <v>8.2588999999999996E-2</v>
      </c>
      <c r="Z86" s="356">
        <f>'2M - SGS'!Z86</f>
        <v>8.5237999999999994E-2</v>
      </c>
      <c r="AA86" s="356">
        <f>'2M - SGS'!AA86</f>
        <v>8.5109000000000004E-2</v>
      </c>
      <c r="AB86" s="356">
        <f>'2M - SGS'!AB86</f>
        <v>7.7715000000000006E-2</v>
      </c>
      <c r="AC86" s="356">
        <f>'2M - SGS'!AC86</f>
        <v>8.6136000000000004E-2</v>
      </c>
      <c r="AD86" s="356">
        <f>'2M - SGS'!AD86</f>
        <v>7.9796000000000006E-2</v>
      </c>
      <c r="AE86" s="356">
        <f>'2M - SGS'!AE86</f>
        <v>8.5334999999999994E-2</v>
      </c>
      <c r="AF86" s="356">
        <f>'2M - SGS'!AF86</f>
        <v>8.1994999999999998E-2</v>
      </c>
      <c r="AG86" s="356">
        <f>'2M - SGS'!AG86</f>
        <v>8.4098999999999993E-2</v>
      </c>
      <c r="AH86" s="356">
        <f>'2M - SGS'!AH86</f>
        <v>8.4198999999999996E-2</v>
      </c>
      <c r="AI86" s="356">
        <f>'2M - SGS'!AI86</f>
        <v>8.2512000000000002E-2</v>
      </c>
      <c r="AJ86" s="356">
        <f>'2M - SGS'!AJ86</f>
        <v>8.5277000000000006E-2</v>
      </c>
      <c r="AK86" s="356">
        <f>'2M - SGS'!AK86</f>
        <v>8.2588999999999996E-2</v>
      </c>
      <c r="AL86" s="356">
        <f>'2M - SGS'!AL86</f>
        <v>8.5237999999999994E-2</v>
      </c>
      <c r="AM86" s="356">
        <f>'2M - SGS'!AM86</f>
        <v>8.5109000000000004E-2</v>
      </c>
      <c r="AO86" s="246">
        <f t="shared" si="42"/>
        <v>1.0000000000000002</v>
      </c>
    </row>
    <row r="87" spans="1:41" ht="15.6" x14ac:dyDescent="0.3">
      <c r="A87" s="606"/>
      <c r="B87" s="13" t="str">
        <f t="shared" si="43"/>
        <v>Motors</v>
      </c>
      <c r="C87" s="356">
        <f>'2M - SGS'!C87</f>
        <v>8.5109000000000004E-2</v>
      </c>
      <c r="D87" s="356">
        <f>'2M - SGS'!D87</f>
        <v>7.7715000000000006E-2</v>
      </c>
      <c r="E87" s="356">
        <f>'2M - SGS'!E87</f>
        <v>8.6136000000000004E-2</v>
      </c>
      <c r="F87" s="356">
        <f>'2M - SGS'!F87</f>
        <v>7.9796000000000006E-2</v>
      </c>
      <c r="G87" s="356">
        <f>'2M - SGS'!G87</f>
        <v>8.5334999999999994E-2</v>
      </c>
      <c r="H87" s="356">
        <f>'2M - SGS'!H87</f>
        <v>8.1994999999999998E-2</v>
      </c>
      <c r="I87" s="356">
        <f>'2M - SGS'!I87</f>
        <v>8.4098999999999993E-2</v>
      </c>
      <c r="J87" s="356">
        <f>'2M - SGS'!J87</f>
        <v>8.4198999999999996E-2</v>
      </c>
      <c r="K87" s="356">
        <f>'2M - SGS'!K87</f>
        <v>8.2512000000000002E-2</v>
      </c>
      <c r="L87" s="356">
        <f>'2M - SGS'!L87</f>
        <v>8.5277000000000006E-2</v>
      </c>
      <c r="M87" s="356">
        <f>'2M - SGS'!M87</f>
        <v>8.2588999999999996E-2</v>
      </c>
      <c r="N87" s="356">
        <f>'2M - SGS'!N87</f>
        <v>8.5237999999999994E-2</v>
      </c>
      <c r="O87" s="356">
        <f>'2M - SGS'!O87</f>
        <v>8.5109000000000004E-2</v>
      </c>
      <c r="P87" s="356">
        <f>'2M - SGS'!P87</f>
        <v>7.7715000000000006E-2</v>
      </c>
      <c r="Q87" s="356">
        <f>'2M - SGS'!Q87</f>
        <v>8.6136000000000004E-2</v>
      </c>
      <c r="R87" s="356">
        <f>'2M - SGS'!R87</f>
        <v>7.9796000000000006E-2</v>
      </c>
      <c r="S87" s="356">
        <f>'2M - SGS'!S87</f>
        <v>8.5334999999999994E-2</v>
      </c>
      <c r="T87" s="356">
        <f>'2M - SGS'!T87</f>
        <v>8.1994999999999998E-2</v>
      </c>
      <c r="U87" s="356">
        <f>'2M - SGS'!U87</f>
        <v>8.4098999999999993E-2</v>
      </c>
      <c r="V87" s="356">
        <f>'2M - SGS'!V87</f>
        <v>8.4198999999999996E-2</v>
      </c>
      <c r="W87" s="356">
        <f>'2M - SGS'!W87</f>
        <v>8.2512000000000002E-2</v>
      </c>
      <c r="X87" s="356">
        <f>'2M - SGS'!X87</f>
        <v>8.5277000000000006E-2</v>
      </c>
      <c r="Y87" s="356">
        <f>'2M - SGS'!Y87</f>
        <v>8.2588999999999996E-2</v>
      </c>
      <c r="Z87" s="356">
        <f>'2M - SGS'!Z87</f>
        <v>8.5237999999999994E-2</v>
      </c>
      <c r="AA87" s="356">
        <f>'2M - SGS'!AA87</f>
        <v>8.5109000000000004E-2</v>
      </c>
      <c r="AB87" s="356">
        <f>'2M - SGS'!AB87</f>
        <v>7.7715000000000006E-2</v>
      </c>
      <c r="AC87" s="356">
        <f>'2M - SGS'!AC87</f>
        <v>8.6136000000000004E-2</v>
      </c>
      <c r="AD87" s="356">
        <f>'2M - SGS'!AD87</f>
        <v>7.9796000000000006E-2</v>
      </c>
      <c r="AE87" s="356">
        <f>'2M - SGS'!AE87</f>
        <v>8.5334999999999994E-2</v>
      </c>
      <c r="AF87" s="356">
        <f>'2M - SGS'!AF87</f>
        <v>8.1994999999999998E-2</v>
      </c>
      <c r="AG87" s="356">
        <f>'2M - SGS'!AG87</f>
        <v>8.4098999999999993E-2</v>
      </c>
      <c r="AH87" s="356">
        <f>'2M - SGS'!AH87</f>
        <v>8.4198999999999996E-2</v>
      </c>
      <c r="AI87" s="356">
        <f>'2M - SGS'!AI87</f>
        <v>8.2512000000000002E-2</v>
      </c>
      <c r="AJ87" s="356">
        <f>'2M - SGS'!AJ87</f>
        <v>8.5277000000000006E-2</v>
      </c>
      <c r="AK87" s="356">
        <f>'2M - SGS'!AK87</f>
        <v>8.2588999999999996E-2</v>
      </c>
      <c r="AL87" s="356">
        <f>'2M - SGS'!AL87</f>
        <v>8.5237999999999994E-2</v>
      </c>
      <c r="AM87" s="356">
        <f>'2M - SGS'!AM87</f>
        <v>8.5109000000000004E-2</v>
      </c>
      <c r="AO87" s="246">
        <f t="shared" si="42"/>
        <v>1.0000000000000002</v>
      </c>
    </row>
    <row r="88" spans="1:41" ht="15.6" x14ac:dyDescent="0.3">
      <c r="A88" s="606"/>
      <c r="B88" s="13" t="str">
        <f t="shared" si="43"/>
        <v>Process</v>
      </c>
      <c r="C88" s="356">
        <f>'2M - SGS'!C88</f>
        <v>8.5109000000000004E-2</v>
      </c>
      <c r="D88" s="356">
        <f>'2M - SGS'!D88</f>
        <v>7.7715000000000006E-2</v>
      </c>
      <c r="E88" s="356">
        <f>'2M - SGS'!E88</f>
        <v>8.6136000000000004E-2</v>
      </c>
      <c r="F88" s="356">
        <f>'2M - SGS'!F88</f>
        <v>7.9796000000000006E-2</v>
      </c>
      <c r="G88" s="356">
        <f>'2M - SGS'!G88</f>
        <v>8.5334999999999994E-2</v>
      </c>
      <c r="H88" s="356">
        <f>'2M - SGS'!H88</f>
        <v>8.1994999999999998E-2</v>
      </c>
      <c r="I88" s="356">
        <f>'2M - SGS'!I88</f>
        <v>8.4098999999999993E-2</v>
      </c>
      <c r="J88" s="356">
        <f>'2M - SGS'!J88</f>
        <v>8.4198999999999996E-2</v>
      </c>
      <c r="K88" s="356">
        <f>'2M - SGS'!K88</f>
        <v>8.2512000000000002E-2</v>
      </c>
      <c r="L88" s="356">
        <f>'2M - SGS'!L88</f>
        <v>8.5277000000000006E-2</v>
      </c>
      <c r="M88" s="356">
        <f>'2M - SGS'!M88</f>
        <v>8.2588999999999996E-2</v>
      </c>
      <c r="N88" s="356">
        <f>'2M - SGS'!N88</f>
        <v>8.5237999999999994E-2</v>
      </c>
      <c r="O88" s="356">
        <f>'2M - SGS'!O88</f>
        <v>8.5109000000000004E-2</v>
      </c>
      <c r="P88" s="356">
        <f>'2M - SGS'!P88</f>
        <v>7.7715000000000006E-2</v>
      </c>
      <c r="Q88" s="356">
        <f>'2M - SGS'!Q88</f>
        <v>8.6136000000000004E-2</v>
      </c>
      <c r="R88" s="356">
        <f>'2M - SGS'!R88</f>
        <v>7.9796000000000006E-2</v>
      </c>
      <c r="S88" s="356">
        <f>'2M - SGS'!S88</f>
        <v>8.5334999999999994E-2</v>
      </c>
      <c r="T88" s="356">
        <f>'2M - SGS'!T88</f>
        <v>8.1994999999999998E-2</v>
      </c>
      <c r="U88" s="356">
        <f>'2M - SGS'!U88</f>
        <v>8.4098999999999993E-2</v>
      </c>
      <c r="V88" s="356">
        <f>'2M - SGS'!V88</f>
        <v>8.4198999999999996E-2</v>
      </c>
      <c r="W88" s="356">
        <f>'2M - SGS'!W88</f>
        <v>8.2512000000000002E-2</v>
      </c>
      <c r="X88" s="356">
        <f>'2M - SGS'!X88</f>
        <v>8.5277000000000006E-2</v>
      </c>
      <c r="Y88" s="356">
        <f>'2M - SGS'!Y88</f>
        <v>8.2588999999999996E-2</v>
      </c>
      <c r="Z88" s="356">
        <f>'2M - SGS'!Z88</f>
        <v>8.5237999999999994E-2</v>
      </c>
      <c r="AA88" s="356">
        <f>'2M - SGS'!AA88</f>
        <v>8.5109000000000004E-2</v>
      </c>
      <c r="AB88" s="356">
        <f>'2M - SGS'!AB88</f>
        <v>7.7715000000000006E-2</v>
      </c>
      <c r="AC88" s="356">
        <f>'2M - SGS'!AC88</f>
        <v>8.6136000000000004E-2</v>
      </c>
      <c r="AD88" s="356">
        <f>'2M - SGS'!AD88</f>
        <v>7.9796000000000006E-2</v>
      </c>
      <c r="AE88" s="356">
        <f>'2M - SGS'!AE88</f>
        <v>8.5334999999999994E-2</v>
      </c>
      <c r="AF88" s="356">
        <f>'2M - SGS'!AF88</f>
        <v>8.1994999999999998E-2</v>
      </c>
      <c r="AG88" s="356">
        <f>'2M - SGS'!AG88</f>
        <v>8.4098999999999993E-2</v>
      </c>
      <c r="AH88" s="356">
        <f>'2M - SGS'!AH88</f>
        <v>8.4198999999999996E-2</v>
      </c>
      <c r="AI88" s="356">
        <f>'2M - SGS'!AI88</f>
        <v>8.2512000000000002E-2</v>
      </c>
      <c r="AJ88" s="356">
        <f>'2M - SGS'!AJ88</f>
        <v>8.5277000000000006E-2</v>
      </c>
      <c r="AK88" s="356">
        <f>'2M - SGS'!AK88</f>
        <v>8.2588999999999996E-2</v>
      </c>
      <c r="AL88" s="356">
        <f>'2M - SGS'!AL88</f>
        <v>8.5237999999999994E-2</v>
      </c>
      <c r="AM88" s="356">
        <f>'2M - SGS'!AM88</f>
        <v>8.5109000000000004E-2</v>
      </c>
      <c r="AO88" s="246">
        <f t="shared" si="42"/>
        <v>1.0000000000000002</v>
      </c>
    </row>
    <row r="89" spans="1:41" ht="15.6" x14ac:dyDescent="0.3">
      <c r="A89" s="606"/>
      <c r="B89" s="13" t="str">
        <f t="shared" si="43"/>
        <v>Refrigeration</v>
      </c>
      <c r="C89" s="356">
        <f>'2M - SGS'!C89</f>
        <v>8.3486000000000005E-2</v>
      </c>
      <c r="D89" s="356">
        <f>'2M - SGS'!D89</f>
        <v>7.6158000000000003E-2</v>
      </c>
      <c r="E89" s="356">
        <f>'2M - SGS'!E89</f>
        <v>8.3346000000000003E-2</v>
      </c>
      <c r="F89" s="356">
        <f>'2M - SGS'!F89</f>
        <v>8.0782999999999994E-2</v>
      </c>
      <c r="G89" s="356">
        <f>'2M - SGS'!G89</f>
        <v>8.5133E-2</v>
      </c>
      <c r="H89" s="356">
        <f>'2M - SGS'!H89</f>
        <v>8.4294999999999995E-2</v>
      </c>
      <c r="I89" s="356">
        <f>'2M - SGS'!I89</f>
        <v>8.7456999999999993E-2</v>
      </c>
      <c r="J89" s="356">
        <f>'2M - SGS'!J89</f>
        <v>8.7230000000000002E-2</v>
      </c>
      <c r="K89" s="356">
        <f>'2M - SGS'!K89</f>
        <v>8.3319000000000004E-2</v>
      </c>
      <c r="L89" s="356">
        <f>'2M - SGS'!L89</f>
        <v>8.4562999999999999E-2</v>
      </c>
      <c r="M89" s="356">
        <f>'2M - SGS'!M89</f>
        <v>8.1112000000000004E-2</v>
      </c>
      <c r="N89" s="356">
        <f>'2M - SGS'!N89</f>
        <v>8.3118999999999998E-2</v>
      </c>
      <c r="O89" s="356">
        <f>'2M - SGS'!O89</f>
        <v>8.3486000000000005E-2</v>
      </c>
      <c r="P89" s="356">
        <f>'2M - SGS'!P89</f>
        <v>7.6158000000000003E-2</v>
      </c>
      <c r="Q89" s="356">
        <f>'2M - SGS'!Q89</f>
        <v>8.3346000000000003E-2</v>
      </c>
      <c r="R89" s="356">
        <f>'2M - SGS'!R89</f>
        <v>8.0782999999999994E-2</v>
      </c>
      <c r="S89" s="356">
        <f>'2M - SGS'!S89</f>
        <v>8.5133E-2</v>
      </c>
      <c r="T89" s="356">
        <f>'2M - SGS'!T89</f>
        <v>8.4294999999999995E-2</v>
      </c>
      <c r="U89" s="356">
        <f>'2M - SGS'!U89</f>
        <v>8.7456999999999993E-2</v>
      </c>
      <c r="V89" s="356">
        <f>'2M - SGS'!V89</f>
        <v>8.7230000000000002E-2</v>
      </c>
      <c r="W89" s="356">
        <f>'2M - SGS'!W89</f>
        <v>8.3319000000000004E-2</v>
      </c>
      <c r="X89" s="356">
        <f>'2M - SGS'!X89</f>
        <v>8.4562999999999999E-2</v>
      </c>
      <c r="Y89" s="356">
        <f>'2M - SGS'!Y89</f>
        <v>8.1112000000000004E-2</v>
      </c>
      <c r="Z89" s="356">
        <f>'2M - SGS'!Z89</f>
        <v>8.3118999999999998E-2</v>
      </c>
      <c r="AA89" s="356">
        <f>'2M - SGS'!AA89</f>
        <v>8.3486000000000005E-2</v>
      </c>
      <c r="AB89" s="356">
        <f>'2M - SGS'!AB89</f>
        <v>7.6158000000000003E-2</v>
      </c>
      <c r="AC89" s="356">
        <f>'2M - SGS'!AC89</f>
        <v>8.3346000000000003E-2</v>
      </c>
      <c r="AD89" s="356">
        <f>'2M - SGS'!AD89</f>
        <v>8.0782999999999994E-2</v>
      </c>
      <c r="AE89" s="356">
        <f>'2M - SGS'!AE89</f>
        <v>8.5133E-2</v>
      </c>
      <c r="AF89" s="356">
        <f>'2M - SGS'!AF89</f>
        <v>8.4294999999999995E-2</v>
      </c>
      <c r="AG89" s="356">
        <f>'2M - SGS'!AG89</f>
        <v>8.7456999999999993E-2</v>
      </c>
      <c r="AH89" s="356">
        <f>'2M - SGS'!AH89</f>
        <v>8.7230000000000002E-2</v>
      </c>
      <c r="AI89" s="356">
        <f>'2M - SGS'!AI89</f>
        <v>8.3319000000000004E-2</v>
      </c>
      <c r="AJ89" s="356">
        <f>'2M - SGS'!AJ89</f>
        <v>8.4562999999999999E-2</v>
      </c>
      <c r="AK89" s="356">
        <f>'2M - SGS'!AK89</f>
        <v>8.1112000000000004E-2</v>
      </c>
      <c r="AL89" s="356">
        <f>'2M - SGS'!AL89</f>
        <v>8.3118999999999998E-2</v>
      </c>
      <c r="AM89" s="356">
        <f>'2M - SGS'!AM89</f>
        <v>8.3486000000000005E-2</v>
      </c>
      <c r="AO89" s="246">
        <f t="shared" si="42"/>
        <v>1.0000010000000001</v>
      </c>
    </row>
    <row r="90" spans="1:41" ht="16.2" thickBot="1" x14ac:dyDescent="0.35">
      <c r="A90" s="607"/>
      <c r="B90" s="14" t="str">
        <f t="shared" si="43"/>
        <v>Water Heating</v>
      </c>
      <c r="C90" s="361">
        <f>'2M - SGS'!C90</f>
        <v>0.108255</v>
      </c>
      <c r="D90" s="361">
        <f>'2M - SGS'!D90</f>
        <v>9.1078000000000006E-2</v>
      </c>
      <c r="E90" s="361">
        <f>'2M - SGS'!E90</f>
        <v>8.5239999999999996E-2</v>
      </c>
      <c r="F90" s="361">
        <f>'2M - SGS'!F90</f>
        <v>7.2980000000000003E-2</v>
      </c>
      <c r="G90" s="361">
        <f>'2M - SGS'!G90</f>
        <v>7.9849000000000003E-2</v>
      </c>
      <c r="H90" s="361">
        <f>'2M - SGS'!H90</f>
        <v>7.2720999999999994E-2</v>
      </c>
      <c r="I90" s="361">
        <f>'2M - SGS'!I90</f>
        <v>7.4929999999999997E-2</v>
      </c>
      <c r="J90" s="361">
        <f>'2M - SGS'!J90</f>
        <v>7.5861999999999999E-2</v>
      </c>
      <c r="K90" s="361">
        <f>'2M - SGS'!K90</f>
        <v>7.5733999999999996E-2</v>
      </c>
      <c r="L90" s="361">
        <f>'2M - SGS'!L90</f>
        <v>8.2808000000000007E-2</v>
      </c>
      <c r="M90" s="361">
        <f>'2M - SGS'!M90</f>
        <v>8.6345000000000005E-2</v>
      </c>
      <c r="N90" s="361">
        <f>'2M - SGS'!N90</f>
        <v>9.4200000000000006E-2</v>
      </c>
      <c r="O90" s="361">
        <f>'2M - SGS'!O90</f>
        <v>0.108255</v>
      </c>
      <c r="P90" s="361">
        <f>'2M - SGS'!P90</f>
        <v>9.1078000000000006E-2</v>
      </c>
      <c r="Q90" s="361">
        <f>'2M - SGS'!Q90</f>
        <v>8.5239999999999996E-2</v>
      </c>
      <c r="R90" s="361">
        <f>'2M - SGS'!R90</f>
        <v>7.2980000000000003E-2</v>
      </c>
      <c r="S90" s="361">
        <f>'2M - SGS'!S90</f>
        <v>7.9849000000000003E-2</v>
      </c>
      <c r="T90" s="361">
        <f>'2M - SGS'!T90</f>
        <v>7.2720999999999994E-2</v>
      </c>
      <c r="U90" s="361">
        <f>'2M - SGS'!U90</f>
        <v>7.4929999999999997E-2</v>
      </c>
      <c r="V90" s="361">
        <f>'2M - SGS'!V90</f>
        <v>7.5861999999999999E-2</v>
      </c>
      <c r="W90" s="361">
        <f>'2M - SGS'!W90</f>
        <v>7.5733999999999996E-2</v>
      </c>
      <c r="X90" s="361">
        <f>'2M - SGS'!X90</f>
        <v>8.2808000000000007E-2</v>
      </c>
      <c r="Y90" s="361">
        <f>'2M - SGS'!Y90</f>
        <v>8.6345000000000005E-2</v>
      </c>
      <c r="Z90" s="361">
        <f>'2M - SGS'!Z90</f>
        <v>9.4200000000000006E-2</v>
      </c>
      <c r="AA90" s="361">
        <f>'2M - SGS'!AA90</f>
        <v>0.108255</v>
      </c>
      <c r="AB90" s="361">
        <f>'2M - SGS'!AB90</f>
        <v>9.1078000000000006E-2</v>
      </c>
      <c r="AC90" s="361">
        <f>'2M - SGS'!AC90</f>
        <v>8.5239999999999996E-2</v>
      </c>
      <c r="AD90" s="361">
        <f>'2M - SGS'!AD90</f>
        <v>7.2980000000000003E-2</v>
      </c>
      <c r="AE90" s="361">
        <f>'2M - SGS'!AE90</f>
        <v>7.9849000000000003E-2</v>
      </c>
      <c r="AF90" s="361">
        <f>'2M - SGS'!AF90</f>
        <v>7.2720999999999994E-2</v>
      </c>
      <c r="AG90" s="361">
        <f>'2M - SGS'!AG90</f>
        <v>7.4929999999999997E-2</v>
      </c>
      <c r="AH90" s="361">
        <f>'2M - SGS'!AH90</f>
        <v>7.5861999999999999E-2</v>
      </c>
      <c r="AI90" s="361">
        <f>'2M - SGS'!AI90</f>
        <v>7.5733999999999996E-2</v>
      </c>
      <c r="AJ90" s="361">
        <f>'2M - SGS'!AJ90</f>
        <v>8.2808000000000007E-2</v>
      </c>
      <c r="AK90" s="361">
        <f>'2M - SGS'!AK90</f>
        <v>8.6345000000000005E-2</v>
      </c>
      <c r="AL90" s="361">
        <f>'2M - SGS'!AL90</f>
        <v>9.4200000000000006E-2</v>
      </c>
      <c r="AM90" s="361">
        <f>'2M - SGS'!AM90</f>
        <v>0.108255</v>
      </c>
      <c r="AO90" s="246">
        <f t="shared" si="42"/>
        <v>1.0000020000000001</v>
      </c>
    </row>
    <row r="91" spans="1:41" ht="15" thickBot="1" x14ac:dyDescent="0.35">
      <c r="AO91" s="231" t="s">
        <v>137</v>
      </c>
    </row>
    <row r="92" spans="1:41" ht="15" customHeight="1" x14ac:dyDescent="0.3">
      <c r="A92" s="627" t="s">
        <v>153</v>
      </c>
      <c r="B92" s="312" t="s">
        <v>15</v>
      </c>
      <c r="C92" s="304">
        <f>C77</f>
        <v>43831</v>
      </c>
      <c r="D92" s="304">
        <f t="shared" ref="D92:AM92" si="44">D77</f>
        <v>43862</v>
      </c>
      <c r="E92" s="304">
        <f t="shared" si="44"/>
        <v>43891</v>
      </c>
      <c r="F92" s="304">
        <f t="shared" si="44"/>
        <v>43922</v>
      </c>
      <c r="G92" s="304">
        <f t="shared" si="44"/>
        <v>43952</v>
      </c>
      <c r="H92" s="304">
        <f t="shared" si="44"/>
        <v>43983</v>
      </c>
      <c r="I92" s="304">
        <f t="shared" si="44"/>
        <v>44013</v>
      </c>
      <c r="J92" s="304">
        <f t="shared" si="44"/>
        <v>44044</v>
      </c>
      <c r="K92" s="304">
        <f t="shared" si="44"/>
        <v>44075</v>
      </c>
      <c r="L92" s="304">
        <f t="shared" si="44"/>
        <v>44105</v>
      </c>
      <c r="M92" s="304">
        <f t="shared" si="44"/>
        <v>44136</v>
      </c>
      <c r="N92" s="304">
        <f t="shared" si="44"/>
        <v>44166</v>
      </c>
      <c r="O92" s="304">
        <f t="shared" si="44"/>
        <v>44197</v>
      </c>
      <c r="P92" s="304">
        <f t="shared" si="44"/>
        <v>44228</v>
      </c>
      <c r="Q92" s="304">
        <f t="shared" si="44"/>
        <v>44256</v>
      </c>
      <c r="R92" s="304">
        <f t="shared" si="44"/>
        <v>44287</v>
      </c>
      <c r="S92" s="304">
        <f t="shared" si="44"/>
        <v>44317</v>
      </c>
      <c r="T92" s="304">
        <f t="shared" si="44"/>
        <v>44348</v>
      </c>
      <c r="U92" s="304">
        <f t="shared" si="44"/>
        <v>44378</v>
      </c>
      <c r="V92" s="304">
        <f t="shared" si="44"/>
        <v>44409</v>
      </c>
      <c r="W92" s="304">
        <f t="shared" si="44"/>
        <v>44440</v>
      </c>
      <c r="X92" s="304">
        <f t="shared" si="44"/>
        <v>44470</v>
      </c>
      <c r="Y92" s="304">
        <f t="shared" si="44"/>
        <v>44501</v>
      </c>
      <c r="Z92" s="304">
        <f t="shared" si="44"/>
        <v>44531</v>
      </c>
      <c r="AA92" s="304">
        <f t="shared" si="44"/>
        <v>44562</v>
      </c>
      <c r="AB92" s="304">
        <f t="shared" si="44"/>
        <v>44593</v>
      </c>
      <c r="AC92" s="304">
        <f t="shared" si="44"/>
        <v>44621</v>
      </c>
      <c r="AD92" s="304">
        <f t="shared" si="44"/>
        <v>44652</v>
      </c>
      <c r="AE92" s="304">
        <f t="shared" si="44"/>
        <v>44682</v>
      </c>
      <c r="AF92" s="304">
        <f t="shared" si="44"/>
        <v>44713</v>
      </c>
      <c r="AG92" s="304">
        <f t="shared" si="44"/>
        <v>44743</v>
      </c>
      <c r="AH92" s="304">
        <f t="shared" si="44"/>
        <v>44774</v>
      </c>
      <c r="AI92" s="304">
        <f t="shared" si="44"/>
        <v>44805</v>
      </c>
      <c r="AJ92" s="304">
        <f t="shared" si="44"/>
        <v>44835</v>
      </c>
      <c r="AK92" s="304">
        <f t="shared" si="44"/>
        <v>44866</v>
      </c>
      <c r="AL92" s="304">
        <f t="shared" si="44"/>
        <v>44896</v>
      </c>
      <c r="AM92" s="304">
        <f t="shared" si="44"/>
        <v>44927</v>
      </c>
    </row>
    <row r="93" spans="1:41" ht="15.75" customHeight="1" x14ac:dyDescent="0.3">
      <c r="A93" s="628"/>
      <c r="B93" s="11" t="str">
        <f>B78</f>
        <v>Air Comp</v>
      </c>
      <c r="C93" s="346">
        <f>'4M - SPS'!C93</f>
        <v>2.9367000000000001E-2</v>
      </c>
      <c r="D93" s="346">
        <f>'4M - SPS'!D93</f>
        <v>2.8156E-2</v>
      </c>
      <c r="E93" s="346">
        <f>'4M - SPS'!E93</f>
        <v>2.9522E-2</v>
      </c>
      <c r="F93" s="347">
        <f>'4M - SPS'!F93</f>
        <v>3.4296E-2</v>
      </c>
      <c r="G93" s="347">
        <f>'4M - SPS'!G93</f>
        <v>3.6755000000000003E-2</v>
      </c>
      <c r="H93" s="347">
        <f>'4M - SPS'!H93</f>
        <v>6.7155999999999993E-2</v>
      </c>
      <c r="I93" s="347">
        <f>'4M - SPS'!I93</f>
        <v>6.5257999999999997E-2</v>
      </c>
      <c r="J93" s="347">
        <f>'4M - SPS'!J93</f>
        <v>6.6148999999999999E-2</v>
      </c>
      <c r="K93" s="347">
        <f>'4M - SPS'!K93</f>
        <v>6.4668000000000003E-2</v>
      </c>
      <c r="L93" s="347">
        <f>'4M - SPS'!L93</f>
        <v>3.5714999999999997E-2</v>
      </c>
      <c r="M93" s="347">
        <f>'4M - SPS'!M93</f>
        <v>3.5963000000000002E-2</v>
      </c>
      <c r="N93" s="347">
        <f>'4M - SPS'!N93</f>
        <v>3.1724000000000002E-2</v>
      </c>
      <c r="O93" s="347">
        <f>'4M - SPS'!O93</f>
        <v>3.2612000000000002E-2</v>
      </c>
      <c r="P93" s="347">
        <f>'4M - SPS'!P93</f>
        <v>3.3308999999999998E-2</v>
      </c>
      <c r="Q93" s="347">
        <f>'4M - SPS'!Q93</f>
        <v>3.3845E-2</v>
      </c>
      <c r="R93" s="347">
        <f>'4M - SPS'!R93</f>
        <v>3.4296E-2</v>
      </c>
      <c r="S93" s="347">
        <f>'4M - SPS'!S93</f>
        <v>3.6755000000000003E-2</v>
      </c>
      <c r="T93" s="347">
        <f>'4M - SPS'!T93</f>
        <v>6.7155999999999993E-2</v>
      </c>
      <c r="U93" s="347">
        <f>'4M - SPS'!U93</f>
        <v>6.5257999999999997E-2</v>
      </c>
      <c r="V93" s="347">
        <f>'4M - SPS'!V93</f>
        <v>6.6148999999999999E-2</v>
      </c>
      <c r="W93" s="347">
        <f>'4M - SPS'!W93</f>
        <v>6.4668000000000003E-2</v>
      </c>
      <c r="X93" s="347">
        <f>'4M - SPS'!X93</f>
        <v>3.5714999999999997E-2</v>
      </c>
      <c r="Y93" s="347">
        <f>'4M - SPS'!Y93</f>
        <v>3.5963000000000002E-2</v>
      </c>
      <c r="Z93" s="347">
        <f>'4M - SPS'!Z93</f>
        <v>3.1724000000000002E-2</v>
      </c>
      <c r="AA93" s="347">
        <f>'4M - SPS'!AA93</f>
        <v>3.2612000000000002E-2</v>
      </c>
      <c r="AB93" s="347">
        <f>'4M - SPS'!AB93</f>
        <v>3.3308999999999998E-2</v>
      </c>
      <c r="AC93" s="347">
        <f>'4M - SPS'!AC93</f>
        <v>3.3845E-2</v>
      </c>
      <c r="AD93" s="347">
        <f>'4M - SPS'!AD93</f>
        <v>3.4296E-2</v>
      </c>
      <c r="AE93" s="347">
        <f>'4M - SPS'!AE93</f>
        <v>3.6755000000000003E-2</v>
      </c>
      <c r="AF93" s="347">
        <f>'4M - SPS'!AF93</f>
        <v>6.7155999999999993E-2</v>
      </c>
      <c r="AG93" s="347">
        <f>'4M - SPS'!AG93</f>
        <v>6.5257999999999997E-2</v>
      </c>
      <c r="AH93" s="347">
        <f>'4M - SPS'!AH93</f>
        <v>6.6148999999999999E-2</v>
      </c>
      <c r="AI93" s="347">
        <f>'4M - SPS'!AI93</f>
        <v>6.4668000000000003E-2</v>
      </c>
      <c r="AJ93" s="347">
        <f>'4M - SPS'!AJ93</f>
        <v>3.5714999999999997E-2</v>
      </c>
      <c r="AK93" s="347">
        <f>'4M - SPS'!AK93</f>
        <v>3.5963000000000002E-2</v>
      </c>
      <c r="AL93" s="347">
        <f>'4M - SPS'!AL93</f>
        <v>3.1724000000000002E-2</v>
      </c>
      <c r="AM93" s="347">
        <f>'4M - SPS'!AM93</f>
        <v>3.2612000000000002E-2</v>
      </c>
      <c r="AO93" s="231" t="s">
        <v>139</v>
      </c>
    </row>
    <row r="94" spans="1:41" x14ac:dyDescent="0.3">
      <c r="A94" s="628"/>
      <c r="B94" s="11" t="str">
        <f t="shared" ref="B94:B105" si="45">B79</f>
        <v>Building Shell</v>
      </c>
      <c r="C94" s="346">
        <f>'4M - SPS'!C94</f>
        <v>3.4631000000000002E-2</v>
      </c>
      <c r="D94" s="346">
        <f>'4M - SPS'!D94</f>
        <v>3.2668000000000003E-2</v>
      </c>
      <c r="E94" s="346">
        <f>'4M - SPS'!E94</f>
        <v>3.2861000000000001E-2</v>
      </c>
      <c r="F94" s="347">
        <f>'4M - SPS'!F94</f>
        <v>3.3238999999999998E-2</v>
      </c>
      <c r="G94" s="347">
        <f>'4M - SPS'!G94</f>
        <v>4.5739000000000002E-2</v>
      </c>
      <c r="H94" s="347">
        <f>'4M - SPS'!H94</f>
        <v>8.8426000000000005E-2</v>
      </c>
      <c r="I94" s="347">
        <f>'4M - SPS'!I94</f>
        <v>8.0951999999999996E-2</v>
      </c>
      <c r="J94" s="347">
        <f>'4M - SPS'!J94</f>
        <v>8.5358000000000003E-2</v>
      </c>
      <c r="K94" s="347">
        <f>'4M - SPS'!K94</f>
        <v>8.6756E-2</v>
      </c>
      <c r="L94" s="347">
        <f>'4M - SPS'!L94</f>
        <v>3.5978999999999997E-2</v>
      </c>
      <c r="M94" s="347">
        <f>'4M - SPS'!M94</f>
        <v>3.4793999999999999E-2</v>
      </c>
      <c r="N94" s="347">
        <f>'4M - SPS'!N94</f>
        <v>3.4887000000000001E-2</v>
      </c>
      <c r="O94" s="347">
        <f>'4M - SPS'!O94</f>
        <v>3.8338999999999998E-2</v>
      </c>
      <c r="P94" s="347">
        <f>'4M - SPS'!P94</f>
        <v>3.7275999999999997E-2</v>
      </c>
      <c r="Q94" s="347">
        <f>'4M - SPS'!Q94</f>
        <v>3.8233000000000003E-2</v>
      </c>
      <c r="R94" s="347">
        <f>'4M - SPS'!R94</f>
        <v>3.3238999999999998E-2</v>
      </c>
      <c r="S94" s="347">
        <f>'4M - SPS'!S94</f>
        <v>4.5739000000000002E-2</v>
      </c>
      <c r="T94" s="347">
        <f>'4M - SPS'!T94</f>
        <v>8.8426000000000005E-2</v>
      </c>
      <c r="U94" s="347">
        <f>'4M - SPS'!U94</f>
        <v>8.0951999999999996E-2</v>
      </c>
      <c r="V94" s="347">
        <f>'4M - SPS'!V94</f>
        <v>8.5358000000000003E-2</v>
      </c>
      <c r="W94" s="347">
        <f>'4M - SPS'!W94</f>
        <v>8.6756E-2</v>
      </c>
      <c r="X94" s="347">
        <f>'4M - SPS'!X94</f>
        <v>3.5978999999999997E-2</v>
      </c>
      <c r="Y94" s="347">
        <f>'4M - SPS'!Y94</f>
        <v>3.4793999999999999E-2</v>
      </c>
      <c r="Z94" s="347">
        <f>'4M - SPS'!Z94</f>
        <v>3.4887000000000001E-2</v>
      </c>
      <c r="AA94" s="347">
        <f>'4M - SPS'!AA94</f>
        <v>3.8338999999999998E-2</v>
      </c>
      <c r="AB94" s="347">
        <f>'4M - SPS'!AB94</f>
        <v>3.7275999999999997E-2</v>
      </c>
      <c r="AC94" s="347">
        <f>'4M - SPS'!AC94</f>
        <v>3.8233000000000003E-2</v>
      </c>
      <c r="AD94" s="347">
        <f>'4M - SPS'!AD94</f>
        <v>3.3238999999999998E-2</v>
      </c>
      <c r="AE94" s="347">
        <f>'4M - SPS'!AE94</f>
        <v>4.5739000000000002E-2</v>
      </c>
      <c r="AF94" s="347">
        <f>'4M - SPS'!AF94</f>
        <v>8.8426000000000005E-2</v>
      </c>
      <c r="AG94" s="347">
        <f>'4M - SPS'!AG94</f>
        <v>8.0951999999999996E-2</v>
      </c>
      <c r="AH94" s="347">
        <f>'4M - SPS'!AH94</f>
        <v>8.5358000000000003E-2</v>
      </c>
      <c r="AI94" s="347">
        <f>'4M - SPS'!AI94</f>
        <v>8.6756E-2</v>
      </c>
      <c r="AJ94" s="347">
        <f>'4M - SPS'!AJ94</f>
        <v>3.5978999999999997E-2</v>
      </c>
      <c r="AK94" s="347">
        <f>'4M - SPS'!AK94</f>
        <v>3.4793999999999999E-2</v>
      </c>
      <c r="AL94" s="347">
        <f>'4M - SPS'!AL94</f>
        <v>3.4887000000000001E-2</v>
      </c>
      <c r="AM94" s="347">
        <f>'4M - SPS'!AM94</f>
        <v>3.8338999999999998E-2</v>
      </c>
      <c r="AO94" s="231" t="s">
        <v>140</v>
      </c>
    </row>
    <row r="95" spans="1:41" x14ac:dyDescent="0.3">
      <c r="A95" s="628"/>
      <c r="B95" s="11" t="str">
        <f t="shared" si="45"/>
        <v>Cooking</v>
      </c>
      <c r="C95" s="346">
        <f>'4M - SPS'!C95</f>
        <v>2.8072E-2</v>
      </c>
      <c r="D95" s="346">
        <f>'4M - SPS'!D95</f>
        <v>2.8181000000000001E-2</v>
      </c>
      <c r="E95" s="346">
        <f>'4M - SPS'!E95</f>
        <v>3.1021E-2</v>
      </c>
      <c r="F95" s="347">
        <f>'4M - SPS'!F95</f>
        <v>3.8190000000000002E-2</v>
      </c>
      <c r="G95" s="347">
        <f>'4M - SPS'!G95</f>
        <v>3.9288999999999998E-2</v>
      </c>
      <c r="H95" s="347">
        <f>'4M - SPS'!H95</f>
        <v>7.3688000000000003E-2</v>
      </c>
      <c r="I95" s="347">
        <f>'4M - SPS'!I95</f>
        <v>7.0596999999999993E-2</v>
      </c>
      <c r="J95" s="347">
        <f>'4M - SPS'!J95</f>
        <v>7.2469000000000006E-2</v>
      </c>
      <c r="K95" s="347">
        <f>'4M - SPS'!K95</f>
        <v>6.9982000000000003E-2</v>
      </c>
      <c r="L95" s="347">
        <f>'4M - SPS'!L95</f>
        <v>3.8002000000000001E-2</v>
      </c>
      <c r="M95" s="347">
        <f>'4M - SPS'!M95</f>
        <v>3.8397000000000001E-2</v>
      </c>
      <c r="N95" s="347">
        <f>'4M - SPS'!N95</f>
        <v>3.1730000000000001E-2</v>
      </c>
      <c r="O95" s="347">
        <f>'4M - SPS'!O95</f>
        <v>3.2231999999999997E-2</v>
      </c>
      <c r="P95" s="347">
        <f>'4M - SPS'!P95</f>
        <v>3.3331E-2</v>
      </c>
      <c r="Q95" s="347">
        <f>'4M - SPS'!Q95</f>
        <v>3.6345000000000002E-2</v>
      </c>
      <c r="R95" s="347">
        <f>'4M - SPS'!R95</f>
        <v>3.8190000000000002E-2</v>
      </c>
      <c r="S95" s="347">
        <f>'4M - SPS'!S95</f>
        <v>3.9288999999999998E-2</v>
      </c>
      <c r="T95" s="347">
        <f>'4M - SPS'!T95</f>
        <v>7.3688000000000003E-2</v>
      </c>
      <c r="U95" s="347">
        <f>'4M - SPS'!U95</f>
        <v>7.0596999999999993E-2</v>
      </c>
      <c r="V95" s="347">
        <f>'4M - SPS'!V95</f>
        <v>7.2469000000000006E-2</v>
      </c>
      <c r="W95" s="347">
        <f>'4M - SPS'!W95</f>
        <v>6.9982000000000003E-2</v>
      </c>
      <c r="X95" s="347">
        <f>'4M - SPS'!X95</f>
        <v>3.8002000000000001E-2</v>
      </c>
      <c r="Y95" s="347">
        <f>'4M - SPS'!Y95</f>
        <v>3.8397000000000001E-2</v>
      </c>
      <c r="Z95" s="347">
        <f>'4M - SPS'!Z95</f>
        <v>3.1730000000000001E-2</v>
      </c>
      <c r="AA95" s="347">
        <f>'4M - SPS'!AA95</f>
        <v>3.2231999999999997E-2</v>
      </c>
      <c r="AB95" s="347">
        <f>'4M - SPS'!AB95</f>
        <v>3.3331E-2</v>
      </c>
      <c r="AC95" s="347">
        <f>'4M - SPS'!AC95</f>
        <v>3.6345000000000002E-2</v>
      </c>
      <c r="AD95" s="347">
        <f>'4M - SPS'!AD95</f>
        <v>3.8190000000000002E-2</v>
      </c>
      <c r="AE95" s="347">
        <f>'4M - SPS'!AE95</f>
        <v>3.9288999999999998E-2</v>
      </c>
      <c r="AF95" s="347">
        <f>'4M - SPS'!AF95</f>
        <v>7.3688000000000003E-2</v>
      </c>
      <c r="AG95" s="347">
        <f>'4M - SPS'!AG95</f>
        <v>7.0596999999999993E-2</v>
      </c>
      <c r="AH95" s="347">
        <f>'4M - SPS'!AH95</f>
        <v>7.2469000000000006E-2</v>
      </c>
      <c r="AI95" s="347">
        <f>'4M - SPS'!AI95</f>
        <v>6.9982000000000003E-2</v>
      </c>
      <c r="AJ95" s="347">
        <f>'4M - SPS'!AJ95</f>
        <v>3.8002000000000001E-2</v>
      </c>
      <c r="AK95" s="347">
        <f>'4M - SPS'!AK95</f>
        <v>3.8397000000000001E-2</v>
      </c>
      <c r="AL95" s="347">
        <f>'4M - SPS'!AL95</f>
        <v>3.1730000000000001E-2</v>
      </c>
      <c r="AM95" s="347">
        <f>'4M - SPS'!AM95</f>
        <v>3.2231999999999997E-2</v>
      </c>
    </row>
    <row r="96" spans="1:41" x14ac:dyDescent="0.3">
      <c r="A96" s="628"/>
      <c r="B96" s="11" t="str">
        <f t="shared" si="45"/>
        <v>Cooling</v>
      </c>
      <c r="C96" s="346">
        <f>'4M - SPS'!C96</f>
        <v>1.8259000000000001E-2</v>
      </c>
      <c r="D96" s="346">
        <f>'4M - SPS'!D96</f>
        <v>1.6681000000000001E-2</v>
      </c>
      <c r="E96" s="346">
        <f>'4M - SPS'!E96</f>
        <v>1.8474000000000001E-2</v>
      </c>
      <c r="F96" s="347">
        <f>'4M - SPS'!F96</f>
        <v>3.6686999999999997E-2</v>
      </c>
      <c r="G96" s="347">
        <f>'4M - SPS'!G96</f>
        <v>5.5877000000000003E-2</v>
      </c>
      <c r="H96" s="347">
        <f>'4M - SPS'!H96</f>
        <v>8.9525999999999994E-2</v>
      </c>
      <c r="I96" s="347">
        <f>'4M - SPS'!I96</f>
        <v>8.1436999999999996E-2</v>
      </c>
      <c r="J96" s="347">
        <f>'4M - SPS'!J96</f>
        <v>8.6015999999999995E-2</v>
      </c>
      <c r="K96" s="347">
        <f>'4M - SPS'!K96</f>
        <v>9.1347999999999999E-2</v>
      </c>
      <c r="L96" s="347">
        <f>'4M - SPS'!L96</f>
        <v>3.6561000000000003E-2</v>
      </c>
      <c r="M96" s="347">
        <f>'4M - SPS'!M96</f>
        <v>2.3477000000000001E-2</v>
      </c>
      <c r="N96" s="347">
        <f>'4M - SPS'!N96</f>
        <v>2.3244999999999998E-2</v>
      </c>
      <c r="O96" s="347">
        <f>'4M - SPS'!O96</f>
        <v>2.3078999999999999E-2</v>
      </c>
      <c r="P96" s="347">
        <f>'4M - SPS'!P96</f>
        <v>2.3199999999999998E-2</v>
      </c>
      <c r="Q96" s="347">
        <f>'4M - SPS'!Q96</f>
        <v>2.3355999999999998E-2</v>
      </c>
      <c r="R96" s="347">
        <f>'4M - SPS'!R96</f>
        <v>3.6686999999999997E-2</v>
      </c>
      <c r="S96" s="347">
        <f>'4M - SPS'!S96</f>
        <v>5.5877000000000003E-2</v>
      </c>
      <c r="T96" s="347">
        <f>'4M - SPS'!T96</f>
        <v>8.9525999999999994E-2</v>
      </c>
      <c r="U96" s="347">
        <f>'4M - SPS'!U96</f>
        <v>8.1436999999999996E-2</v>
      </c>
      <c r="V96" s="347">
        <f>'4M - SPS'!V96</f>
        <v>8.6015999999999995E-2</v>
      </c>
      <c r="W96" s="347">
        <f>'4M - SPS'!W96</f>
        <v>9.1347999999999999E-2</v>
      </c>
      <c r="X96" s="347">
        <f>'4M - SPS'!X96</f>
        <v>3.6561000000000003E-2</v>
      </c>
      <c r="Y96" s="347">
        <f>'4M - SPS'!Y96</f>
        <v>2.3477000000000001E-2</v>
      </c>
      <c r="Z96" s="347">
        <f>'4M - SPS'!Z96</f>
        <v>2.3244999999999998E-2</v>
      </c>
      <c r="AA96" s="347">
        <f>'4M - SPS'!AA96</f>
        <v>2.3078999999999999E-2</v>
      </c>
      <c r="AB96" s="347">
        <f>'4M - SPS'!AB96</f>
        <v>2.3199999999999998E-2</v>
      </c>
      <c r="AC96" s="347">
        <f>'4M - SPS'!AC96</f>
        <v>2.3355999999999998E-2</v>
      </c>
      <c r="AD96" s="347">
        <f>'4M - SPS'!AD96</f>
        <v>3.6686999999999997E-2</v>
      </c>
      <c r="AE96" s="347">
        <f>'4M - SPS'!AE96</f>
        <v>5.5877000000000003E-2</v>
      </c>
      <c r="AF96" s="347">
        <f>'4M - SPS'!AF96</f>
        <v>8.9525999999999994E-2</v>
      </c>
      <c r="AG96" s="347">
        <f>'4M - SPS'!AG96</f>
        <v>8.1436999999999996E-2</v>
      </c>
      <c r="AH96" s="347">
        <f>'4M - SPS'!AH96</f>
        <v>8.6015999999999995E-2</v>
      </c>
      <c r="AI96" s="347">
        <f>'4M - SPS'!AI96</f>
        <v>9.1347999999999999E-2</v>
      </c>
      <c r="AJ96" s="347">
        <f>'4M - SPS'!AJ96</f>
        <v>3.6561000000000003E-2</v>
      </c>
      <c r="AK96" s="347">
        <f>'4M - SPS'!AK96</f>
        <v>2.3477000000000001E-2</v>
      </c>
      <c r="AL96" s="347">
        <f>'4M - SPS'!AL96</f>
        <v>2.3244999999999998E-2</v>
      </c>
      <c r="AM96" s="347">
        <f>'4M - SPS'!AM96</f>
        <v>2.3078999999999999E-2</v>
      </c>
    </row>
    <row r="97" spans="1:39" x14ac:dyDescent="0.3">
      <c r="A97" s="628"/>
      <c r="B97" s="11" t="str">
        <f t="shared" si="45"/>
        <v>Ext Lighting</v>
      </c>
      <c r="C97" s="346">
        <f>'4M - SPS'!C97</f>
        <v>2.0098999999999999E-2</v>
      </c>
      <c r="D97" s="346">
        <f>'4M - SPS'!D97</f>
        <v>1.6704E-2</v>
      </c>
      <c r="E97" s="346">
        <f>'4M - SPS'!E97</f>
        <v>1.873E-2</v>
      </c>
      <c r="F97" s="347">
        <f>'4M - SPS'!F97</f>
        <v>2.4778999999999999E-2</v>
      </c>
      <c r="G97" s="347">
        <f>'4M - SPS'!G97</f>
        <v>2.3963000000000002E-2</v>
      </c>
      <c r="H97" s="347">
        <f>'4M - SPS'!H97</f>
        <v>3.7585E-2</v>
      </c>
      <c r="I97" s="347">
        <f>'4M - SPS'!I97</f>
        <v>3.7498999999999998E-2</v>
      </c>
      <c r="J97" s="347">
        <f>'4M - SPS'!J97</f>
        <v>3.7609999999999998E-2</v>
      </c>
      <c r="K97" s="347">
        <f>'4M - SPS'!K97</f>
        <v>3.7858000000000003E-2</v>
      </c>
      <c r="L97" s="347">
        <f>'4M - SPS'!L97</f>
        <v>2.3675000000000002E-2</v>
      </c>
      <c r="M97" s="347">
        <f>'4M - SPS'!M97</f>
        <v>2.3668999999999999E-2</v>
      </c>
      <c r="N97" s="347">
        <f>'4M - SPS'!N97</f>
        <v>2.3265000000000001E-2</v>
      </c>
      <c r="O97" s="347">
        <f>'4M - SPS'!O97</f>
        <v>2.4801E-2</v>
      </c>
      <c r="P97" s="347">
        <f>'4M - SPS'!P97</f>
        <v>2.3220000000000001E-2</v>
      </c>
      <c r="Q97" s="347">
        <f>'4M - SPS'!Q97</f>
        <v>2.3622000000000001E-2</v>
      </c>
      <c r="R97" s="347">
        <f>'4M - SPS'!R97</f>
        <v>2.4778999999999999E-2</v>
      </c>
      <c r="S97" s="347">
        <f>'4M - SPS'!S97</f>
        <v>2.3963000000000002E-2</v>
      </c>
      <c r="T97" s="347">
        <f>'4M - SPS'!T97</f>
        <v>3.7585E-2</v>
      </c>
      <c r="U97" s="347">
        <f>'4M - SPS'!U97</f>
        <v>3.7498999999999998E-2</v>
      </c>
      <c r="V97" s="347">
        <f>'4M - SPS'!V97</f>
        <v>3.7609999999999998E-2</v>
      </c>
      <c r="W97" s="347">
        <f>'4M - SPS'!W97</f>
        <v>3.7858000000000003E-2</v>
      </c>
      <c r="X97" s="347">
        <f>'4M - SPS'!X97</f>
        <v>2.3675000000000002E-2</v>
      </c>
      <c r="Y97" s="347">
        <f>'4M - SPS'!Y97</f>
        <v>2.3668999999999999E-2</v>
      </c>
      <c r="Z97" s="347">
        <f>'4M - SPS'!Z97</f>
        <v>2.3265000000000001E-2</v>
      </c>
      <c r="AA97" s="347">
        <f>'4M - SPS'!AA97</f>
        <v>2.4801E-2</v>
      </c>
      <c r="AB97" s="347">
        <f>'4M - SPS'!AB97</f>
        <v>2.3220000000000001E-2</v>
      </c>
      <c r="AC97" s="347">
        <f>'4M - SPS'!AC97</f>
        <v>2.3622000000000001E-2</v>
      </c>
      <c r="AD97" s="347">
        <f>'4M - SPS'!AD97</f>
        <v>2.4778999999999999E-2</v>
      </c>
      <c r="AE97" s="347">
        <f>'4M - SPS'!AE97</f>
        <v>2.3963000000000002E-2</v>
      </c>
      <c r="AF97" s="347">
        <f>'4M - SPS'!AF97</f>
        <v>3.7585E-2</v>
      </c>
      <c r="AG97" s="347">
        <f>'4M - SPS'!AG97</f>
        <v>3.7498999999999998E-2</v>
      </c>
      <c r="AH97" s="347">
        <f>'4M - SPS'!AH97</f>
        <v>3.7609999999999998E-2</v>
      </c>
      <c r="AI97" s="347">
        <f>'4M - SPS'!AI97</f>
        <v>3.7858000000000003E-2</v>
      </c>
      <c r="AJ97" s="347">
        <f>'4M - SPS'!AJ97</f>
        <v>2.3675000000000002E-2</v>
      </c>
      <c r="AK97" s="347">
        <f>'4M - SPS'!AK97</f>
        <v>2.3668999999999999E-2</v>
      </c>
      <c r="AL97" s="347">
        <f>'4M - SPS'!AL97</f>
        <v>2.3265000000000001E-2</v>
      </c>
      <c r="AM97" s="347">
        <f>'4M - SPS'!AM97</f>
        <v>2.4801E-2</v>
      </c>
    </row>
    <row r="98" spans="1:39" x14ac:dyDescent="0.3">
      <c r="A98" s="628"/>
      <c r="B98" s="11" t="str">
        <f t="shared" si="45"/>
        <v>Heating</v>
      </c>
      <c r="C98" s="346">
        <f>'4M - SPS'!C98</f>
        <v>3.4632000000000003E-2</v>
      </c>
      <c r="D98" s="346">
        <f>'4M - SPS'!D98</f>
        <v>3.2691999999999999E-2</v>
      </c>
      <c r="E98" s="346">
        <f>'4M - SPS'!E98</f>
        <v>3.3374000000000001E-2</v>
      </c>
      <c r="F98" s="347">
        <f>'4M - SPS'!F98</f>
        <v>3.6565E-2</v>
      </c>
      <c r="G98" s="347">
        <f>'4M - SPS'!G98</f>
        <v>3.5090999999999997E-2</v>
      </c>
      <c r="H98" s="347">
        <f>'4M - SPS'!H98</f>
        <v>3.7016E-2</v>
      </c>
      <c r="I98" s="347">
        <f>'4M - SPS'!I98</f>
        <v>3.6936999999999998E-2</v>
      </c>
      <c r="J98" s="347">
        <f>'4M - SPS'!J98</f>
        <v>3.7067000000000003E-2</v>
      </c>
      <c r="K98" s="347">
        <f>'4M - SPS'!K98</f>
        <v>6.7338999999999996E-2</v>
      </c>
      <c r="L98" s="347">
        <f>'4M - SPS'!L98</f>
        <v>3.8498999999999999E-2</v>
      </c>
      <c r="M98" s="347">
        <f>'4M - SPS'!M98</f>
        <v>3.5365000000000001E-2</v>
      </c>
      <c r="N98" s="347">
        <f>'4M - SPS'!N98</f>
        <v>3.4893E-2</v>
      </c>
      <c r="O98" s="347">
        <f>'4M - SPS'!O98</f>
        <v>3.8339999999999999E-2</v>
      </c>
      <c r="P98" s="347">
        <f>'4M - SPS'!P98</f>
        <v>3.7297999999999998E-2</v>
      </c>
      <c r="Q98" s="347">
        <f>'4M - SPS'!Q98</f>
        <v>3.8760000000000003E-2</v>
      </c>
      <c r="R98" s="347">
        <f>'4M - SPS'!R98</f>
        <v>3.6565E-2</v>
      </c>
      <c r="S98" s="347">
        <f>'4M - SPS'!S98</f>
        <v>3.5090999999999997E-2</v>
      </c>
      <c r="T98" s="347">
        <f>'4M - SPS'!T98</f>
        <v>3.7016E-2</v>
      </c>
      <c r="U98" s="347">
        <f>'4M - SPS'!U98</f>
        <v>3.6936999999999998E-2</v>
      </c>
      <c r="V98" s="347">
        <f>'4M - SPS'!V98</f>
        <v>3.7067000000000003E-2</v>
      </c>
      <c r="W98" s="347">
        <f>'4M - SPS'!W98</f>
        <v>6.7338999999999996E-2</v>
      </c>
      <c r="X98" s="347">
        <f>'4M - SPS'!X98</f>
        <v>3.8498999999999999E-2</v>
      </c>
      <c r="Y98" s="347">
        <f>'4M - SPS'!Y98</f>
        <v>3.5365000000000001E-2</v>
      </c>
      <c r="Z98" s="347">
        <f>'4M - SPS'!Z98</f>
        <v>3.4893E-2</v>
      </c>
      <c r="AA98" s="347">
        <f>'4M - SPS'!AA98</f>
        <v>3.8339999999999999E-2</v>
      </c>
      <c r="AB98" s="347">
        <f>'4M - SPS'!AB98</f>
        <v>3.7297999999999998E-2</v>
      </c>
      <c r="AC98" s="347">
        <f>'4M - SPS'!AC98</f>
        <v>3.8760000000000003E-2</v>
      </c>
      <c r="AD98" s="347">
        <f>'4M - SPS'!AD98</f>
        <v>3.6565E-2</v>
      </c>
      <c r="AE98" s="347">
        <f>'4M - SPS'!AE98</f>
        <v>3.5090999999999997E-2</v>
      </c>
      <c r="AF98" s="347">
        <f>'4M - SPS'!AF98</f>
        <v>3.7016E-2</v>
      </c>
      <c r="AG98" s="347">
        <f>'4M - SPS'!AG98</f>
        <v>3.6936999999999998E-2</v>
      </c>
      <c r="AH98" s="347">
        <f>'4M - SPS'!AH98</f>
        <v>3.7067000000000003E-2</v>
      </c>
      <c r="AI98" s="347">
        <f>'4M - SPS'!AI98</f>
        <v>6.7338999999999996E-2</v>
      </c>
      <c r="AJ98" s="347">
        <f>'4M - SPS'!AJ98</f>
        <v>3.8498999999999999E-2</v>
      </c>
      <c r="AK98" s="347">
        <f>'4M - SPS'!AK98</f>
        <v>3.5365000000000001E-2</v>
      </c>
      <c r="AL98" s="347">
        <f>'4M - SPS'!AL98</f>
        <v>3.4893E-2</v>
      </c>
      <c r="AM98" s="347">
        <f>'4M - SPS'!AM98</f>
        <v>3.8339999999999999E-2</v>
      </c>
    </row>
    <row r="99" spans="1:39" x14ac:dyDescent="0.3">
      <c r="A99" s="628"/>
      <c r="B99" s="11" t="str">
        <f t="shared" si="45"/>
        <v>HVAC</v>
      </c>
      <c r="C99" s="346">
        <f>'4M - SPS'!C99</f>
        <v>3.4631000000000002E-2</v>
      </c>
      <c r="D99" s="346">
        <f>'4M - SPS'!D99</f>
        <v>3.2668000000000003E-2</v>
      </c>
      <c r="E99" s="346">
        <f>'4M - SPS'!E99</f>
        <v>3.2861000000000001E-2</v>
      </c>
      <c r="F99" s="347">
        <f>'4M - SPS'!F99</f>
        <v>3.3238999999999998E-2</v>
      </c>
      <c r="G99" s="347">
        <f>'4M - SPS'!G99</f>
        <v>4.5739000000000002E-2</v>
      </c>
      <c r="H99" s="347">
        <f>'4M - SPS'!H99</f>
        <v>8.8426000000000005E-2</v>
      </c>
      <c r="I99" s="347">
        <f>'4M - SPS'!I99</f>
        <v>8.0951999999999996E-2</v>
      </c>
      <c r="J99" s="347">
        <f>'4M - SPS'!J99</f>
        <v>8.5358000000000003E-2</v>
      </c>
      <c r="K99" s="347">
        <f>'4M - SPS'!K99</f>
        <v>8.6756E-2</v>
      </c>
      <c r="L99" s="347">
        <f>'4M - SPS'!L99</f>
        <v>3.5978999999999997E-2</v>
      </c>
      <c r="M99" s="347">
        <f>'4M - SPS'!M99</f>
        <v>3.4793999999999999E-2</v>
      </c>
      <c r="N99" s="347">
        <f>'4M - SPS'!N99</f>
        <v>3.4887000000000001E-2</v>
      </c>
      <c r="O99" s="347">
        <f>'4M - SPS'!O99</f>
        <v>3.8338999999999998E-2</v>
      </c>
      <c r="P99" s="347">
        <f>'4M - SPS'!P99</f>
        <v>3.7275999999999997E-2</v>
      </c>
      <c r="Q99" s="347">
        <f>'4M - SPS'!Q99</f>
        <v>3.8233000000000003E-2</v>
      </c>
      <c r="R99" s="347">
        <f>'4M - SPS'!R99</f>
        <v>3.3238999999999998E-2</v>
      </c>
      <c r="S99" s="347">
        <f>'4M - SPS'!S99</f>
        <v>4.5739000000000002E-2</v>
      </c>
      <c r="T99" s="347">
        <f>'4M - SPS'!T99</f>
        <v>8.8426000000000005E-2</v>
      </c>
      <c r="U99" s="347">
        <f>'4M - SPS'!U99</f>
        <v>8.0951999999999996E-2</v>
      </c>
      <c r="V99" s="347">
        <f>'4M - SPS'!V99</f>
        <v>8.5358000000000003E-2</v>
      </c>
      <c r="W99" s="347">
        <f>'4M - SPS'!W99</f>
        <v>8.6756E-2</v>
      </c>
      <c r="X99" s="347">
        <f>'4M - SPS'!X99</f>
        <v>3.5978999999999997E-2</v>
      </c>
      <c r="Y99" s="347">
        <f>'4M - SPS'!Y99</f>
        <v>3.4793999999999999E-2</v>
      </c>
      <c r="Z99" s="347">
        <f>'4M - SPS'!Z99</f>
        <v>3.4887000000000001E-2</v>
      </c>
      <c r="AA99" s="347">
        <f>'4M - SPS'!AA99</f>
        <v>3.8338999999999998E-2</v>
      </c>
      <c r="AB99" s="347">
        <f>'4M - SPS'!AB99</f>
        <v>3.7275999999999997E-2</v>
      </c>
      <c r="AC99" s="347">
        <f>'4M - SPS'!AC99</f>
        <v>3.8233000000000003E-2</v>
      </c>
      <c r="AD99" s="347">
        <f>'4M - SPS'!AD99</f>
        <v>3.3238999999999998E-2</v>
      </c>
      <c r="AE99" s="347">
        <f>'4M - SPS'!AE99</f>
        <v>4.5739000000000002E-2</v>
      </c>
      <c r="AF99" s="347">
        <f>'4M - SPS'!AF99</f>
        <v>8.8426000000000005E-2</v>
      </c>
      <c r="AG99" s="347">
        <f>'4M - SPS'!AG99</f>
        <v>8.0951999999999996E-2</v>
      </c>
      <c r="AH99" s="347">
        <f>'4M - SPS'!AH99</f>
        <v>8.5358000000000003E-2</v>
      </c>
      <c r="AI99" s="347">
        <f>'4M - SPS'!AI99</f>
        <v>8.6756E-2</v>
      </c>
      <c r="AJ99" s="347">
        <f>'4M - SPS'!AJ99</f>
        <v>3.5978999999999997E-2</v>
      </c>
      <c r="AK99" s="347">
        <f>'4M - SPS'!AK99</f>
        <v>3.4793999999999999E-2</v>
      </c>
      <c r="AL99" s="347">
        <f>'4M - SPS'!AL99</f>
        <v>3.4887000000000001E-2</v>
      </c>
      <c r="AM99" s="347">
        <f>'4M - SPS'!AM99</f>
        <v>3.8338999999999998E-2</v>
      </c>
    </row>
    <row r="100" spans="1:39" x14ac:dyDescent="0.3">
      <c r="A100" s="628"/>
      <c r="B100" s="11" t="str">
        <f t="shared" si="45"/>
        <v>Lighting</v>
      </c>
      <c r="C100" s="346">
        <f>'4M - SPS'!C100</f>
        <v>3.0348E-2</v>
      </c>
      <c r="D100" s="346">
        <f>'4M - SPS'!D100</f>
        <v>2.9642000000000002E-2</v>
      </c>
      <c r="E100" s="346">
        <f>'4M - SPS'!E100</f>
        <v>3.0255000000000001E-2</v>
      </c>
      <c r="F100" s="347">
        <f>'4M - SPS'!F100</f>
        <v>3.7511000000000003E-2</v>
      </c>
      <c r="G100" s="347">
        <f>'4M - SPS'!G100</f>
        <v>3.9602999999999999E-2</v>
      </c>
      <c r="H100" s="347">
        <f>'4M - SPS'!H100</f>
        <v>7.2403999999999996E-2</v>
      </c>
      <c r="I100" s="347">
        <f>'4M - SPS'!I100</f>
        <v>6.9433999999999996E-2</v>
      </c>
      <c r="J100" s="347">
        <f>'4M - SPS'!J100</f>
        <v>7.1117E-2</v>
      </c>
      <c r="K100" s="347">
        <f>'4M - SPS'!K100</f>
        <v>6.7096000000000003E-2</v>
      </c>
      <c r="L100" s="347">
        <f>'4M - SPS'!L100</f>
        <v>3.8461000000000002E-2</v>
      </c>
      <c r="M100" s="347">
        <f>'4M - SPS'!M100</f>
        <v>3.7866999999999998E-2</v>
      </c>
      <c r="N100" s="347">
        <f>'4M - SPS'!N100</f>
        <v>3.2252999999999997E-2</v>
      </c>
      <c r="O100" s="347">
        <f>'4M - SPS'!O100</f>
        <v>3.4349999999999999E-2</v>
      </c>
      <c r="P100" s="347">
        <f>'4M - SPS'!P100</f>
        <v>3.4615E-2</v>
      </c>
      <c r="Q100" s="347">
        <f>'4M - SPS'!Q100</f>
        <v>3.5556999999999998E-2</v>
      </c>
      <c r="R100" s="347">
        <f>'4M - SPS'!R100</f>
        <v>3.7511000000000003E-2</v>
      </c>
      <c r="S100" s="347">
        <f>'4M - SPS'!S100</f>
        <v>3.9602999999999999E-2</v>
      </c>
      <c r="T100" s="347">
        <f>'4M - SPS'!T100</f>
        <v>7.2403999999999996E-2</v>
      </c>
      <c r="U100" s="347">
        <f>'4M - SPS'!U100</f>
        <v>6.9433999999999996E-2</v>
      </c>
      <c r="V100" s="347">
        <f>'4M - SPS'!V100</f>
        <v>7.1117E-2</v>
      </c>
      <c r="W100" s="347">
        <f>'4M - SPS'!W100</f>
        <v>6.7096000000000003E-2</v>
      </c>
      <c r="X100" s="347">
        <f>'4M - SPS'!X100</f>
        <v>3.8461000000000002E-2</v>
      </c>
      <c r="Y100" s="347">
        <f>'4M - SPS'!Y100</f>
        <v>3.7866999999999998E-2</v>
      </c>
      <c r="Z100" s="347">
        <f>'4M - SPS'!Z100</f>
        <v>3.2252999999999997E-2</v>
      </c>
      <c r="AA100" s="347">
        <f>'4M - SPS'!AA100</f>
        <v>3.4349999999999999E-2</v>
      </c>
      <c r="AB100" s="347">
        <f>'4M - SPS'!AB100</f>
        <v>3.4615E-2</v>
      </c>
      <c r="AC100" s="347">
        <f>'4M - SPS'!AC100</f>
        <v>3.5556999999999998E-2</v>
      </c>
      <c r="AD100" s="347">
        <f>'4M - SPS'!AD100</f>
        <v>3.7511000000000003E-2</v>
      </c>
      <c r="AE100" s="347">
        <f>'4M - SPS'!AE100</f>
        <v>3.9602999999999999E-2</v>
      </c>
      <c r="AF100" s="347">
        <f>'4M - SPS'!AF100</f>
        <v>7.2403999999999996E-2</v>
      </c>
      <c r="AG100" s="347">
        <f>'4M - SPS'!AG100</f>
        <v>6.9433999999999996E-2</v>
      </c>
      <c r="AH100" s="347">
        <f>'4M - SPS'!AH100</f>
        <v>7.1117E-2</v>
      </c>
      <c r="AI100" s="347">
        <f>'4M - SPS'!AI100</f>
        <v>6.7096000000000003E-2</v>
      </c>
      <c r="AJ100" s="347">
        <f>'4M - SPS'!AJ100</f>
        <v>3.8461000000000002E-2</v>
      </c>
      <c r="AK100" s="347">
        <f>'4M - SPS'!AK100</f>
        <v>3.7866999999999998E-2</v>
      </c>
      <c r="AL100" s="347">
        <f>'4M - SPS'!AL100</f>
        <v>3.2252999999999997E-2</v>
      </c>
      <c r="AM100" s="347">
        <f>'4M - SPS'!AM100</f>
        <v>3.4349999999999999E-2</v>
      </c>
    </row>
    <row r="101" spans="1:39" x14ac:dyDescent="0.3">
      <c r="A101" s="628"/>
      <c r="B101" s="11" t="str">
        <f t="shared" si="45"/>
        <v>Miscellaneous</v>
      </c>
      <c r="C101" s="346">
        <f>'4M - SPS'!C101</f>
        <v>2.9367000000000001E-2</v>
      </c>
      <c r="D101" s="346">
        <f>'4M - SPS'!D101</f>
        <v>2.8156E-2</v>
      </c>
      <c r="E101" s="346">
        <f>'4M - SPS'!E101</f>
        <v>2.9522E-2</v>
      </c>
      <c r="F101" s="347">
        <f>'4M - SPS'!F101</f>
        <v>3.4296E-2</v>
      </c>
      <c r="G101" s="347">
        <f>'4M - SPS'!G101</f>
        <v>3.6755000000000003E-2</v>
      </c>
      <c r="H101" s="347">
        <f>'4M - SPS'!H101</f>
        <v>6.7155999999999993E-2</v>
      </c>
      <c r="I101" s="347">
        <f>'4M - SPS'!I101</f>
        <v>6.5257999999999997E-2</v>
      </c>
      <c r="J101" s="347">
        <f>'4M - SPS'!J101</f>
        <v>6.6148999999999999E-2</v>
      </c>
      <c r="K101" s="347">
        <f>'4M - SPS'!K101</f>
        <v>6.4668000000000003E-2</v>
      </c>
      <c r="L101" s="347">
        <f>'4M - SPS'!L101</f>
        <v>3.5714999999999997E-2</v>
      </c>
      <c r="M101" s="347">
        <f>'4M - SPS'!M101</f>
        <v>3.5963000000000002E-2</v>
      </c>
      <c r="N101" s="347">
        <f>'4M - SPS'!N101</f>
        <v>3.1724000000000002E-2</v>
      </c>
      <c r="O101" s="347">
        <f>'4M - SPS'!O101</f>
        <v>3.2612000000000002E-2</v>
      </c>
      <c r="P101" s="347">
        <f>'4M - SPS'!P101</f>
        <v>3.3308999999999998E-2</v>
      </c>
      <c r="Q101" s="347">
        <f>'4M - SPS'!Q101</f>
        <v>3.3845E-2</v>
      </c>
      <c r="R101" s="347">
        <f>'4M - SPS'!R101</f>
        <v>3.4296E-2</v>
      </c>
      <c r="S101" s="347">
        <f>'4M - SPS'!S101</f>
        <v>3.6755000000000003E-2</v>
      </c>
      <c r="T101" s="347">
        <f>'4M - SPS'!T101</f>
        <v>6.7155999999999993E-2</v>
      </c>
      <c r="U101" s="347">
        <f>'4M - SPS'!U101</f>
        <v>6.5257999999999997E-2</v>
      </c>
      <c r="V101" s="347">
        <f>'4M - SPS'!V101</f>
        <v>6.6148999999999999E-2</v>
      </c>
      <c r="W101" s="347">
        <f>'4M - SPS'!W101</f>
        <v>6.4668000000000003E-2</v>
      </c>
      <c r="X101" s="347">
        <f>'4M - SPS'!X101</f>
        <v>3.5714999999999997E-2</v>
      </c>
      <c r="Y101" s="347">
        <f>'4M - SPS'!Y101</f>
        <v>3.5963000000000002E-2</v>
      </c>
      <c r="Z101" s="347">
        <f>'4M - SPS'!Z101</f>
        <v>3.1724000000000002E-2</v>
      </c>
      <c r="AA101" s="347">
        <f>'4M - SPS'!AA101</f>
        <v>3.2612000000000002E-2</v>
      </c>
      <c r="AB101" s="347">
        <f>'4M - SPS'!AB101</f>
        <v>3.3308999999999998E-2</v>
      </c>
      <c r="AC101" s="347">
        <f>'4M - SPS'!AC101</f>
        <v>3.3845E-2</v>
      </c>
      <c r="AD101" s="347">
        <f>'4M - SPS'!AD101</f>
        <v>3.4296E-2</v>
      </c>
      <c r="AE101" s="347">
        <f>'4M - SPS'!AE101</f>
        <v>3.6755000000000003E-2</v>
      </c>
      <c r="AF101" s="347">
        <f>'4M - SPS'!AF101</f>
        <v>6.7155999999999993E-2</v>
      </c>
      <c r="AG101" s="347">
        <f>'4M - SPS'!AG101</f>
        <v>6.5257999999999997E-2</v>
      </c>
      <c r="AH101" s="347">
        <f>'4M - SPS'!AH101</f>
        <v>6.6148999999999999E-2</v>
      </c>
      <c r="AI101" s="347">
        <f>'4M - SPS'!AI101</f>
        <v>6.4668000000000003E-2</v>
      </c>
      <c r="AJ101" s="347">
        <f>'4M - SPS'!AJ101</f>
        <v>3.5714999999999997E-2</v>
      </c>
      <c r="AK101" s="347">
        <f>'4M - SPS'!AK101</f>
        <v>3.5963000000000002E-2</v>
      </c>
      <c r="AL101" s="347">
        <f>'4M - SPS'!AL101</f>
        <v>3.1724000000000002E-2</v>
      </c>
      <c r="AM101" s="347">
        <f>'4M - SPS'!AM101</f>
        <v>3.2612000000000002E-2</v>
      </c>
    </row>
    <row r="102" spans="1:39" x14ac:dyDescent="0.3">
      <c r="A102" s="628"/>
      <c r="B102" s="11" t="str">
        <f t="shared" si="45"/>
        <v>Motors</v>
      </c>
      <c r="C102" s="346">
        <f>'4M - SPS'!C102</f>
        <v>2.9367000000000001E-2</v>
      </c>
      <c r="D102" s="346">
        <f>'4M - SPS'!D102</f>
        <v>2.8156E-2</v>
      </c>
      <c r="E102" s="346">
        <f>'4M - SPS'!E102</f>
        <v>2.9522E-2</v>
      </c>
      <c r="F102" s="347">
        <f>'4M - SPS'!F102</f>
        <v>3.4296E-2</v>
      </c>
      <c r="G102" s="347">
        <f>'4M - SPS'!G102</f>
        <v>3.6755000000000003E-2</v>
      </c>
      <c r="H102" s="347">
        <f>'4M - SPS'!H102</f>
        <v>6.7155999999999993E-2</v>
      </c>
      <c r="I102" s="347">
        <f>'4M - SPS'!I102</f>
        <v>6.5257999999999997E-2</v>
      </c>
      <c r="J102" s="347">
        <f>'4M - SPS'!J102</f>
        <v>6.6148999999999999E-2</v>
      </c>
      <c r="K102" s="347">
        <f>'4M - SPS'!K102</f>
        <v>6.4668000000000003E-2</v>
      </c>
      <c r="L102" s="347">
        <f>'4M - SPS'!L102</f>
        <v>3.5714999999999997E-2</v>
      </c>
      <c r="M102" s="347">
        <f>'4M - SPS'!M102</f>
        <v>3.5963000000000002E-2</v>
      </c>
      <c r="N102" s="347">
        <f>'4M - SPS'!N102</f>
        <v>3.1724000000000002E-2</v>
      </c>
      <c r="O102" s="347">
        <f>'4M - SPS'!O102</f>
        <v>3.2612000000000002E-2</v>
      </c>
      <c r="P102" s="347">
        <f>'4M - SPS'!P102</f>
        <v>3.3308999999999998E-2</v>
      </c>
      <c r="Q102" s="347">
        <f>'4M - SPS'!Q102</f>
        <v>3.3845E-2</v>
      </c>
      <c r="R102" s="347">
        <f>'4M - SPS'!R102</f>
        <v>3.4296E-2</v>
      </c>
      <c r="S102" s="347">
        <f>'4M - SPS'!S102</f>
        <v>3.6755000000000003E-2</v>
      </c>
      <c r="T102" s="347">
        <f>'4M - SPS'!T102</f>
        <v>6.7155999999999993E-2</v>
      </c>
      <c r="U102" s="347">
        <f>'4M - SPS'!U102</f>
        <v>6.5257999999999997E-2</v>
      </c>
      <c r="V102" s="347">
        <f>'4M - SPS'!V102</f>
        <v>6.6148999999999999E-2</v>
      </c>
      <c r="W102" s="347">
        <f>'4M - SPS'!W102</f>
        <v>6.4668000000000003E-2</v>
      </c>
      <c r="X102" s="347">
        <f>'4M - SPS'!X102</f>
        <v>3.5714999999999997E-2</v>
      </c>
      <c r="Y102" s="347">
        <f>'4M - SPS'!Y102</f>
        <v>3.5963000000000002E-2</v>
      </c>
      <c r="Z102" s="347">
        <f>'4M - SPS'!Z102</f>
        <v>3.1724000000000002E-2</v>
      </c>
      <c r="AA102" s="347">
        <f>'4M - SPS'!AA102</f>
        <v>3.2612000000000002E-2</v>
      </c>
      <c r="AB102" s="347">
        <f>'4M - SPS'!AB102</f>
        <v>3.3308999999999998E-2</v>
      </c>
      <c r="AC102" s="347">
        <f>'4M - SPS'!AC102</f>
        <v>3.3845E-2</v>
      </c>
      <c r="AD102" s="347">
        <f>'4M - SPS'!AD102</f>
        <v>3.4296E-2</v>
      </c>
      <c r="AE102" s="347">
        <f>'4M - SPS'!AE102</f>
        <v>3.6755000000000003E-2</v>
      </c>
      <c r="AF102" s="347">
        <f>'4M - SPS'!AF102</f>
        <v>6.7155999999999993E-2</v>
      </c>
      <c r="AG102" s="347">
        <f>'4M - SPS'!AG102</f>
        <v>6.5257999999999997E-2</v>
      </c>
      <c r="AH102" s="347">
        <f>'4M - SPS'!AH102</f>
        <v>6.6148999999999999E-2</v>
      </c>
      <c r="AI102" s="347">
        <f>'4M - SPS'!AI102</f>
        <v>6.4668000000000003E-2</v>
      </c>
      <c r="AJ102" s="347">
        <f>'4M - SPS'!AJ102</f>
        <v>3.5714999999999997E-2</v>
      </c>
      <c r="AK102" s="347">
        <f>'4M - SPS'!AK102</f>
        <v>3.5963000000000002E-2</v>
      </c>
      <c r="AL102" s="347">
        <f>'4M - SPS'!AL102</f>
        <v>3.1724000000000002E-2</v>
      </c>
      <c r="AM102" s="347">
        <f>'4M - SPS'!AM102</f>
        <v>3.2612000000000002E-2</v>
      </c>
    </row>
    <row r="103" spans="1:39" x14ac:dyDescent="0.3">
      <c r="A103" s="628"/>
      <c r="B103" s="11" t="str">
        <f t="shared" si="45"/>
        <v>Process</v>
      </c>
      <c r="C103" s="346">
        <f>'4M - SPS'!C103</f>
        <v>2.9367000000000001E-2</v>
      </c>
      <c r="D103" s="346">
        <f>'4M - SPS'!D103</f>
        <v>2.8156E-2</v>
      </c>
      <c r="E103" s="346">
        <f>'4M - SPS'!E103</f>
        <v>2.9522E-2</v>
      </c>
      <c r="F103" s="347">
        <f>'4M - SPS'!F103</f>
        <v>3.4296E-2</v>
      </c>
      <c r="G103" s="347">
        <f>'4M - SPS'!G103</f>
        <v>3.6755000000000003E-2</v>
      </c>
      <c r="H103" s="347">
        <f>'4M - SPS'!H103</f>
        <v>6.7155999999999993E-2</v>
      </c>
      <c r="I103" s="347">
        <f>'4M - SPS'!I103</f>
        <v>6.5257999999999997E-2</v>
      </c>
      <c r="J103" s="347">
        <f>'4M - SPS'!J103</f>
        <v>6.6148999999999999E-2</v>
      </c>
      <c r="K103" s="347">
        <f>'4M - SPS'!K103</f>
        <v>6.4668000000000003E-2</v>
      </c>
      <c r="L103" s="347">
        <f>'4M - SPS'!L103</f>
        <v>3.5714999999999997E-2</v>
      </c>
      <c r="M103" s="347">
        <f>'4M - SPS'!M103</f>
        <v>3.5963000000000002E-2</v>
      </c>
      <c r="N103" s="347">
        <f>'4M - SPS'!N103</f>
        <v>3.1724000000000002E-2</v>
      </c>
      <c r="O103" s="347">
        <f>'4M - SPS'!O103</f>
        <v>3.2612000000000002E-2</v>
      </c>
      <c r="P103" s="347">
        <f>'4M - SPS'!P103</f>
        <v>3.3308999999999998E-2</v>
      </c>
      <c r="Q103" s="347">
        <f>'4M - SPS'!Q103</f>
        <v>3.3845E-2</v>
      </c>
      <c r="R103" s="347">
        <f>'4M - SPS'!R103</f>
        <v>3.4296E-2</v>
      </c>
      <c r="S103" s="347">
        <f>'4M - SPS'!S103</f>
        <v>3.6755000000000003E-2</v>
      </c>
      <c r="T103" s="347">
        <f>'4M - SPS'!T103</f>
        <v>6.7155999999999993E-2</v>
      </c>
      <c r="U103" s="347">
        <f>'4M - SPS'!U103</f>
        <v>6.5257999999999997E-2</v>
      </c>
      <c r="V103" s="347">
        <f>'4M - SPS'!V103</f>
        <v>6.6148999999999999E-2</v>
      </c>
      <c r="W103" s="347">
        <f>'4M - SPS'!W103</f>
        <v>6.4668000000000003E-2</v>
      </c>
      <c r="X103" s="347">
        <f>'4M - SPS'!X103</f>
        <v>3.5714999999999997E-2</v>
      </c>
      <c r="Y103" s="347">
        <f>'4M - SPS'!Y103</f>
        <v>3.5963000000000002E-2</v>
      </c>
      <c r="Z103" s="347">
        <f>'4M - SPS'!Z103</f>
        <v>3.1724000000000002E-2</v>
      </c>
      <c r="AA103" s="347">
        <f>'4M - SPS'!AA103</f>
        <v>3.2612000000000002E-2</v>
      </c>
      <c r="AB103" s="347">
        <f>'4M - SPS'!AB103</f>
        <v>3.3308999999999998E-2</v>
      </c>
      <c r="AC103" s="347">
        <f>'4M - SPS'!AC103</f>
        <v>3.3845E-2</v>
      </c>
      <c r="AD103" s="347">
        <f>'4M - SPS'!AD103</f>
        <v>3.4296E-2</v>
      </c>
      <c r="AE103" s="347">
        <f>'4M - SPS'!AE103</f>
        <v>3.6755000000000003E-2</v>
      </c>
      <c r="AF103" s="347">
        <f>'4M - SPS'!AF103</f>
        <v>6.7155999999999993E-2</v>
      </c>
      <c r="AG103" s="347">
        <f>'4M - SPS'!AG103</f>
        <v>6.5257999999999997E-2</v>
      </c>
      <c r="AH103" s="347">
        <f>'4M - SPS'!AH103</f>
        <v>6.6148999999999999E-2</v>
      </c>
      <c r="AI103" s="347">
        <f>'4M - SPS'!AI103</f>
        <v>6.4668000000000003E-2</v>
      </c>
      <c r="AJ103" s="347">
        <f>'4M - SPS'!AJ103</f>
        <v>3.5714999999999997E-2</v>
      </c>
      <c r="AK103" s="347">
        <f>'4M - SPS'!AK103</f>
        <v>3.5963000000000002E-2</v>
      </c>
      <c r="AL103" s="347">
        <f>'4M - SPS'!AL103</f>
        <v>3.1724000000000002E-2</v>
      </c>
      <c r="AM103" s="347">
        <f>'4M - SPS'!AM103</f>
        <v>3.2612000000000002E-2</v>
      </c>
    </row>
    <row r="104" spans="1:39" x14ac:dyDescent="0.3">
      <c r="A104" s="628"/>
      <c r="B104" s="11" t="str">
        <f t="shared" si="45"/>
        <v>Refrigeration</v>
      </c>
      <c r="C104" s="346">
        <f>'4M - SPS'!C104</f>
        <v>2.666E-2</v>
      </c>
      <c r="D104" s="346">
        <f>'4M - SPS'!D104</f>
        <v>2.6023000000000001E-2</v>
      </c>
      <c r="E104" s="346">
        <f>'4M - SPS'!E104</f>
        <v>2.8083E-2</v>
      </c>
      <c r="F104" s="347">
        <f>'4M - SPS'!F104</f>
        <v>3.3975999999999999E-2</v>
      </c>
      <c r="G104" s="347">
        <f>'4M - SPS'!G104</f>
        <v>3.5005000000000001E-2</v>
      </c>
      <c r="H104" s="347">
        <f>'4M - SPS'!H104</f>
        <v>5.5447999999999997E-2</v>
      </c>
      <c r="I104" s="347">
        <f>'4M - SPS'!I104</f>
        <v>6.1511999999999997E-2</v>
      </c>
      <c r="J104" s="347">
        <f>'4M - SPS'!J104</f>
        <v>6.2669000000000002E-2</v>
      </c>
      <c r="K104" s="347">
        <f>'4M - SPS'!K104</f>
        <v>6.1168E-2</v>
      </c>
      <c r="L104" s="347">
        <f>'4M - SPS'!L104</f>
        <v>3.3943000000000001E-2</v>
      </c>
      <c r="M104" s="347">
        <f>'4M - SPS'!M104</f>
        <v>3.4333000000000002E-2</v>
      </c>
      <c r="N104" s="347">
        <f>'4M - SPS'!N104</f>
        <v>3.0252999999999999E-2</v>
      </c>
      <c r="O104" s="347">
        <f>'4M - SPS'!O104</f>
        <v>3.1025E-2</v>
      </c>
      <c r="P104" s="347">
        <f>'4M - SPS'!P104</f>
        <v>3.1558999999999997E-2</v>
      </c>
      <c r="Q104" s="347">
        <f>'4M - SPS'!Q104</f>
        <v>3.3444000000000002E-2</v>
      </c>
      <c r="R104" s="347">
        <f>'4M - SPS'!R104</f>
        <v>3.3975999999999999E-2</v>
      </c>
      <c r="S104" s="347">
        <f>'4M - SPS'!S104</f>
        <v>3.5005000000000001E-2</v>
      </c>
      <c r="T104" s="347">
        <f>'4M - SPS'!T104</f>
        <v>5.5447999999999997E-2</v>
      </c>
      <c r="U104" s="347">
        <f>'4M - SPS'!U104</f>
        <v>6.1511999999999997E-2</v>
      </c>
      <c r="V104" s="347">
        <f>'4M - SPS'!V104</f>
        <v>6.2669000000000002E-2</v>
      </c>
      <c r="W104" s="347">
        <f>'4M - SPS'!W104</f>
        <v>6.1168E-2</v>
      </c>
      <c r="X104" s="347">
        <f>'4M - SPS'!X104</f>
        <v>3.3943000000000001E-2</v>
      </c>
      <c r="Y104" s="347">
        <f>'4M - SPS'!Y104</f>
        <v>3.4333000000000002E-2</v>
      </c>
      <c r="Z104" s="347">
        <f>'4M - SPS'!Z104</f>
        <v>3.0252999999999999E-2</v>
      </c>
      <c r="AA104" s="347">
        <f>'4M - SPS'!AA104</f>
        <v>3.1025E-2</v>
      </c>
      <c r="AB104" s="347">
        <f>'4M - SPS'!AB104</f>
        <v>3.1558999999999997E-2</v>
      </c>
      <c r="AC104" s="347">
        <f>'4M - SPS'!AC104</f>
        <v>3.3444000000000002E-2</v>
      </c>
      <c r="AD104" s="347">
        <f>'4M - SPS'!AD104</f>
        <v>3.3975999999999999E-2</v>
      </c>
      <c r="AE104" s="347">
        <f>'4M - SPS'!AE104</f>
        <v>3.5005000000000001E-2</v>
      </c>
      <c r="AF104" s="347">
        <f>'4M - SPS'!AF104</f>
        <v>5.5447999999999997E-2</v>
      </c>
      <c r="AG104" s="347">
        <f>'4M - SPS'!AG104</f>
        <v>6.1511999999999997E-2</v>
      </c>
      <c r="AH104" s="347">
        <f>'4M - SPS'!AH104</f>
        <v>6.2669000000000002E-2</v>
      </c>
      <c r="AI104" s="347">
        <f>'4M - SPS'!AI104</f>
        <v>6.1168E-2</v>
      </c>
      <c r="AJ104" s="347">
        <f>'4M - SPS'!AJ104</f>
        <v>3.3943000000000001E-2</v>
      </c>
      <c r="AK104" s="347">
        <f>'4M - SPS'!AK104</f>
        <v>3.4333000000000002E-2</v>
      </c>
      <c r="AL104" s="347">
        <f>'4M - SPS'!AL104</f>
        <v>3.0252999999999999E-2</v>
      </c>
      <c r="AM104" s="347">
        <f>'4M - SPS'!AM104</f>
        <v>3.1025E-2</v>
      </c>
    </row>
    <row r="105" spans="1:39" ht="15" thickBot="1" x14ac:dyDescent="0.35">
      <c r="A105" s="629"/>
      <c r="B105" s="15" t="str">
        <f t="shared" si="45"/>
        <v>Water Heating</v>
      </c>
      <c r="C105" s="344">
        <f>'4M - SPS'!C105</f>
        <v>2.6605E-2</v>
      </c>
      <c r="D105" s="344">
        <f>'4M - SPS'!D105</f>
        <v>2.7127999999999999E-2</v>
      </c>
      <c r="E105" s="344">
        <f>'4M - SPS'!E105</f>
        <v>3.0259000000000001E-2</v>
      </c>
      <c r="F105" s="345">
        <f>'4M - SPS'!F105</f>
        <v>3.7339999999999998E-2</v>
      </c>
      <c r="G105" s="345">
        <f>'4M - SPS'!G105</f>
        <v>3.8724000000000001E-2</v>
      </c>
      <c r="H105" s="345">
        <f>'4M - SPS'!H105</f>
        <v>7.3583999999999997E-2</v>
      </c>
      <c r="I105" s="345">
        <f>'4M - SPS'!I105</f>
        <v>6.9506999999999999E-2</v>
      </c>
      <c r="J105" s="345">
        <f>'4M - SPS'!J105</f>
        <v>7.2387000000000007E-2</v>
      </c>
      <c r="K105" s="345">
        <f>'4M - SPS'!K105</f>
        <v>6.8789000000000003E-2</v>
      </c>
      <c r="L105" s="345">
        <f>'4M - SPS'!L105</f>
        <v>3.7496000000000002E-2</v>
      </c>
      <c r="M105" s="345">
        <f>'4M - SPS'!M105</f>
        <v>3.7851000000000003E-2</v>
      </c>
      <c r="N105" s="345">
        <f>'4M - SPS'!N105</f>
        <v>3.0960999999999999E-2</v>
      </c>
      <c r="O105" s="345">
        <f>'4M - SPS'!O105</f>
        <v>3.0868E-2</v>
      </c>
      <c r="P105" s="345">
        <f>'4M - SPS'!P105</f>
        <v>3.2405000000000003E-2</v>
      </c>
      <c r="Q105" s="345">
        <f>'4M - SPS'!Q105</f>
        <v>3.5561000000000002E-2</v>
      </c>
      <c r="R105" s="345">
        <f>'4M - SPS'!R105</f>
        <v>3.7339999999999998E-2</v>
      </c>
      <c r="S105" s="345">
        <f>'4M - SPS'!S105</f>
        <v>3.8724000000000001E-2</v>
      </c>
      <c r="T105" s="345">
        <f>'4M - SPS'!T105</f>
        <v>7.3583999999999997E-2</v>
      </c>
      <c r="U105" s="345">
        <f>'4M - SPS'!U105</f>
        <v>6.9506999999999999E-2</v>
      </c>
      <c r="V105" s="345">
        <f>'4M - SPS'!V105</f>
        <v>7.2387000000000007E-2</v>
      </c>
      <c r="W105" s="345">
        <f>'4M - SPS'!W105</f>
        <v>6.8789000000000003E-2</v>
      </c>
      <c r="X105" s="345">
        <f>'4M - SPS'!X105</f>
        <v>3.7496000000000002E-2</v>
      </c>
      <c r="Y105" s="345">
        <f>'4M - SPS'!Y105</f>
        <v>3.7851000000000003E-2</v>
      </c>
      <c r="Z105" s="345">
        <f>'4M - SPS'!Z105</f>
        <v>3.0960999999999999E-2</v>
      </c>
      <c r="AA105" s="345">
        <f>'4M - SPS'!AA105</f>
        <v>3.0868E-2</v>
      </c>
      <c r="AB105" s="345">
        <f>'4M - SPS'!AB105</f>
        <v>3.2405000000000003E-2</v>
      </c>
      <c r="AC105" s="345">
        <f>'4M - SPS'!AC105</f>
        <v>3.5561000000000002E-2</v>
      </c>
      <c r="AD105" s="345">
        <f>'4M - SPS'!AD105</f>
        <v>3.7339999999999998E-2</v>
      </c>
      <c r="AE105" s="345">
        <f>'4M - SPS'!AE105</f>
        <v>3.8724000000000001E-2</v>
      </c>
      <c r="AF105" s="345">
        <f>'4M - SPS'!AF105</f>
        <v>7.3583999999999997E-2</v>
      </c>
      <c r="AG105" s="345">
        <f>'4M - SPS'!AG105</f>
        <v>6.9506999999999999E-2</v>
      </c>
      <c r="AH105" s="345">
        <f>'4M - SPS'!AH105</f>
        <v>7.2387000000000007E-2</v>
      </c>
      <c r="AI105" s="345">
        <f>'4M - SPS'!AI105</f>
        <v>6.8789000000000003E-2</v>
      </c>
      <c r="AJ105" s="345">
        <f>'4M - SPS'!AJ105</f>
        <v>3.7496000000000002E-2</v>
      </c>
      <c r="AK105" s="345">
        <f>'4M - SPS'!AK105</f>
        <v>3.7851000000000003E-2</v>
      </c>
      <c r="AL105" s="345">
        <f>'4M - SPS'!AL105</f>
        <v>3.0960999999999999E-2</v>
      </c>
      <c r="AM105" s="345">
        <f>'4M - SPS'!AM105</f>
        <v>3.0868E-2</v>
      </c>
    </row>
    <row r="107" spans="1:39" ht="14.4" hidden="1" customHeight="1" x14ac:dyDescent="0.3">
      <c r="A107" s="615" t="s">
        <v>154</v>
      </c>
      <c r="B107" s="617" t="s">
        <v>155</v>
      </c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30"/>
      <c r="O107" s="617" t="s">
        <v>155</v>
      </c>
      <c r="P107" s="618"/>
      <c r="Q107" s="618"/>
      <c r="R107" s="618"/>
      <c r="S107" s="618"/>
      <c r="T107" s="618"/>
      <c r="U107" s="618"/>
      <c r="V107" s="618"/>
      <c r="W107" s="618"/>
      <c r="X107" s="618"/>
      <c r="Y107" s="618"/>
      <c r="Z107" s="618"/>
      <c r="AA107" s="617" t="s">
        <v>155</v>
      </c>
      <c r="AB107" s="618"/>
      <c r="AC107" s="618"/>
      <c r="AD107" s="618"/>
      <c r="AE107" s="618"/>
      <c r="AF107" s="618"/>
      <c r="AG107" s="618"/>
      <c r="AH107" s="618"/>
      <c r="AI107" s="618"/>
      <c r="AJ107" s="618"/>
      <c r="AK107" s="618"/>
      <c r="AL107" s="618"/>
      <c r="AM107" s="524" t="s">
        <v>155</v>
      </c>
    </row>
    <row r="108" spans="1:39" ht="15" hidden="1" customHeight="1" thickBot="1" x14ac:dyDescent="0.3">
      <c r="A108" s="616"/>
      <c r="B108" s="619" t="s">
        <v>156</v>
      </c>
      <c r="C108" s="620"/>
      <c r="D108" s="620"/>
      <c r="E108" s="620"/>
      <c r="F108" s="620"/>
      <c r="G108" s="620"/>
      <c r="H108" s="620"/>
      <c r="I108" s="620"/>
      <c r="J108" s="620"/>
      <c r="K108" s="620"/>
      <c r="L108" s="620"/>
      <c r="M108" s="620"/>
      <c r="N108" s="631"/>
      <c r="O108" s="619" t="s">
        <v>156</v>
      </c>
      <c r="P108" s="620"/>
      <c r="Q108" s="620"/>
      <c r="R108" s="620"/>
      <c r="S108" s="620"/>
      <c r="T108" s="620"/>
      <c r="U108" s="620"/>
      <c r="V108" s="620"/>
      <c r="W108" s="620"/>
      <c r="X108" s="620"/>
      <c r="Y108" s="620"/>
      <c r="Z108" s="620"/>
      <c r="AA108" s="619" t="s">
        <v>156</v>
      </c>
      <c r="AB108" s="620"/>
      <c r="AC108" s="620"/>
      <c r="AD108" s="620"/>
      <c r="AE108" s="620"/>
      <c r="AF108" s="620"/>
      <c r="AG108" s="620"/>
      <c r="AH108" s="620"/>
      <c r="AI108" s="620"/>
      <c r="AJ108" s="620"/>
      <c r="AK108" s="620"/>
      <c r="AL108" s="620"/>
      <c r="AM108" s="525" t="s">
        <v>156</v>
      </c>
    </row>
    <row r="109" spans="1:39" hidden="1" x14ac:dyDescent="0.3">
      <c r="A109" s="609"/>
      <c r="B109" s="313" t="s">
        <v>177</v>
      </c>
      <c r="C109" s="305">
        <f>C4</f>
        <v>43831</v>
      </c>
      <c r="D109" s="305">
        <f t="shared" ref="D109:AM109" si="46">D4</f>
        <v>43862</v>
      </c>
      <c r="E109" s="305">
        <f t="shared" si="46"/>
        <v>43891</v>
      </c>
      <c r="F109" s="305">
        <f t="shared" si="46"/>
        <v>43922</v>
      </c>
      <c r="G109" s="305">
        <f t="shared" si="46"/>
        <v>43952</v>
      </c>
      <c r="H109" s="305">
        <f t="shared" si="46"/>
        <v>43983</v>
      </c>
      <c r="I109" s="305">
        <f t="shared" si="46"/>
        <v>44013</v>
      </c>
      <c r="J109" s="305">
        <f t="shared" si="46"/>
        <v>44044</v>
      </c>
      <c r="K109" s="305">
        <f t="shared" si="46"/>
        <v>44075</v>
      </c>
      <c r="L109" s="305">
        <f t="shared" si="46"/>
        <v>44105</v>
      </c>
      <c r="M109" s="305">
        <f t="shared" si="46"/>
        <v>44136</v>
      </c>
      <c r="N109" s="305">
        <f t="shared" si="46"/>
        <v>44166</v>
      </c>
      <c r="O109" s="305">
        <f t="shared" si="46"/>
        <v>44197</v>
      </c>
      <c r="P109" s="305">
        <f t="shared" si="46"/>
        <v>44228</v>
      </c>
      <c r="Q109" s="305">
        <f t="shared" si="46"/>
        <v>44256</v>
      </c>
      <c r="R109" s="305">
        <f t="shared" si="46"/>
        <v>44287</v>
      </c>
      <c r="S109" s="305">
        <f t="shared" si="46"/>
        <v>44317</v>
      </c>
      <c r="T109" s="305">
        <f t="shared" si="46"/>
        <v>44348</v>
      </c>
      <c r="U109" s="305">
        <f t="shared" si="46"/>
        <v>44378</v>
      </c>
      <c r="V109" s="305">
        <f t="shared" si="46"/>
        <v>44409</v>
      </c>
      <c r="W109" s="305">
        <f t="shared" si="46"/>
        <v>44440</v>
      </c>
      <c r="X109" s="305">
        <f t="shared" si="46"/>
        <v>44470</v>
      </c>
      <c r="Y109" s="305">
        <f t="shared" si="46"/>
        <v>44501</v>
      </c>
      <c r="Z109" s="305">
        <f t="shared" si="46"/>
        <v>44531</v>
      </c>
      <c r="AA109" s="305">
        <f t="shared" si="46"/>
        <v>44562</v>
      </c>
      <c r="AB109" s="305">
        <f t="shared" si="46"/>
        <v>44593</v>
      </c>
      <c r="AC109" s="305">
        <f t="shared" si="46"/>
        <v>44621</v>
      </c>
      <c r="AD109" s="305">
        <f t="shared" si="46"/>
        <v>44652</v>
      </c>
      <c r="AE109" s="305">
        <f t="shared" si="46"/>
        <v>44682</v>
      </c>
      <c r="AF109" s="305">
        <f t="shared" si="46"/>
        <v>44713</v>
      </c>
      <c r="AG109" s="305">
        <f t="shared" si="46"/>
        <v>44743</v>
      </c>
      <c r="AH109" s="305">
        <f t="shared" si="46"/>
        <v>44774</v>
      </c>
      <c r="AI109" s="305">
        <f t="shared" si="46"/>
        <v>44805</v>
      </c>
      <c r="AJ109" s="305">
        <f t="shared" si="46"/>
        <v>44835</v>
      </c>
      <c r="AK109" s="305">
        <f t="shared" si="46"/>
        <v>44866</v>
      </c>
      <c r="AL109" s="305">
        <f t="shared" si="46"/>
        <v>44896</v>
      </c>
      <c r="AM109" s="305">
        <f t="shared" si="46"/>
        <v>44927</v>
      </c>
    </row>
    <row r="110" spans="1:39" hidden="1" x14ac:dyDescent="0.3">
      <c r="A110" s="609"/>
      <c r="B110" s="282" t="s">
        <v>141</v>
      </c>
      <c r="C110" s="115">
        <v>2.6726E-2</v>
      </c>
      <c r="D110" s="115">
        <v>2.6533999999999999E-2</v>
      </c>
      <c r="E110" s="115">
        <v>2.6903E-2</v>
      </c>
      <c r="F110" s="353">
        <v>3.141E-2</v>
      </c>
      <c r="G110" s="353">
        <v>3.3187000000000001E-2</v>
      </c>
      <c r="H110" s="353">
        <v>5.7666000000000002E-2</v>
      </c>
      <c r="I110" s="353">
        <v>5.6468999999999998E-2</v>
      </c>
      <c r="J110" s="353">
        <v>5.7072999999999999E-2</v>
      </c>
      <c r="K110" s="353">
        <v>5.6027E-2</v>
      </c>
      <c r="L110" s="353">
        <v>3.2396000000000001E-2</v>
      </c>
      <c r="M110" s="353">
        <v>3.2539000000000005E-2</v>
      </c>
      <c r="N110" s="353">
        <v>2.9391E-2</v>
      </c>
      <c r="O110" s="353">
        <v>2.9968999999999999E-2</v>
      </c>
      <c r="P110" s="353">
        <v>3.0577E-2</v>
      </c>
      <c r="Q110" s="353">
        <v>3.1021E-2</v>
      </c>
      <c r="R110" s="353">
        <v>3.141E-2</v>
      </c>
      <c r="S110" s="353">
        <v>3.3187000000000001E-2</v>
      </c>
      <c r="T110" s="353">
        <v>5.7666000000000002E-2</v>
      </c>
      <c r="U110" s="353">
        <v>5.6468999999999998E-2</v>
      </c>
      <c r="V110" s="353">
        <v>5.7072999999999999E-2</v>
      </c>
      <c r="W110" s="353">
        <v>5.6027E-2</v>
      </c>
      <c r="X110" s="353">
        <v>3.2396000000000001E-2</v>
      </c>
      <c r="Y110" s="353">
        <v>3.2539000000000005E-2</v>
      </c>
      <c r="Z110" s="353">
        <v>2.9391E-2</v>
      </c>
      <c r="AA110" s="353">
        <v>2.9968999999999999E-2</v>
      </c>
      <c r="AB110" s="353">
        <v>3.0577E-2</v>
      </c>
      <c r="AC110" s="353">
        <v>3.1021E-2</v>
      </c>
      <c r="AD110" s="353">
        <v>3.141E-2</v>
      </c>
      <c r="AE110" s="353">
        <v>3.3187000000000001E-2</v>
      </c>
      <c r="AF110" s="353">
        <v>5.7666000000000002E-2</v>
      </c>
      <c r="AG110" s="353">
        <v>5.6468999999999998E-2</v>
      </c>
      <c r="AH110" s="353">
        <v>5.7072999999999999E-2</v>
      </c>
      <c r="AI110" s="353">
        <v>5.6027E-2</v>
      </c>
      <c r="AJ110" s="353">
        <v>3.2396000000000001E-2</v>
      </c>
      <c r="AK110" s="353">
        <v>3.2539000000000005E-2</v>
      </c>
      <c r="AL110" s="353">
        <v>2.9391E-2</v>
      </c>
      <c r="AM110" s="353">
        <v>2.9968999999999999E-2</v>
      </c>
    </row>
    <row r="111" spans="1:39" hidden="1" x14ac:dyDescent="0.3">
      <c r="A111" s="609"/>
      <c r="B111" s="282" t="s">
        <v>59</v>
      </c>
      <c r="C111" s="115">
        <v>3.0702E-2</v>
      </c>
      <c r="D111" s="115">
        <v>2.9954000000000001E-2</v>
      </c>
      <c r="E111" s="115">
        <v>2.9420999999999999E-2</v>
      </c>
      <c r="F111" s="353">
        <v>3.0629999999999998E-2</v>
      </c>
      <c r="G111" s="353">
        <v>3.9796999999999999E-2</v>
      </c>
      <c r="H111" s="353">
        <v>7.2358000000000006E-2</v>
      </c>
      <c r="I111" s="353">
        <v>6.7395999999999998E-2</v>
      </c>
      <c r="J111" s="353">
        <v>7.0425000000000001E-2</v>
      </c>
      <c r="K111" s="353">
        <v>7.1262999999999993E-2</v>
      </c>
      <c r="L111" s="353">
        <v>3.2589E-2</v>
      </c>
      <c r="M111" s="353">
        <v>3.1684999999999998E-2</v>
      </c>
      <c r="N111" s="353">
        <v>3.1695000000000001E-2</v>
      </c>
      <c r="O111" s="353">
        <v>3.4132000000000003E-2</v>
      </c>
      <c r="P111" s="353">
        <v>3.3488999999999998E-2</v>
      </c>
      <c r="Q111" s="353">
        <v>3.4247E-2</v>
      </c>
      <c r="R111" s="353">
        <v>3.0629999999999998E-2</v>
      </c>
      <c r="S111" s="353">
        <v>3.9796999999999999E-2</v>
      </c>
      <c r="T111" s="353">
        <v>7.2358000000000006E-2</v>
      </c>
      <c r="U111" s="353">
        <v>6.7395999999999998E-2</v>
      </c>
      <c r="V111" s="353">
        <v>7.0425000000000001E-2</v>
      </c>
      <c r="W111" s="353">
        <v>7.1262999999999993E-2</v>
      </c>
      <c r="X111" s="353">
        <v>3.2589E-2</v>
      </c>
      <c r="Y111" s="353">
        <v>3.1684999999999998E-2</v>
      </c>
      <c r="Z111" s="353">
        <v>3.1695000000000001E-2</v>
      </c>
      <c r="AA111" s="353">
        <v>3.4132000000000003E-2</v>
      </c>
      <c r="AB111" s="353">
        <v>3.3488999999999998E-2</v>
      </c>
      <c r="AC111" s="353">
        <v>3.4247E-2</v>
      </c>
      <c r="AD111" s="353">
        <v>3.0629999999999998E-2</v>
      </c>
      <c r="AE111" s="353">
        <v>3.9796999999999999E-2</v>
      </c>
      <c r="AF111" s="353">
        <v>7.2358000000000006E-2</v>
      </c>
      <c r="AG111" s="353">
        <v>6.7395999999999998E-2</v>
      </c>
      <c r="AH111" s="353">
        <v>7.0425000000000001E-2</v>
      </c>
      <c r="AI111" s="353">
        <v>7.1262999999999993E-2</v>
      </c>
      <c r="AJ111" s="353">
        <v>3.2589E-2</v>
      </c>
      <c r="AK111" s="353">
        <v>3.1684999999999998E-2</v>
      </c>
      <c r="AL111" s="353">
        <v>3.1695000000000001E-2</v>
      </c>
      <c r="AM111" s="353">
        <v>3.4132000000000003E-2</v>
      </c>
    </row>
    <row r="112" spans="1:39" hidden="1" x14ac:dyDescent="0.3">
      <c r="A112" s="609"/>
      <c r="B112" s="282" t="s">
        <v>142</v>
      </c>
      <c r="C112" s="115">
        <v>2.5749000000000001E-2</v>
      </c>
      <c r="D112" s="115">
        <v>2.6553E-2</v>
      </c>
      <c r="E112" s="115">
        <v>2.8032000000000001E-2</v>
      </c>
      <c r="F112" s="353">
        <v>3.4287999999999999E-2</v>
      </c>
      <c r="G112" s="353">
        <v>3.5048000000000003E-2</v>
      </c>
      <c r="H112" s="353">
        <v>6.2170000000000003E-2</v>
      </c>
      <c r="I112" s="353">
        <v>6.0176E-2</v>
      </c>
      <c r="J112" s="353">
        <v>6.1452E-2</v>
      </c>
      <c r="K112" s="353">
        <v>5.9685000000000002E-2</v>
      </c>
      <c r="L112" s="353">
        <v>3.4070000000000003E-2</v>
      </c>
      <c r="M112" s="353">
        <v>3.4317E-2</v>
      </c>
      <c r="N112" s="353">
        <v>2.9395000000000001E-2</v>
      </c>
      <c r="O112" s="353">
        <v>2.9693000000000001E-2</v>
      </c>
      <c r="P112" s="353">
        <v>3.0592999999999999E-2</v>
      </c>
      <c r="Q112" s="353">
        <v>3.2857999999999998E-2</v>
      </c>
      <c r="R112" s="353">
        <v>3.4287999999999999E-2</v>
      </c>
      <c r="S112" s="353">
        <v>3.5048000000000003E-2</v>
      </c>
      <c r="T112" s="353">
        <v>6.2170000000000003E-2</v>
      </c>
      <c r="U112" s="353">
        <v>6.0176E-2</v>
      </c>
      <c r="V112" s="353">
        <v>6.1452E-2</v>
      </c>
      <c r="W112" s="353">
        <v>5.9685000000000002E-2</v>
      </c>
      <c r="X112" s="353">
        <v>3.4070000000000003E-2</v>
      </c>
      <c r="Y112" s="353">
        <v>3.4317E-2</v>
      </c>
      <c r="Z112" s="353">
        <v>2.9395000000000001E-2</v>
      </c>
      <c r="AA112" s="353">
        <v>2.9693000000000001E-2</v>
      </c>
      <c r="AB112" s="353">
        <v>3.0592999999999999E-2</v>
      </c>
      <c r="AC112" s="353">
        <v>3.2857999999999998E-2</v>
      </c>
      <c r="AD112" s="353">
        <v>3.4287999999999999E-2</v>
      </c>
      <c r="AE112" s="353">
        <v>3.5048000000000003E-2</v>
      </c>
      <c r="AF112" s="353">
        <v>6.2170000000000003E-2</v>
      </c>
      <c r="AG112" s="353">
        <v>6.0176E-2</v>
      </c>
      <c r="AH112" s="353">
        <v>6.1452E-2</v>
      </c>
      <c r="AI112" s="353">
        <v>5.9685000000000002E-2</v>
      </c>
      <c r="AJ112" s="353">
        <v>3.4070000000000003E-2</v>
      </c>
      <c r="AK112" s="353">
        <v>3.4317E-2</v>
      </c>
      <c r="AL112" s="353">
        <v>2.9395000000000001E-2</v>
      </c>
      <c r="AM112" s="353">
        <v>2.9693000000000001E-2</v>
      </c>
    </row>
    <row r="113" spans="1:39" hidden="1" x14ac:dyDescent="0.3">
      <c r="A113" s="609"/>
      <c r="B113" s="282" t="s">
        <v>60</v>
      </c>
      <c r="C113" s="115">
        <v>1.8259000000000001E-2</v>
      </c>
      <c r="D113" s="115">
        <v>1.6681000000000001E-2</v>
      </c>
      <c r="E113" s="115">
        <v>1.8474000000000001E-2</v>
      </c>
      <c r="F113" s="353">
        <v>3.3175999999999997E-2</v>
      </c>
      <c r="G113" s="353">
        <v>4.7296999999999999E-2</v>
      </c>
      <c r="H113" s="353">
        <v>7.3122000000000006E-2</v>
      </c>
      <c r="I113" s="353">
        <v>6.7735000000000004E-2</v>
      </c>
      <c r="J113" s="353">
        <v>7.0883000000000002E-2</v>
      </c>
      <c r="K113" s="353">
        <v>7.4445999999999998E-2</v>
      </c>
      <c r="L113" s="353">
        <v>3.3015000000000003E-2</v>
      </c>
      <c r="M113" s="353">
        <v>2.3477000000000001E-2</v>
      </c>
      <c r="N113" s="353">
        <v>2.3244999999999998E-2</v>
      </c>
      <c r="O113" s="353">
        <v>2.3078999999999999E-2</v>
      </c>
      <c r="P113" s="353">
        <v>2.3199999999999998E-2</v>
      </c>
      <c r="Q113" s="353">
        <v>2.3355999999999998E-2</v>
      </c>
      <c r="R113" s="353">
        <v>3.3175999999999997E-2</v>
      </c>
      <c r="S113" s="353">
        <v>4.7296999999999999E-2</v>
      </c>
      <c r="T113" s="353">
        <v>7.3122000000000006E-2</v>
      </c>
      <c r="U113" s="353">
        <v>6.7735000000000004E-2</v>
      </c>
      <c r="V113" s="353">
        <v>7.0883000000000002E-2</v>
      </c>
      <c r="W113" s="353">
        <v>7.4445999999999998E-2</v>
      </c>
      <c r="X113" s="353">
        <v>3.3015000000000003E-2</v>
      </c>
      <c r="Y113" s="353">
        <v>2.3477000000000001E-2</v>
      </c>
      <c r="Z113" s="353">
        <v>2.3244999999999998E-2</v>
      </c>
      <c r="AA113" s="353">
        <v>2.3078999999999999E-2</v>
      </c>
      <c r="AB113" s="353">
        <v>2.3199999999999998E-2</v>
      </c>
      <c r="AC113" s="353">
        <v>2.3355999999999998E-2</v>
      </c>
      <c r="AD113" s="353">
        <v>3.3175999999999997E-2</v>
      </c>
      <c r="AE113" s="353">
        <v>4.7296999999999999E-2</v>
      </c>
      <c r="AF113" s="353">
        <v>7.3122000000000006E-2</v>
      </c>
      <c r="AG113" s="353">
        <v>6.7735000000000004E-2</v>
      </c>
      <c r="AH113" s="353">
        <v>7.0883000000000002E-2</v>
      </c>
      <c r="AI113" s="353">
        <v>7.4445999999999998E-2</v>
      </c>
      <c r="AJ113" s="353">
        <v>3.3015000000000003E-2</v>
      </c>
      <c r="AK113" s="353">
        <v>2.3477000000000001E-2</v>
      </c>
      <c r="AL113" s="353">
        <v>2.3244999999999998E-2</v>
      </c>
      <c r="AM113" s="353">
        <v>2.3078999999999999E-2</v>
      </c>
    </row>
    <row r="114" spans="1:39" hidden="1" x14ac:dyDescent="0.3">
      <c r="A114" s="609"/>
      <c r="B114" s="282" t="s">
        <v>143</v>
      </c>
      <c r="C114" s="115">
        <v>1.9753999999999997E-2</v>
      </c>
      <c r="D114" s="115">
        <v>1.6704E-2</v>
      </c>
      <c r="E114" s="115">
        <v>1.873E-2</v>
      </c>
      <c r="F114" s="353">
        <v>2.4410999999999999E-2</v>
      </c>
      <c r="G114" s="353">
        <v>2.3886999999999999E-2</v>
      </c>
      <c r="H114" s="353">
        <v>3.7404E-2</v>
      </c>
      <c r="I114" s="353">
        <v>3.7322000000000001E-2</v>
      </c>
      <c r="J114" s="353">
        <v>3.7436999999999998E-2</v>
      </c>
      <c r="K114" s="353">
        <v>3.7679999999999998E-2</v>
      </c>
      <c r="L114" s="353">
        <v>2.3616999999999999E-2</v>
      </c>
      <c r="M114" s="353">
        <v>2.3615999999999998E-2</v>
      </c>
      <c r="N114" s="353">
        <v>2.3258999999999998E-2</v>
      </c>
      <c r="O114" s="353">
        <v>2.4317999999999999E-2</v>
      </c>
      <c r="P114" s="353">
        <v>2.3214000000000002E-2</v>
      </c>
      <c r="Q114" s="353">
        <v>2.3549E-2</v>
      </c>
      <c r="R114" s="353">
        <v>2.4410999999999999E-2</v>
      </c>
      <c r="S114" s="353">
        <v>2.3886999999999999E-2</v>
      </c>
      <c r="T114" s="353">
        <v>3.7404E-2</v>
      </c>
      <c r="U114" s="353">
        <v>3.7322000000000001E-2</v>
      </c>
      <c r="V114" s="353">
        <v>3.7436999999999998E-2</v>
      </c>
      <c r="W114" s="353">
        <v>3.7679999999999998E-2</v>
      </c>
      <c r="X114" s="353">
        <v>2.3616999999999999E-2</v>
      </c>
      <c r="Y114" s="353">
        <v>2.3615999999999998E-2</v>
      </c>
      <c r="Z114" s="353">
        <v>2.3258999999999998E-2</v>
      </c>
      <c r="AA114" s="353">
        <v>2.4317999999999999E-2</v>
      </c>
      <c r="AB114" s="353">
        <v>2.3214000000000002E-2</v>
      </c>
      <c r="AC114" s="353">
        <v>2.3549E-2</v>
      </c>
      <c r="AD114" s="353">
        <v>2.4410999999999999E-2</v>
      </c>
      <c r="AE114" s="353">
        <v>2.3886999999999999E-2</v>
      </c>
      <c r="AF114" s="353">
        <v>3.7404E-2</v>
      </c>
      <c r="AG114" s="353">
        <v>3.7322000000000001E-2</v>
      </c>
      <c r="AH114" s="353">
        <v>3.7436999999999998E-2</v>
      </c>
      <c r="AI114" s="353">
        <v>3.7679999999999998E-2</v>
      </c>
      <c r="AJ114" s="353">
        <v>2.3616999999999999E-2</v>
      </c>
      <c r="AK114" s="353">
        <v>2.3615999999999998E-2</v>
      </c>
      <c r="AL114" s="353">
        <v>2.3258999999999998E-2</v>
      </c>
      <c r="AM114" s="353">
        <v>2.4317999999999999E-2</v>
      </c>
    </row>
    <row r="115" spans="1:39" hidden="1" x14ac:dyDescent="0.3">
      <c r="A115" s="609"/>
      <c r="B115" s="283" t="s">
        <v>62</v>
      </c>
      <c r="C115" s="115">
        <v>3.0703000000000001E-2</v>
      </c>
      <c r="D115" s="115">
        <v>2.9971999999999999E-2</v>
      </c>
      <c r="E115" s="115">
        <v>2.9808999999999999E-2</v>
      </c>
      <c r="F115" s="353">
        <v>3.3085999999999997E-2</v>
      </c>
      <c r="G115" s="353">
        <v>3.1968000000000003E-2</v>
      </c>
      <c r="H115" s="353">
        <v>3.7016E-2</v>
      </c>
      <c r="I115" s="353">
        <v>3.6936999999999998E-2</v>
      </c>
      <c r="J115" s="353">
        <v>3.7067000000000003E-2</v>
      </c>
      <c r="K115" s="353">
        <v>5.7865E-2</v>
      </c>
      <c r="L115" s="353">
        <v>3.4433999999999999E-2</v>
      </c>
      <c r="M115" s="353">
        <v>3.2101999999999999E-2</v>
      </c>
      <c r="N115" s="353">
        <v>3.1699999999999999E-2</v>
      </c>
      <c r="O115" s="353">
        <v>3.4132999999999997E-2</v>
      </c>
      <c r="P115" s="353">
        <v>3.3505E-2</v>
      </c>
      <c r="Q115" s="353">
        <v>3.4636E-2</v>
      </c>
      <c r="R115" s="353">
        <v>3.3085999999999997E-2</v>
      </c>
      <c r="S115" s="353">
        <v>3.1968000000000003E-2</v>
      </c>
      <c r="T115" s="353">
        <v>3.7016E-2</v>
      </c>
      <c r="U115" s="353">
        <v>3.6936999999999998E-2</v>
      </c>
      <c r="V115" s="353">
        <v>3.7067000000000003E-2</v>
      </c>
      <c r="W115" s="353">
        <v>5.7865E-2</v>
      </c>
      <c r="X115" s="353">
        <v>3.4433999999999999E-2</v>
      </c>
      <c r="Y115" s="353">
        <v>3.2101999999999999E-2</v>
      </c>
      <c r="Z115" s="353">
        <v>3.1699999999999999E-2</v>
      </c>
      <c r="AA115" s="353">
        <v>3.4132999999999997E-2</v>
      </c>
      <c r="AB115" s="353">
        <v>3.3505E-2</v>
      </c>
      <c r="AC115" s="353">
        <v>3.4636E-2</v>
      </c>
      <c r="AD115" s="353">
        <v>3.3085999999999997E-2</v>
      </c>
      <c r="AE115" s="353">
        <v>3.1968000000000003E-2</v>
      </c>
      <c r="AF115" s="353">
        <v>3.7016E-2</v>
      </c>
      <c r="AG115" s="353">
        <v>3.6936999999999998E-2</v>
      </c>
      <c r="AH115" s="353">
        <v>3.7067000000000003E-2</v>
      </c>
      <c r="AI115" s="353">
        <v>5.7865E-2</v>
      </c>
      <c r="AJ115" s="353">
        <v>3.4433999999999999E-2</v>
      </c>
      <c r="AK115" s="353">
        <v>3.2101999999999999E-2</v>
      </c>
      <c r="AL115" s="353">
        <v>3.1699999999999999E-2</v>
      </c>
      <c r="AM115" s="353">
        <v>3.4132999999999997E-2</v>
      </c>
    </row>
    <row r="116" spans="1:39" hidden="1" x14ac:dyDescent="0.3">
      <c r="A116" s="609"/>
      <c r="B116" s="283" t="s">
        <v>63</v>
      </c>
      <c r="C116" s="115">
        <v>3.0702E-2</v>
      </c>
      <c r="D116" s="115">
        <v>2.9954000000000001E-2</v>
      </c>
      <c r="E116" s="115">
        <v>2.9420999999999999E-2</v>
      </c>
      <c r="F116" s="353">
        <v>3.0629999999999998E-2</v>
      </c>
      <c r="G116" s="353">
        <v>3.9796999999999999E-2</v>
      </c>
      <c r="H116" s="353">
        <v>7.2358000000000006E-2</v>
      </c>
      <c r="I116" s="353">
        <v>6.7395999999999998E-2</v>
      </c>
      <c r="J116" s="353">
        <v>7.0425000000000001E-2</v>
      </c>
      <c r="K116" s="353">
        <v>7.1262999999999993E-2</v>
      </c>
      <c r="L116" s="353">
        <v>3.2589E-2</v>
      </c>
      <c r="M116" s="353">
        <v>3.1684999999999998E-2</v>
      </c>
      <c r="N116" s="353">
        <v>3.1695000000000001E-2</v>
      </c>
      <c r="O116" s="353">
        <v>3.4132000000000003E-2</v>
      </c>
      <c r="P116" s="353">
        <v>3.3488999999999998E-2</v>
      </c>
      <c r="Q116" s="353">
        <v>3.4247E-2</v>
      </c>
      <c r="R116" s="353">
        <v>3.0629999999999998E-2</v>
      </c>
      <c r="S116" s="353">
        <v>3.9796999999999999E-2</v>
      </c>
      <c r="T116" s="353">
        <v>7.2358000000000006E-2</v>
      </c>
      <c r="U116" s="353">
        <v>6.7395999999999998E-2</v>
      </c>
      <c r="V116" s="353">
        <v>7.0425000000000001E-2</v>
      </c>
      <c r="W116" s="353">
        <v>7.1262999999999993E-2</v>
      </c>
      <c r="X116" s="353">
        <v>3.2589E-2</v>
      </c>
      <c r="Y116" s="353">
        <v>3.1684999999999998E-2</v>
      </c>
      <c r="Z116" s="353">
        <v>3.1695000000000001E-2</v>
      </c>
      <c r="AA116" s="353">
        <v>3.4132000000000003E-2</v>
      </c>
      <c r="AB116" s="353">
        <v>3.3488999999999998E-2</v>
      </c>
      <c r="AC116" s="353">
        <v>3.4247E-2</v>
      </c>
      <c r="AD116" s="353">
        <v>3.0629999999999998E-2</v>
      </c>
      <c r="AE116" s="353">
        <v>3.9796999999999999E-2</v>
      </c>
      <c r="AF116" s="353">
        <v>7.2358000000000006E-2</v>
      </c>
      <c r="AG116" s="353">
        <v>6.7395999999999998E-2</v>
      </c>
      <c r="AH116" s="353">
        <v>7.0425000000000001E-2</v>
      </c>
      <c r="AI116" s="353">
        <v>7.1262999999999993E-2</v>
      </c>
      <c r="AJ116" s="353">
        <v>3.2589E-2</v>
      </c>
      <c r="AK116" s="353">
        <v>3.1684999999999998E-2</v>
      </c>
      <c r="AL116" s="353">
        <v>3.1695000000000001E-2</v>
      </c>
      <c r="AM116" s="353">
        <v>3.4132000000000003E-2</v>
      </c>
    </row>
    <row r="117" spans="1:39" hidden="1" x14ac:dyDescent="0.3">
      <c r="A117" s="609"/>
      <c r="B117" s="283" t="s">
        <v>64</v>
      </c>
      <c r="C117" s="115">
        <v>2.7466999999999998E-2</v>
      </c>
      <c r="D117" s="115">
        <v>2.7660000000000001E-2</v>
      </c>
      <c r="E117" s="115">
        <v>2.7455E-2</v>
      </c>
      <c r="F117" s="353">
        <v>3.3785999999999997E-2</v>
      </c>
      <c r="G117" s="353">
        <v>3.5278999999999998E-2</v>
      </c>
      <c r="H117" s="353">
        <v>6.1283999999999998E-2</v>
      </c>
      <c r="I117" s="353">
        <v>5.9367999999999997E-2</v>
      </c>
      <c r="J117" s="353">
        <v>6.0514999999999999E-2</v>
      </c>
      <c r="K117" s="353">
        <v>5.7696999999999998E-2</v>
      </c>
      <c r="L117" s="353">
        <v>3.4405999999999999E-2</v>
      </c>
      <c r="M117" s="353">
        <v>3.3929000000000001E-2</v>
      </c>
      <c r="N117" s="353">
        <v>2.9774999999999999E-2</v>
      </c>
      <c r="O117" s="353">
        <v>3.1230999999999998E-2</v>
      </c>
      <c r="P117" s="353">
        <v>3.1535000000000001E-2</v>
      </c>
      <c r="Q117" s="353">
        <v>3.2278999999999995E-2</v>
      </c>
      <c r="R117" s="353">
        <v>3.3785999999999997E-2</v>
      </c>
      <c r="S117" s="353">
        <v>3.5278999999999998E-2</v>
      </c>
      <c r="T117" s="353">
        <v>6.1283999999999998E-2</v>
      </c>
      <c r="U117" s="353">
        <v>5.9367999999999997E-2</v>
      </c>
      <c r="V117" s="353">
        <v>6.0514999999999999E-2</v>
      </c>
      <c r="W117" s="353">
        <v>5.7696999999999998E-2</v>
      </c>
      <c r="X117" s="353">
        <v>3.4405999999999999E-2</v>
      </c>
      <c r="Y117" s="353">
        <v>3.3929000000000001E-2</v>
      </c>
      <c r="Z117" s="353">
        <v>2.9774999999999999E-2</v>
      </c>
      <c r="AA117" s="353">
        <v>3.1230999999999998E-2</v>
      </c>
      <c r="AB117" s="353">
        <v>3.1535000000000001E-2</v>
      </c>
      <c r="AC117" s="353">
        <v>3.2278999999999995E-2</v>
      </c>
      <c r="AD117" s="353">
        <v>3.3785999999999997E-2</v>
      </c>
      <c r="AE117" s="353">
        <v>3.5278999999999998E-2</v>
      </c>
      <c r="AF117" s="353">
        <v>6.1283999999999998E-2</v>
      </c>
      <c r="AG117" s="353">
        <v>5.9367999999999997E-2</v>
      </c>
      <c r="AH117" s="353">
        <v>6.0514999999999999E-2</v>
      </c>
      <c r="AI117" s="353">
        <v>5.7696999999999998E-2</v>
      </c>
      <c r="AJ117" s="353">
        <v>3.4405999999999999E-2</v>
      </c>
      <c r="AK117" s="353">
        <v>3.3929000000000001E-2</v>
      </c>
      <c r="AL117" s="353">
        <v>2.9774999999999999E-2</v>
      </c>
      <c r="AM117" s="353">
        <v>3.1230999999999998E-2</v>
      </c>
    </row>
    <row r="118" spans="1:39" hidden="1" x14ac:dyDescent="0.3">
      <c r="A118" s="609"/>
      <c r="B118" s="283" t="s">
        <v>65</v>
      </c>
      <c r="C118" s="115">
        <v>2.6726E-2</v>
      </c>
      <c r="D118" s="115">
        <v>2.6533999999999999E-2</v>
      </c>
      <c r="E118" s="115">
        <v>2.6903E-2</v>
      </c>
      <c r="F118" s="353">
        <v>3.141E-2</v>
      </c>
      <c r="G118" s="353">
        <v>3.3187000000000001E-2</v>
      </c>
      <c r="H118" s="353">
        <v>5.7666000000000002E-2</v>
      </c>
      <c r="I118" s="353">
        <v>5.6468999999999998E-2</v>
      </c>
      <c r="J118" s="353">
        <v>5.7072999999999999E-2</v>
      </c>
      <c r="K118" s="353">
        <v>5.6027E-2</v>
      </c>
      <c r="L118" s="353">
        <v>3.2396000000000001E-2</v>
      </c>
      <c r="M118" s="353">
        <v>3.2539000000000005E-2</v>
      </c>
      <c r="N118" s="353">
        <v>2.9391E-2</v>
      </c>
      <c r="O118" s="353">
        <v>2.9968999999999999E-2</v>
      </c>
      <c r="P118" s="353">
        <v>3.0577E-2</v>
      </c>
      <c r="Q118" s="353">
        <v>3.1021E-2</v>
      </c>
      <c r="R118" s="353">
        <v>3.141E-2</v>
      </c>
      <c r="S118" s="353">
        <v>3.3187000000000001E-2</v>
      </c>
      <c r="T118" s="353">
        <v>5.7666000000000002E-2</v>
      </c>
      <c r="U118" s="353">
        <v>5.6468999999999998E-2</v>
      </c>
      <c r="V118" s="353">
        <v>5.7072999999999999E-2</v>
      </c>
      <c r="W118" s="353">
        <v>5.6027E-2</v>
      </c>
      <c r="X118" s="353">
        <v>3.2396000000000001E-2</v>
      </c>
      <c r="Y118" s="353">
        <v>3.2539000000000005E-2</v>
      </c>
      <c r="Z118" s="353">
        <v>2.9391E-2</v>
      </c>
      <c r="AA118" s="353">
        <v>2.9968999999999999E-2</v>
      </c>
      <c r="AB118" s="353">
        <v>3.0577E-2</v>
      </c>
      <c r="AC118" s="353">
        <v>3.1021E-2</v>
      </c>
      <c r="AD118" s="353">
        <v>3.141E-2</v>
      </c>
      <c r="AE118" s="353">
        <v>3.3187000000000001E-2</v>
      </c>
      <c r="AF118" s="353">
        <v>5.7666000000000002E-2</v>
      </c>
      <c r="AG118" s="353">
        <v>5.6468999999999998E-2</v>
      </c>
      <c r="AH118" s="353">
        <v>5.7072999999999999E-2</v>
      </c>
      <c r="AI118" s="353">
        <v>5.6027E-2</v>
      </c>
      <c r="AJ118" s="353">
        <v>3.2396000000000001E-2</v>
      </c>
      <c r="AK118" s="353">
        <v>3.2539000000000005E-2</v>
      </c>
      <c r="AL118" s="353">
        <v>2.9391E-2</v>
      </c>
      <c r="AM118" s="353">
        <v>2.9968999999999999E-2</v>
      </c>
    </row>
    <row r="119" spans="1:39" hidden="1" x14ac:dyDescent="0.3">
      <c r="A119" s="609"/>
      <c r="B119" s="283" t="s">
        <v>144</v>
      </c>
      <c r="C119" s="115">
        <v>2.6726E-2</v>
      </c>
      <c r="D119" s="115">
        <v>2.6533999999999999E-2</v>
      </c>
      <c r="E119" s="115">
        <v>2.6903E-2</v>
      </c>
      <c r="F119" s="353">
        <v>3.141E-2</v>
      </c>
      <c r="G119" s="353">
        <v>3.3187000000000001E-2</v>
      </c>
      <c r="H119" s="353">
        <v>5.7666000000000002E-2</v>
      </c>
      <c r="I119" s="353">
        <v>5.6468999999999998E-2</v>
      </c>
      <c r="J119" s="353">
        <v>5.7072999999999999E-2</v>
      </c>
      <c r="K119" s="353">
        <v>5.6027E-2</v>
      </c>
      <c r="L119" s="353">
        <v>3.2396000000000001E-2</v>
      </c>
      <c r="M119" s="353">
        <v>3.2539000000000005E-2</v>
      </c>
      <c r="N119" s="353">
        <v>2.9391E-2</v>
      </c>
      <c r="O119" s="353">
        <v>2.9968999999999999E-2</v>
      </c>
      <c r="P119" s="353">
        <v>3.0577E-2</v>
      </c>
      <c r="Q119" s="353">
        <v>3.1021E-2</v>
      </c>
      <c r="R119" s="353">
        <v>3.141E-2</v>
      </c>
      <c r="S119" s="353">
        <v>3.3187000000000001E-2</v>
      </c>
      <c r="T119" s="353">
        <v>5.7666000000000002E-2</v>
      </c>
      <c r="U119" s="353">
        <v>5.6468999999999998E-2</v>
      </c>
      <c r="V119" s="353">
        <v>5.7072999999999999E-2</v>
      </c>
      <c r="W119" s="353">
        <v>5.6027E-2</v>
      </c>
      <c r="X119" s="353">
        <v>3.2396000000000001E-2</v>
      </c>
      <c r="Y119" s="353">
        <v>3.2539000000000005E-2</v>
      </c>
      <c r="Z119" s="353">
        <v>2.9391E-2</v>
      </c>
      <c r="AA119" s="353">
        <v>2.9968999999999999E-2</v>
      </c>
      <c r="AB119" s="353">
        <v>3.0577E-2</v>
      </c>
      <c r="AC119" s="353">
        <v>3.1021E-2</v>
      </c>
      <c r="AD119" s="353">
        <v>3.141E-2</v>
      </c>
      <c r="AE119" s="353">
        <v>3.3187000000000001E-2</v>
      </c>
      <c r="AF119" s="353">
        <v>5.7666000000000002E-2</v>
      </c>
      <c r="AG119" s="353">
        <v>5.6468999999999998E-2</v>
      </c>
      <c r="AH119" s="353">
        <v>5.7072999999999999E-2</v>
      </c>
      <c r="AI119" s="353">
        <v>5.6027E-2</v>
      </c>
      <c r="AJ119" s="353">
        <v>3.2396000000000001E-2</v>
      </c>
      <c r="AK119" s="353">
        <v>3.2539000000000005E-2</v>
      </c>
      <c r="AL119" s="353">
        <v>2.9391E-2</v>
      </c>
      <c r="AM119" s="353">
        <v>2.9968999999999999E-2</v>
      </c>
    </row>
    <row r="120" spans="1:39" hidden="1" x14ac:dyDescent="0.3">
      <c r="A120" s="609"/>
      <c r="B120" s="283" t="s">
        <v>145</v>
      </c>
      <c r="C120" s="115">
        <v>2.6726E-2</v>
      </c>
      <c r="D120" s="115">
        <v>2.6533999999999999E-2</v>
      </c>
      <c r="E120" s="115">
        <v>2.6903E-2</v>
      </c>
      <c r="F120" s="353">
        <v>3.141E-2</v>
      </c>
      <c r="G120" s="353">
        <v>3.3187000000000001E-2</v>
      </c>
      <c r="H120" s="353">
        <v>5.7666000000000002E-2</v>
      </c>
      <c r="I120" s="353">
        <v>5.6468999999999998E-2</v>
      </c>
      <c r="J120" s="353">
        <v>5.7072999999999999E-2</v>
      </c>
      <c r="K120" s="353">
        <v>5.6027E-2</v>
      </c>
      <c r="L120" s="353">
        <v>3.2396000000000001E-2</v>
      </c>
      <c r="M120" s="353">
        <v>3.2539000000000005E-2</v>
      </c>
      <c r="N120" s="353">
        <v>2.9391E-2</v>
      </c>
      <c r="O120" s="353">
        <v>2.9968999999999999E-2</v>
      </c>
      <c r="P120" s="353">
        <v>3.0577E-2</v>
      </c>
      <c r="Q120" s="353">
        <v>3.1021E-2</v>
      </c>
      <c r="R120" s="353">
        <v>3.141E-2</v>
      </c>
      <c r="S120" s="353">
        <v>3.3187000000000001E-2</v>
      </c>
      <c r="T120" s="353">
        <v>5.7666000000000002E-2</v>
      </c>
      <c r="U120" s="353">
        <v>5.6468999999999998E-2</v>
      </c>
      <c r="V120" s="353">
        <v>5.7072999999999999E-2</v>
      </c>
      <c r="W120" s="353">
        <v>5.6027E-2</v>
      </c>
      <c r="X120" s="353">
        <v>3.2396000000000001E-2</v>
      </c>
      <c r="Y120" s="353">
        <v>3.2539000000000005E-2</v>
      </c>
      <c r="Z120" s="353">
        <v>2.9391E-2</v>
      </c>
      <c r="AA120" s="353">
        <v>2.9968999999999999E-2</v>
      </c>
      <c r="AB120" s="353">
        <v>3.0577E-2</v>
      </c>
      <c r="AC120" s="353">
        <v>3.1021E-2</v>
      </c>
      <c r="AD120" s="353">
        <v>3.141E-2</v>
      </c>
      <c r="AE120" s="353">
        <v>3.3187000000000001E-2</v>
      </c>
      <c r="AF120" s="353">
        <v>5.7666000000000002E-2</v>
      </c>
      <c r="AG120" s="353">
        <v>5.6468999999999998E-2</v>
      </c>
      <c r="AH120" s="353">
        <v>5.7072999999999999E-2</v>
      </c>
      <c r="AI120" s="353">
        <v>5.6027E-2</v>
      </c>
      <c r="AJ120" s="353">
        <v>3.2396000000000001E-2</v>
      </c>
      <c r="AK120" s="353">
        <v>3.2539000000000005E-2</v>
      </c>
      <c r="AL120" s="353">
        <v>2.9391E-2</v>
      </c>
      <c r="AM120" s="353">
        <v>2.9968999999999999E-2</v>
      </c>
    </row>
    <row r="121" spans="1:39" hidden="1" x14ac:dyDescent="0.3">
      <c r="A121" s="609"/>
      <c r="B121" s="283" t="s">
        <v>67</v>
      </c>
      <c r="C121" s="115">
        <v>2.4684000000000001E-2</v>
      </c>
      <c r="D121" s="115">
        <v>2.4920999999999999E-2</v>
      </c>
      <c r="E121" s="115">
        <v>2.5819000000000002E-2</v>
      </c>
      <c r="F121" s="353">
        <v>3.1116000000000001E-2</v>
      </c>
      <c r="G121" s="353">
        <v>3.1826E-2</v>
      </c>
      <c r="H121" s="353">
        <v>5.5056000000000001E-2</v>
      </c>
      <c r="I121" s="353">
        <v>5.3829999999999996E-2</v>
      </c>
      <c r="J121" s="353">
        <v>5.4605000000000001E-2</v>
      </c>
      <c r="K121" s="353">
        <v>5.3553999999999997E-2</v>
      </c>
      <c r="L121" s="353">
        <v>3.1075999999999999E-2</v>
      </c>
      <c r="M121" s="353">
        <v>3.1245999999999999E-2</v>
      </c>
      <c r="N121" s="353">
        <v>2.8242E-2</v>
      </c>
      <c r="O121" s="353">
        <v>2.8740000000000002E-2</v>
      </c>
      <c r="P121" s="353">
        <v>2.9204000000000001E-2</v>
      </c>
      <c r="Q121" s="353">
        <v>3.0634000000000002E-2</v>
      </c>
      <c r="R121" s="353">
        <v>3.1116000000000001E-2</v>
      </c>
      <c r="S121" s="353">
        <v>3.1826E-2</v>
      </c>
      <c r="T121" s="353">
        <v>5.5056000000000001E-2</v>
      </c>
      <c r="U121" s="353">
        <v>5.3829999999999996E-2</v>
      </c>
      <c r="V121" s="353">
        <v>5.4605000000000001E-2</v>
      </c>
      <c r="W121" s="353">
        <v>5.3553999999999997E-2</v>
      </c>
      <c r="X121" s="353">
        <v>3.1075999999999999E-2</v>
      </c>
      <c r="Y121" s="353">
        <v>3.1245999999999999E-2</v>
      </c>
      <c r="Z121" s="353">
        <v>2.8242E-2</v>
      </c>
      <c r="AA121" s="353">
        <v>2.8740000000000002E-2</v>
      </c>
      <c r="AB121" s="353">
        <v>2.9204000000000001E-2</v>
      </c>
      <c r="AC121" s="353">
        <v>3.0634000000000002E-2</v>
      </c>
      <c r="AD121" s="353">
        <v>3.1116000000000001E-2</v>
      </c>
      <c r="AE121" s="353">
        <v>3.1826E-2</v>
      </c>
      <c r="AF121" s="353">
        <v>5.5056000000000001E-2</v>
      </c>
      <c r="AG121" s="353">
        <v>5.3829999999999996E-2</v>
      </c>
      <c r="AH121" s="353">
        <v>5.4605000000000001E-2</v>
      </c>
      <c r="AI121" s="353">
        <v>5.3553999999999997E-2</v>
      </c>
      <c r="AJ121" s="353">
        <v>3.1075999999999999E-2</v>
      </c>
      <c r="AK121" s="353">
        <v>3.1245999999999999E-2</v>
      </c>
      <c r="AL121" s="353">
        <v>2.8242E-2</v>
      </c>
      <c r="AM121" s="353">
        <v>2.8740000000000002E-2</v>
      </c>
    </row>
    <row r="122" spans="1:39" ht="15" hidden="1" thickBot="1" x14ac:dyDescent="0.35">
      <c r="A122" s="610"/>
      <c r="B122" s="284" t="s">
        <v>68</v>
      </c>
      <c r="C122" s="116">
        <v>2.4643000000000002E-2</v>
      </c>
      <c r="D122" s="116">
        <v>2.5756000000000001E-2</v>
      </c>
      <c r="E122" s="116">
        <v>2.7458E-2</v>
      </c>
      <c r="F122" s="353">
        <v>3.3659000000000001E-2</v>
      </c>
      <c r="G122" s="353">
        <v>3.4633000000000004E-2</v>
      </c>
      <c r="H122" s="353">
        <v>6.2099000000000001E-2</v>
      </c>
      <c r="I122" s="353">
        <v>5.9419E-2</v>
      </c>
      <c r="J122" s="353">
        <v>6.1394999999999998E-2</v>
      </c>
      <c r="K122" s="353">
        <v>5.8862999999999999E-2</v>
      </c>
      <c r="L122" s="353">
        <v>3.3699E-2</v>
      </c>
      <c r="M122" s="353">
        <v>3.3918000000000004E-2</v>
      </c>
      <c r="N122" s="353">
        <v>2.8836000000000001E-2</v>
      </c>
      <c r="O122" s="353">
        <v>2.8704E-2</v>
      </c>
      <c r="P122" s="353">
        <v>2.9914E-2</v>
      </c>
      <c r="Q122" s="353">
        <v>3.2281999999999998E-2</v>
      </c>
      <c r="R122" s="353">
        <v>3.3659000000000001E-2</v>
      </c>
      <c r="S122" s="353">
        <v>3.4633000000000004E-2</v>
      </c>
      <c r="T122" s="353">
        <v>6.2099000000000001E-2</v>
      </c>
      <c r="U122" s="353">
        <v>5.9419E-2</v>
      </c>
      <c r="V122" s="353">
        <v>6.1394999999999998E-2</v>
      </c>
      <c r="W122" s="353">
        <v>5.8862999999999999E-2</v>
      </c>
      <c r="X122" s="353">
        <v>3.3699E-2</v>
      </c>
      <c r="Y122" s="353">
        <v>3.3918000000000004E-2</v>
      </c>
      <c r="Z122" s="353">
        <v>2.8836000000000001E-2</v>
      </c>
      <c r="AA122" s="353">
        <v>2.8704E-2</v>
      </c>
      <c r="AB122" s="353">
        <v>2.9914E-2</v>
      </c>
      <c r="AC122" s="353">
        <v>3.2281999999999998E-2</v>
      </c>
      <c r="AD122" s="353">
        <v>3.3659000000000001E-2</v>
      </c>
      <c r="AE122" s="353">
        <v>3.4633000000000004E-2</v>
      </c>
      <c r="AF122" s="353">
        <v>6.2099000000000001E-2</v>
      </c>
      <c r="AG122" s="353">
        <v>5.9419E-2</v>
      </c>
      <c r="AH122" s="353">
        <v>6.1394999999999998E-2</v>
      </c>
      <c r="AI122" s="353">
        <v>5.8862999999999999E-2</v>
      </c>
      <c r="AJ122" s="353">
        <v>3.3699E-2</v>
      </c>
      <c r="AK122" s="353">
        <v>3.3918000000000004E-2</v>
      </c>
      <c r="AL122" s="353">
        <v>2.8836000000000001E-2</v>
      </c>
      <c r="AM122" s="353">
        <v>2.8704E-2</v>
      </c>
    </row>
    <row r="123" spans="1:39" hidden="1" x14ac:dyDescent="0.3">
      <c r="A123" s="117"/>
      <c r="B123" s="117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</row>
    <row r="124" spans="1:39" hidden="1" x14ac:dyDescent="0.3"/>
    <row r="125" spans="1:39" ht="15" hidden="1" customHeight="1" thickBot="1" x14ac:dyDescent="0.35">
      <c r="C125" s="652" t="s">
        <v>158</v>
      </c>
      <c r="D125" s="653"/>
      <c r="E125" s="653"/>
      <c r="F125" s="653"/>
      <c r="G125" s="653"/>
      <c r="H125" s="653"/>
      <c r="I125" s="653"/>
      <c r="J125" s="653"/>
      <c r="K125" s="653"/>
      <c r="L125" s="653"/>
      <c r="M125" s="653"/>
      <c r="N125" s="654"/>
      <c r="O125" s="655" t="s">
        <v>158</v>
      </c>
      <c r="P125" s="653"/>
      <c r="Q125" s="653"/>
      <c r="R125" s="653"/>
      <c r="S125" s="653"/>
      <c r="T125" s="653"/>
      <c r="U125" s="653"/>
      <c r="V125" s="653"/>
      <c r="W125" s="653"/>
      <c r="X125" s="653"/>
      <c r="Y125" s="653"/>
      <c r="Z125" s="654"/>
      <c r="AA125" s="655" t="s">
        <v>158</v>
      </c>
      <c r="AB125" s="653"/>
      <c r="AC125" s="653"/>
      <c r="AD125" s="653"/>
      <c r="AE125" s="653"/>
      <c r="AF125" s="653"/>
      <c r="AG125" s="653"/>
      <c r="AH125" s="653"/>
      <c r="AI125" s="653"/>
      <c r="AJ125" s="653"/>
      <c r="AK125" s="653"/>
      <c r="AL125" s="654"/>
      <c r="AM125" s="532" t="s">
        <v>158</v>
      </c>
    </row>
    <row r="126" spans="1:39" hidden="1" x14ac:dyDescent="0.3">
      <c r="A126" s="608" t="s">
        <v>159</v>
      </c>
      <c r="B126" s="313" t="s">
        <v>177</v>
      </c>
      <c r="C126" s="305">
        <f>C4</f>
        <v>43831</v>
      </c>
      <c r="D126" s="305">
        <f t="shared" ref="D126:AM126" si="47">D4</f>
        <v>43862</v>
      </c>
      <c r="E126" s="305">
        <f t="shared" si="47"/>
        <v>43891</v>
      </c>
      <c r="F126" s="305">
        <f t="shared" si="47"/>
        <v>43922</v>
      </c>
      <c r="G126" s="305">
        <f t="shared" si="47"/>
        <v>43952</v>
      </c>
      <c r="H126" s="305">
        <f t="shared" si="47"/>
        <v>43983</v>
      </c>
      <c r="I126" s="305">
        <f t="shared" si="47"/>
        <v>44013</v>
      </c>
      <c r="J126" s="305">
        <f t="shared" si="47"/>
        <v>44044</v>
      </c>
      <c r="K126" s="305">
        <f t="shared" si="47"/>
        <v>44075</v>
      </c>
      <c r="L126" s="305">
        <f t="shared" si="47"/>
        <v>44105</v>
      </c>
      <c r="M126" s="305">
        <f t="shared" si="47"/>
        <v>44136</v>
      </c>
      <c r="N126" s="305">
        <f t="shared" si="47"/>
        <v>44166</v>
      </c>
      <c r="O126" s="305">
        <f t="shared" si="47"/>
        <v>44197</v>
      </c>
      <c r="P126" s="305">
        <f t="shared" si="47"/>
        <v>44228</v>
      </c>
      <c r="Q126" s="305">
        <f t="shared" si="47"/>
        <v>44256</v>
      </c>
      <c r="R126" s="305">
        <f t="shared" si="47"/>
        <v>44287</v>
      </c>
      <c r="S126" s="305">
        <f t="shared" si="47"/>
        <v>44317</v>
      </c>
      <c r="T126" s="305">
        <f t="shared" si="47"/>
        <v>44348</v>
      </c>
      <c r="U126" s="305">
        <f t="shared" si="47"/>
        <v>44378</v>
      </c>
      <c r="V126" s="305">
        <f t="shared" si="47"/>
        <v>44409</v>
      </c>
      <c r="W126" s="305">
        <f t="shared" si="47"/>
        <v>44440</v>
      </c>
      <c r="X126" s="305">
        <f t="shared" si="47"/>
        <v>44470</v>
      </c>
      <c r="Y126" s="305">
        <f t="shared" si="47"/>
        <v>44501</v>
      </c>
      <c r="Z126" s="305">
        <f t="shared" si="47"/>
        <v>44531</v>
      </c>
      <c r="AA126" s="305">
        <f t="shared" si="47"/>
        <v>44562</v>
      </c>
      <c r="AB126" s="305">
        <f t="shared" si="47"/>
        <v>44593</v>
      </c>
      <c r="AC126" s="305">
        <f t="shared" si="47"/>
        <v>44621</v>
      </c>
      <c r="AD126" s="305">
        <f t="shared" si="47"/>
        <v>44652</v>
      </c>
      <c r="AE126" s="305">
        <f t="shared" si="47"/>
        <v>44682</v>
      </c>
      <c r="AF126" s="305">
        <f t="shared" si="47"/>
        <v>44713</v>
      </c>
      <c r="AG126" s="305">
        <f t="shared" si="47"/>
        <v>44743</v>
      </c>
      <c r="AH126" s="305">
        <f t="shared" si="47"/>
        <v>44774</v>
      </c>
      <c r="AI126" s="305">
        <f t="shared" si="47"/>
        <v>44805</v>
      </c>
      <c r="AJ126" s="305">
        <f t="shared" si="47"/>
        <v>44835</v>
      </c>
      <c r="AK126" s="305">
        <f t="shared" si="47"/>
        <v>44866</v>
      </c>
      <c r="AL126" s="305">
        <f t="shared" si="47"/>
        <v>44896</v>
      </c>
      <c r="AM126" s="305">
        <f t="shared" si="47"/>
        <v>44927</v>
      </c>
    </row>
    <row r="127" spans="1:39" hidden="1" x14ac:dyDescent="0.3">
      <c r="A127" s="609"/>
      <c r="B127" s="282" t="s">
        <v>141</v>
      </c>
      <c r="C127" s="120">
        <v>2.6410000000000001E-3</v>
      </c>
      <c r="D127" s="120">
        <v>1.622E-3</v>
      </c>
      <c r="E127" s="120">
        <v>2.6189999999999998E-3</v>
      </c>
      <c r="F127" s="353">
        <v>2.8860000000000001E-3</v>
      </c>
      <c r="G127" s="353">
        <v>3.568E-3</v>
      </c>
      <c r="H127" s="353">
        <v>9.4900000000000002E-3</v>
      </c>
      <c r="I127" s="353">
        <v>8.7889999999999999E-3</v>
      </c>
      <c r="J127" s="353">
        <v>9.0760000000000007E-3</v>
      </c>
      <c r="K127" s="353">
        <v>8.6409999999999994E-3</v>
      </c>
      <c r="L127" s="353">
        <v>3.3189999999999999E-3</v>
      </c>
      <c r="M127" s="353">
        <v>3.424E-3</v>
      </c>
      <c r="N127" s="353">
        <v>2.333E-3</v>
      </c>
      <c r="O127" s="353">
        <v>2.643E-3</v>
      </c>
      <c r="P127" s="353">
        <v>2.7320000000000001E-3</v>
      </c>
      <c r="Q127" s="353">
        <v>2.8240000000000001E-3</v>
      </c>
      <c r="R127" s="353">
        <v>2.8860000000000001E-3</v>
      </c>
      <c r="S127" s="353">
        <v>3.568E-3</v>
      </c>
      <c r="T127" s="353">
        <v>9.4900000000000002E-3</v>
      </c>
      <c r="U127" s="353">
        <v>8.7889999999999999E-3</v>
      </c>
      <c r="V127" s="353">
        <v>9.0760000000000007E-3</v>
      </c>
      <c r="W127" s="353">
        <v>8.6409999999999994E-3</v>
      </c>
      <c r="X127" s="353">
        <v>3.3189999999999999E-3</v>
      </c>
      <c r="Y127" s="353">
        <v>3.424E-3</v>
      </c>
      <c r="Z127" s="353">
        <v>2.333E-3</v>
      </c>
      <c r="AA127" s="353">
        <v>2.643E-3</v>
      </c>
      <c r="AB127" s="353">
        <v>2.7320000000000001E-3</v>
      </c>
      <c r="AC127" s="353">
        <v>2.8240000000000001E-3</v>
      </c>
      <c r="AD127" s="353">
        <v>2.8860000000000001E-3</v>
      </c>
      <c r="AE127" s="353">
        <v>3.568E-3</v>
      </c>
      <c r="AF127" s="353">
        <v>9.4900000000000002E-3</v>
      </c>
      <c r="AG127" s="353">
        <v>8.7889999999999999E-3</v>
      </c>
      <c r="AH127" s="353">
        <v>9.0760000000000007E-3</v>
      </c>
      <c r="AI127" s="353">
        <v>8.6409999999999994E-3</v>
      </c>
      <c r="AJ127" s="353">
        <v>3.3189999999999999E-3</v>
      </c>
      <c r="AK127" s="353">
        <v>3.424E-3</v>
      </c>
      <c r="AL127" s="353">
        <v>2.333E-3</v>
      </c>
      <c r="AM127" s="353">
        <v>2.643E-3</v>
      </c>
    </row>
    <row r="128" spans="1:39" hidden="1" x14ac:dyDescent="0.3">
      <c r="A128" s="609"/>
      <c r="B128" s="282" t="s">
        <v>59</v>
      </c>
      <c r="C128" s="120">
        <v>3.9290000000000002E-3</v>
      </c>
      <c r="D128" s="120">
        <v>2.7139999999999998E-3</v>
      </c>
      <c r="E128" s="120">
        <v>3.4399999999999999E-3</v>
      </c>
      <c r="F128" s="353">
        <v>2.6090000000000002E-3</v>
      </c>
      <c r="G128" s="353">
        <v>5.9420000000000002E-3</v>
      </c>
      <c r="H128" s="353">
        <v>1.6067999999999999E-2</v>
      </c>
      <c r="I128" s="353">
        <v>1.3556E-2</v>
      </c>
      <c r="J128" s="353">
        <v>1.4933E-2</v>
      </c>
      <c r="K128" s="353">
        <v>1.5493E-2</v>
      </c>
      <c r="L128" s="353">
        <v>3.3899999999999998E-3</v>
      </c>
      <c r="M128" s="353">
        <v>3.1089999999999998E-3</v>
      </c>
      <c r="N128" s="353">
        <v>3.192E-3</v>
      </c>
      <c r="O128" s="353">
        <v>4.2069999999999998E-3</v>
      </c>
      <c r="P128" s="353">
        <v>3.787E-3</v>
      </c>
      <c r="Q128" s="353">
        <v>3.986E-3</v>
      </c>
      <c r="R128" s="353">
        <v>2.6090000000000002E-3</v>
      </c>
      <c r="S128" s="353">
        <v>5.9420000000000002E-3</v>
      </c>
      <c r="T128" s="353">
        <v>1.6067999999999999E-2</v>
      </c>
      <c r="U128" s="353">
        <v>1.3556E-2</v>
      </c>
      <c r="V128" s="353">
        <v>1.4933E-2</v>
      </c>
      <c r="W128" s="353">
        <v>1.5493E-2</v>
      </c>
      <c r="X128" s="353">
        <v>3.3899999999999998E-3</v>
      </c>
      <c r="Y128" s="353">
        <v>3.1089999999999998E-3</v>
      </c>
      <c r="Z128" s="353">
        <v>3.192E-3</v>
      </c>
      <c r="AA128" s="353">
        <v>4.2069999999999998E-3</v>
      </c>
      <c r="AB128" s="353">
        <v>3.787E-3</v>
      </c>
      <c r="AC128" s="353">
        <v>3.986E-3</v>
      </c>
      <c r="AD128" s="353">
        <v>2.6090000000000002E-3</v>
      </c>
      <c r="AE128" s="353">
        <v>5.9420000000000002E-3</v>
      </c>
      <c r="AF128" s="353">
        <v>1.6067999999999999E-2</v>
      </c>
      <c r="AG128" s="353">
        <v>1.3556E-2</v>
      </c>
      <c r="AH128" s="353">
        <v>1.4933E-2</v>
      </c>
      <c r="AI128" s="353">
        <v>1.5493E-2</v>
      </c>
      <c r="AJ128" s="353">
        <v>3.3899999999999998E-3</v>
      </c>
      <c r="AK128" s="353">
        <v>3.1089999999999998E-3</v>
      </c>
      <c r="AL128" s="353">
        <v>3.192E-3</v>
      </c>
      <c r="AM128" s="353">
        <v>4.2069999999999998E-3</v>
      </c>
    </row>
    <row r="129" spans="1:39" hidden="1" x14ac:dyDescent="0.3">
      <c r="A129" s="609"/>
      <c r="B129" s="282" t="s">
        <v>142</v>
      </c>
      <c r="C129" s="120">
        <v>2.323E-3</v>
      </c>
      <c r="D129" s="120">
        <v>1.6280000000000001E-3</v>
      </c>
      <c r="E129" s="120">
        <v>2.9889999999999999E-3</v>
      </c>
      <c r="F129" s="353">
        <v>3.9020000000000001E-3</v>
      </c>
      <c r="G129" s="353">
        <v>4.241E-3</v>
      </c>
      <c r="H129" s="353">
        <v>1.1518E-2</v>
      </c>
      <c r="I129" s="353">
        <v>1.0421E-2</v>
      </c>
      <c r="J129" s="353">
        <v>1.1017000000000001E-2</v>
      </c>
      <c r="K129" s="353">
        <v>1.0297000000000001E-2</v>
      </c>
      <c r="L129" s="353">
        <v>3.9319999999999997E-3</v>
      </c>
      <c r="M129" s="353">
        <v>4.0800000000000003E-3</v>
      </c>
      <c r="N129" s="353">
        <v>2.3349999999999998E-3</v>
      </c>
      <c r="O129" s="353">
        <v>2.539E-3</v>
      </c>
      <c r="P129" s="353">
        <v>2.738E-3</v>
      </c>
      <c r="Q129" s="353">
        <v>3.4870000000000001E-3</v>
      </c>
      <c r="R129" s="353">
        <v>3.9020000000000001E-3</v>
      </c>
      <c r="S129" s="353">
        <v>4.241E-3</v>
      </c>
      <c r="T129" s="353">
        <v>1.1518E-2</v>
      </c>
      <c r="U129" s="353">
        <v>1.0421E-2</v>
      </c>
      <c r="V129" s="353">
        <v>1.1017000000000001E-2</v>
      </c>
      <c r="W129" s="353">
        <v>1.0297000000000001E-2</v>
      </c>
      <c r="X129" s="353">
        <v>3.9319999999999997E-3</v>
      </c>
      <c r="Y129" s="353">
        <v>4.0800000000000003E-3</v>
      </c>
      <c r="Z129" s="353">
        <v>2.3349999999999998E-3</v>
      </c>
      <c r="AA129" s="353">
        <v>2.539E-3</v>
      </c>
      <c r="AB129" s="353">
        <v>2.738E-3</v>
      </c>
      <c r="AC129" s="353">
        <v>3.4870000000000001E-3</v>
      </c>
      <c r="AD129" s="353">
        <v>3.9020000000000001E-3</v>
      </c>
      <c r="AE129" s="353">
        <v>4.241E-3</v>
      </c>
      <c r="AF129" s="353">
        <v>1.1518E-2</v>
      </c>
      <c r="AG129" s="353">
        <v>1.0421E-2</v>
      </c>
      <c r="AH129" s="353">
        <v>1.1017000000000001E-2</v>
      </c>
      <c r="AI129" s="353">
        <v>1.0297000000000001E-2</v>
      </c>
      <c r="AJ129" s="353">
        <v>3.9319999999999997E-3</v>
      </c>
      <c r="AK129" s="353">
        <v>4.0800000000000003E-3</v>
      </c>
      <c r="AL129" s="353">
        <v>2.3349999999999998E-3</v>
      </c>
      <c r="AM129" s="353">
        <v>2.539E-3</v>
      </c>
    </row>
    <row r="130" spans="1:39" hidden="1" x14ac:dyDescent="0.3">
      <c r="A130" s="609"/>
      <c r="B130" s="282" t="s">
        <v>60</v>
      </c>
      <c r="C130" s="120">
        <v>0</v>
      </c>
      <c r="D130" s="120">
        <v>0</v>
      </c>
      <c r="E130" s="120">
        <v>0</v>
      </c>
      <c r="F130" s="353">
        <v>3.5109999999999998E-3</v>
      </c>
      <c r="G130" s="353">
        <v>8.5800000000000008E-3</v>
      </c>
      <c r="H130" s="353">
        <v>1.6403999999999998E-2</v>
      </c>
      <c r="I130" s="353">
        <v>1.3702000000000001E-2</v>
      </c>
      <c r="J130" s="353">
        <v>1.5133000000000001E-2</v>
      </c>
      <c r="K130" s="353">
        <v>1.6902E-2</v>
      </c>
      <c r="L130" s="353">
        <v>3.5460000000000001E-3</v>
      </c>
      <c r="M130" s="353">
        <v>0</v>
      </c>
      <c r="N130" s="353">
        <v>0</v>
      </c>
      <c r="O130" s="353">
        <v>0</v>
      </c>
      <c r="P130" s="353">
        <v>0</v>
      </c>
      <c r="Q130" s="353">
        <v>0</v>
      </c>
      <c r="R130" s="353">
        <v>3.5109999999999998E-3</v>
      </c>
      <c r="S130" s="353">
        <v>8.5800000000000008E-3</v>
      </c>
      <c r="T130" s="353">
        <v>1.6403999999999998E-2</v>
      </c>
      <c r="U130" s="353">
        <v>1.3702000000000001E-2</v>
      </c>
      <c r="V130" s="353">
        <v>1.5133000000000001E-2</v>
      </c>
      <c r="W130" s="353">
        <v>1.6902E-2</v>
      </c>
      <c r="X130" s="353">
        <v>3.5460000000000001E-3</v>
      </c>
      <c r="Y130" s="353">
        <v>0</v>
      </c>
      <c r="Z130" s="353">
        <v>0</v>
      </c>
      <c r="AA130" s="353">
        <v>0</v>
      </c>
      <c r="AB130" s="353">
        <v>0</v>
      </c>
      <c r="AC130" s="353">
        <v>0</v>
      </c>
      <c r="AD130" s="353">
        <v>3.5109999999999998E-3</v>
      </c>
      <c r="AE130" s="353">
        <v>8.5800000000000008E-3</v>
      </c>
      <c r="AF130" s="353">
        <v>1.6403999999999998E-2</v>
      </c>
      <c r="AG130" s="353">
        <v>1.3702000000000001E-2</v>
      </c>
      <c r="AH130" s="353">
        <v>1.5133000000000001E-2</v>
      </c>
      <c r="AI130" s="353">
        <v>1.6902E-2</v>
      </c>
      <c r="AJ130" s="353">
        <v>3.5460000000000001E-3</v>
      </c>
      <c r="AK130" s="353">
        <v>0</v>
      </c>
      <c r="AL130" s="353">
        <v>0</v>
      </c>
      <c r="AM130" s="353">
        <v>0</v>
      </c>
    </row>
    <row r="131" spans="1:39" hidden="1" x14ac:dyDescent="0.3">
      <c r="A131" s="609"/>
      <c r="B131" s="282" t="s">
        <v>143</v>
      </c>
      <c r="C131" s="120">
        <v>3.4499999999999998E-4</v>
      </c>
      <c r="D131" s="120">
        <v>0</v>
      </c>
      <c r="E131" s="120">
        <v>0</v>
      </c>
      <c r="F131" s="353">
        <v>3.68E-4</v>
      </c>
      <c r="G131" s="353">
        <v>7.6000000000000004E-5</v>
      </c>
      <c r="H131" s="353">
        <v>1.8100000000000001E-4</v>
      </c>
      <c r="I131" s="353">
        <v>1.7699999999999999E-4</v>
      </c>
      <c r="J131" s="353">
        <v>1.73E-4</v>
      </c>
      <c r="K131" s="353">
        <v>1.7799999999999999E-4</v>
      </c>
      <c r="L131" s="353">
        <v>5.8E-5</v>
      </c>
      <c r="M131" s="353">
        <v>5.3000000000000001E-5</v>
      </c>
      <c r="N131" s="353">
        <v>6.0000000000000002E-6</v>
      </c>
      <c r="O131" s="353">
        <v>4.8299999999999998E-4</v>
      </c>
      <c r="P131" s="353">
        <v>6.0000000000000002E-6</v>
      </c>
      <c r="Q131" s="353">
        <v>7.2999999999999999E-5</v>
      </c>
      <c r="R131" s="353">
        <v>3.68E-4</v>
      </c>
      <c r="S131" s="353">
        <v>7.6000000000000004E-5</v>
      </c>
      <c r="T131" s="353">
        <v>1.8100000000000001E-4</v>
      </c>
      <c r="U131" s="353">
        <v>1.7699999999999999E-4</v>
      </c>
      <c r="V131" s="353">
        <v>1.73E-4</v>
      </c>
      <c r="W131" s="353">
        <v>1.7799999999999999E-4</v>
      </c>
      <c r="X131" s="353">
        <v>5.8E-5</v>
      </c>
      <c r="Y131" s="353">
        <v>5.3000000000000001E-5</v>
      </c>
      <c r="Z131" s="353">
        <v>6.0000000000000002E-6</v>
      </c>
      <c r="AA131" s="353">
        <v>4.8299999999999998E-4</v>
      </c>
      <c r="AB131" s="353">
        <v>6.0000000000000002E-6</v>
      </c>
      <c r="AC131" s="353">
        <v>7.2999999999999999E-5</v>
      </c>
      <c r="AD131" s="353">
        <v>3.68E-4</v>
      </c>
      <c r="AE131" s="353">
        <v>7.6000000000000004E-5</v>
      </c>
      <c r="AF131" s="353">
        <v>1.8100000000000001E-4</v>
      </c>
      <c r="AG131" s="353">
        <v>1.7699999999999999E-4</v>
      </c>
      <c r="AH131" s="353">
        <v>1.73E-4</v>
      </c>
      <c r="AI131" s="353">
        <v>1.7799999999999999E-4</v>
      </c>
      <c r="AJ131" s="353">
        <v>5.8E-5</v>
      </c>
      <c r="AK131" s="353">
        <v>5.3000000000000001E-5</v>
      </c>
      <c r="AL131" s="353">
        <v>6.0000000000000002E-6</v>
      </c>
      <c r="AM131" s="353">
        <v>4.8299999999999998E-4</v>
      </c>
    </row>
    <row r="132" spans="1:39" hidden="1" x14ac:dyDescent="0.3">
      <c r="A132" s="609"/>
      <c r="B132" s="283" t="s">
        <v>62</v>
      </c>
      <c r="C132" s="120">
        <v>3.9290000000000002E-3</v>
      </c>
      <c r="D132" s="120">
        <v>2.7200000000000002E-3</v>
      </c>
      <c r="E132" s="120">
        <v>3.565E-3</v>
      </c>
      <c r="F132" s="353">
        <v>3.4789999999999999E-3</v>
      </c>
      <c r="G132" s="353">
        <v>3.1229999999999999E-3</v>
      </c>
      <c r="H132" s="353">
        <v>0</v>
      </c>
      <c r="I132" s="353">
        <v>0</v>
      </c>
      <c r="J132" s="353">
        <v>0</v>
      </c>
      <c r="K132" s="353">
        <v>9.4739999999999998E-3</v>
      </c>
      <c r="L132" s="353">
        <v>4.065E-3</v>
      </c>
      <c r="M132" s="353">
        <v>3.2629999999999998E-3</v>
      </c>
      <c r="N132" s="353">
        <v>3.1930000000000001E-3</v>
      </c>
      <c r="O132" s="353">
        <v>4.2069999999999998E-3</v>
      </c>
      <c r="P132" s="353">
        <v>3.7929999999999999E-3</v>
      </c>
      <c r="Q132" s="353">
        <v>4.1240000000000001E-3</v>
      </c>
      <c r="R132" s="353">
        <v>3.4789999999999999E-3</v>
      </c>
      <c r="S132" s="353">
        <v>3.1229999999999999E-3</v>
      </c>
      <c r="T132" s="353">
        <v>0</v>
      </c>
      <c r="U132" s="353">
        <v>0</v>
      </c>
      <c r="V132" s="353">
        <v>0</v>
      </c>
      <c r="W132" s="353">
        <v>9.4739999999999998E-3</v>
      </c>
      <c r="X132" s="353">
        <v>4.065E-3</v>
      </c>
      <c r="Y132" s="353">
        <v>3.2629999999999998E-3</v>
      </c>
      <c r="Z132" s="353">
        <v>3.1930000000000001E-3</v>
      </c>
      <c r="AA132" s="353">
        <v>4.2069999999999998E-3</v>
      </c>
      <c r="AB132" s="353">
        <v>3.7929999999999999E-3</v>
      </c>
      <c r="AC132" s="353">
        <v>4.1240000000000001E-3</v>
      </c>
      <c r="AD132" s="353">
        <v>3.4789999999999999E-3</v>
      </c>
      <c r="AE132" s="353">
        <v>3.1229999999999999E-3</v>
      </c>
      <c r="AF132" s="353">
        <v>0</v>
      </c>
      <c r="AG132" s="353">
        <v>0</v>
      </c>
      <c r="AH132" s="353">
        <v>0</v>
      </c>
      <c r="AI132" s="353">
        <v>9.4739999999999998E-3</v>
      </c>
      <c r="AJ132" s="353">
        <v>4.065E-3</v>
      </c>
      <c r="AK132" s="353">
        <v>3.2629999999999998E-3</v>
      </c>
      <c r="AL132" s="353">
        <v>3.1930000000000001E-3</v>
      </c>
      <c r="AM132" s="353">
        <v>4.2069999999999998E-3</v>
      </c>
    </row>
    <row r="133" spans="1:39" hidden="1" x14ac:dyDescent="0.3">
      <c r="A133" s="609"/>
      <c r="B133" s="283" t="s">
        <v>63</v>
      </c>
      <c r="C133" s="120">
        <v>3.9290000000000002E-3</v>
      </c>
      <c r="D133" s="120">
        <v>2.7139999999999998E-3</v>
      </c>
      <c r="E133" s="120">
        <v>3.4399999999999999E-3</v>
      </c>
      <c r="F133" s="353">
        <v>2.6090000000000002E-3</v>
      </c>
      <c r="G133" s="353">
        <v>5.9420000000000002E-3</v>
      </c>
      <c r="H133" s="353">
        <v>1.6067999999999999E-2</v>
      </c>
      <c r="I133" s="353">
        <v>1.3556E-2</v>
      </c>
      <c r="J133" s="353">
        <v>1.4933E-2</v>
      </c>
      <c r="K133" s="353">
        <v>1.5493E-2</v>
      </c>
      <c r="L133" s="353">
        <v>3.3899999999999998E-3</v>
      </c>
      <c r="M133" s="353">
        <v>3.1089999999999998E-3</v>
      </c>
      <c r="N133" s="353">
        <v>3.192E-3</v>
      </c>
      <c r="O133" s="353">
        <v>4.2069999999999998E-3</v>
      </c>
      <c r="P133" s="353">
        <v>3.787E-3</v>
      </c>
      <c r="Q133" s="353">
        <v>3.986E-3</v>
      </c>
      <c r="R133" s="353">
        <v>2.6090000000000002E-3</v>
      </c>
      <c r="S133" s="353">
        <v>5.9420000000000002E-3</v>
      </c>
      <c r="T133" s="353">
        <v>1.6067999999999999E-2</v>
      </c>
      <c r="U133" s="353">
        <v>1.3556E-2</v>
      </c>
      <c r="V133" s="353">
        <v>1.4933E-2</v>
      </c>
      <c r="W133" s="353">
        <v>1.5493E-2</v>
      </c>
      <c r="X133" s="353">
        <v>3.3899999999999998E-3</v>
      </c>
      <c r="Y133" s="353">
        <v>3.1089999999999998E-3</v>
      </c>
      <c r="Z133" s="353">
        <v>3.192E-3</v>
      </c>
      <c r="AA133" s="353">
        <v>4.2069999999999998E-3</v>
      </c>
      <c r="AB133" s="353">
        <v>3.787E-3</v>
      </c>
      <c r="AC133" s="353">
        <v>3.986E-3</v>
      </c>
      <c r="AD133" s="353">
        <v>2.6090000000000002E-3</v>
      </c>
      <c r="AE133" s="353">
        <v>5.9420000000000002E-3</v>
      </c>
      <c r="AF133" s="353">
        <v>1.6067999999999999E-2</v>
      </c>
      <c r="AG133" s="353">
        <v>1.3556E-2</v>
      </c>
      <c r="AH133" s="353">
        <v>1.4933E-2</v>
      </c>
      <c r="AI133" s="353">
        <v>1.5493E-2</v>
      </c>
      <c r="AJ133" s="353">
        <v>3.3899999999999998E-3</v>
      </c>
      <c r="AK133" s="353">
        <v>3.1089999999999998E-3</v>
      </c>
      <c r="AL133" s="353">
        <v>3.192E-3</v>
      </c>
      <c r="AM133" s="353">
        <v>4.2069999999999998E-3</v>
      </c>
    </row>
    <row r="134" spans="1:39" hidden="1" x14ac:dyDescent="0.3">
      <c r="A134" s="609"/>
      <c r="B134" s="283" t="s">
        <v>64</v>
      </c>
      <c r="C134" s="120">
        <v>2.8809999999999999E-3</v>
      </c>
      <c r="D134" s="120">
        <v>1.9819999999999998E-3</v>
      </c>
      <c r="E134" s="120">
        <v>2.8E-3</v>
      </c>
      <c r="F134" s="353">
        <v>3.725E-3</v>
      </c>
      <c r="G134" s="353">
        <v>4.3239999999999997E-3</v>
      </c>
      <c r="H134" s="353">
        <v>1.112E-2</v>
      </c>
      <c r="I134" s="353">
        <v>1.0066E-2</v>
      </c>
      <c r="J134" s="353">
        <v>1.0602E-2</v>
      </c>
      <c r="K134" s="353">
        <v>9.3989999999999994E-3</v>
      </c>
      <c r="L134" s="353">
        <v>4.0549999999999996E-3</v>
      </c>
      <c r="M134" s="353">
        <v>3.9379999999999997E-3</v>
      </c>
      <c r="N134" s="353">
        <v>2.4780000000000002E-3</v>
      </c>
      <c r="O134" s="353">
        <v>3.1189999999999998E-3</v>
      </c>
      <c r="P134" s="353">
        <v>3.0799999999999998E-3</v>
      </c>
      <c r="Q134" s="353">
        <v>3.2780000000000001E-3</v>
      </c>
      <c r="R134" s="353">
        <v>3.725E-3</v>
      </c>
      <c r="S134" s="353">
        <v>4.3239999999999997E-3</v>
      </c>
      <c r="T134" s="353">
        <v>1.112E-2</v>
      </c>
      <c r="U134" s="353">
        <v>1.0066E-2</v>
      </c>
      <c r="V134" s="353">
        <v>1.0602E-2</v>
      </c>
      <c r="W134" s="353">
        <v>9.3989999999999994E-3</v>
      </c>
      <c r="X134" s="353">
        <v>4.0549999999999996E-3</v>
      </c>
      <c r="Y134" s="353">
        <v>3.9379999999999997E-3</v>
      </c>
      <c r="Z134" s="353">
        <v>2.4780000000000002E-3</v>
      </c>
      <c r="AA134" s="353">
        <v>3.1189999999999998E-3</v>
      </c>
      <c r="AB134" s="353">
        <v>3.0799999999999998E-3</v>
      </c>
      <c r="AC134" s="353">
        <v>3.2780000000000001E-3</v>
      </c>
      <c r="AD134" s="353">
        <v>3.725E-3</v>
      </c>
      <c r="AE134" s="353">
        <v>4.3239999999999997E-3</v>
      </c>
      <c r="AF134" s="353">
        <v>1.112E-2</v>
      </c>
      <c r="AG134" s="353">
        <v>1.0066E-2</v>
      </c>
      <c r="AH134" s="353">
        <v>1.0602E-2</v>
      </c>
      <c r="AI134" s="353">
        <v>9.3989999999999994E-3</v>
      </c>
      <c r="AJ134" s="353">
        <v>4.0549999999999996E-3</v>
      </c>
      <c r="AK134" s="353">
        <v>3.9379999999999997E-3</v>
      </c>
      <c r="AL134" s="353">
        <v>2.4780000000000002E-3</v>
      </c>
      <c r="AM134" s="353">
        <v>3.1189999999999998E-3</v>
      </c>
    </row>
    <row r="135" spans="1:39" hidden="1" x14ac:dyDescent="0.3">
      <c r="A135" s="609"/>
      <c r="B135" s="283" t="s">
        <v>65</v>
      </c>
      <c r="C135" s="120">
        <v>2.6410000000000001E-3</v>
      </c>
      <c r="D135" s="120">
        <v>1.622E-3</v>
      </c>
      <c r="E135" s="120">
        <v>2.6189999999999998E-3</v>
      </c>
      <c r="F135" s="353">
        <v>2.8860000000000001E-3</v>
      </c>
      <c r="G135" s="353">
        <v>3.568E-3</v>
      </c>
      <c r="H135" s="353">
        <v>9.4900000000000002E-3</v>
      </c>
      <c r="I135" s="353">
        <v>8.7889999999999999E-3</v>
      </c>
      <c r="J135" s="353">
        <v>9.0760000000000007E-3</v>
      </c>
      <c r="K135" s="353">
        <v>8.6409999999999994E-3</v>
      </c>
      <c r="L135" s="353">
        <v>3.3189999999999999E-3</v>
      </c>
      <c r="M135" s="353">
        <v>3.424E-3</v>
      </c>
      <c r="N135" s="353">
        <v>2.333E-3</v>
      </c>
      <c r="O135" s="353">
        <v>2.643E-3</v>
      </c>
      <c r="P135" s="353">
        <v>2.7320000000000001E-3</v>
      </c>
      <c r="Q135" s="353">
        <v>2.8240000000000001E-3</v>
      </c>
      <c r="R135" s="353">
        <v>2.8860000000000001E-3</v>
      </c>
      <c r="S135" s="353">
        <v>3.568E-3</v>
      </c>
      <c r="T135" s="353">
        <v>9.4900000000000002E-3</v>
      </c>
      <c r="U135" s="353">
        <v>8.7889999999999999E-3</v>
      </c>
      <c r="V135" s="353">
        <v>9.0760000000000007E-3</v>
      </c>
      <c r="W135" s="353">
        <v>8.6409999999999994E-3</v>
      </c>
      <c r="X135" s="353">
        <v>3.3189999999999999E-3</v>
      </c>
      <c r="Y135" s="353">
        <v>3.424E-3</v>
      </c>
      <c r="Z135" s="353">
        <v>2.333E-3</v>
      </c>
      <c r="AA135" s="353">
        <v>2.643E-3</v>
      </c>
      <c r="AB135" s="353">
        <v>2.7320000000000001E-3</v>
      </c>
      <c r="AC135" s="353">
        <v>2.8240000000000001E-3</v>
      </c>
      <c r="AD135" s="353">
        <v>2.8860000000000001E-3</v>
      </c>
      <c r="AE135" s="353">
        <v>3.568E-3</v>
      </c>
      <c r="AF135" s="353">
        <v>9.4900000000000002E-3</v>
      </c>
      <c r="AG135" s="353">
        <v>8.7889999999999999E-3</v>
      </c>
      <c r="AH135" s="353">
        <v>9.0760000000000007E-3</v>
      </c>
      <c r="AI135" s="353">
        <v>8.6409999999999994E-3</v>
      </c>
      <c r="AJ135" s="353">
        <v>3.3189999999999999E-3</v>
      </c>
      <c r="AK135" s="353">
        <v>3.424E-3</v>
      </c>
      <c r="AL135" s="353">
        <v>2.333E-3</v>
      </c>
      <c r="AM135" s="353">
        <v>2.643E-3</v>
      </c>
    </row>
    <row r="136" spans="1:39" hidden="1" x14ac:dyDescent="0.3">
      <c r="A136" s="609"/>
      <c r="B136" s="283" t="s">
        <v>144</v>
      </c>
      <c r="C136" s="120">
        <v>2.6410000000000001E-3</v>
      </c>
      <c r="D136" s="120">
        <v>1.622E-3</v>
      </c>
      <c r="E136" s="120">
        <v>2.6189999999999998E-3</v>
      </c>
      <c r="F136" s="353">
        <v>2.8860000000000001E-3</v>
      </c>
      <c r="G136" s="353">
        <v>3.568E-3</v>
      </c>
      <c r="H136" s="353">
        <v>9.4900000000000002E-3</v>
      </c>
      <c r="I136" s="353">
        <v>8.7889999999999999E-3</v>
      </c>
      <c r="J136" s="353">
        <v>9.0760000000000007E-3</v>
      </c>
      <c r="K136" s="353">
        <v>8.6409999999999994E-3</v>
      </c>
      <c r="L136" s="353">
        <v>3.3189999999999999E-3</v>
      </c>
      <c r="M136" s="353">
        <v>3.424E-3</v>
      </c>
      <c r="N136" s="353">
        <v>2.333E-3</v>
      </c>
      <c r="O136" s="353">
        <v>2.643E-3</v>
      </c>
      <c r="P136" s="353">
        <v>2.7320000000000001E-3</v>
      </c>
      <c r="Q136" s="353">
        <v>2.8240000000000001E-3</v>
      </c>
      <c r="R136" s="353">
        <v>2.8860000000000001E-3</v>
      </c>
      <c r="S136" s="353">
        <v>3.568E-3</v>
      </c>
      <c r="T136" s="353">
        <v>9.4900000000000002E-3</v>
      </c>
      <c r="U136" s="353">
        <v>8.7889999999999999E-3</v>
      </c>
      <c r="V136" s="353">
        <v>9.0760000000000007E-3</v>
      </c>
      <c r="W136" s="353">
        <v>8.6409999999999994E-3</v>
      </c>
      <c r="X136" s="353">
        <v>3.3189999999999999E-3</v>
      </c>
      <c r="Y136" s="353">
        <v>3.424E-3</v>
      </c>
      <c r="Z136" s="353">
        <v>2.333E-3</v>
      </c>
      <c r="AA136" s="353">
        <v>2.643E-3</v>
      </c>
      <c r="AB136" s="353">
        <v>2.7320000000000001E-3</v>
      </c>
      <c r="AC136" s="353">
        <v>2.8240000000000001E-3</v>
      </c>
      <c r="AD136" s="353">
        <v>2.8860000000000001E-3</v>
      </c>
      <c r="AE136" s="353">
        <v>3.568E-3</v>
      </c>
      <c r="AF136" s="353">
        <v>9.4900000000000002E-3</v>
      </c>
      <c r="AG136" s="353">
        <v>8.7889999999999999E-3</v>
      </c>
      <c r="AH136" s="353">
        <v>9.0760000000000007E-3</v>
      </c>
      <c r="AI136" s="353">
        <v>8.6409999999999994E-3</v>
      </c>
      <c r="AJ136" s="353">
        <v>3.3189999999999999E-3</v>
      </c>
      <c r="AK136" s="353">
        <v>3.424E-3</v>
      </c>
      <c r="AL136" s="353">
        <v>2.333E-3</v>
      </c>
      <c r="AM136" s="353">
        <v>2.643E-3</v>
      </c>
    </row>
    <row r="137" spans="1:39" hidden="1" x14ac:dyDescent="0.3">
      <c r="A137" s="609"/>
      <c r="B137" s="283" t="s">
        <v>145</v>
      </c>
      <c r="C137" s="120">
        <v>2.6410000000000001E-3</v>
      </c>
      <c r="D137" s="120">
        <v>1.622E-3</v>
      </c>
      <c r="E137" s="120">
        <v>2.6189999999999998E-3</v>
      </c>
      <c r="F137" s="353">
        <v>2.8860000000000001E-3</v>
      </c>
      <c r="G137" s="353">
        <v>3.568E-3</v>
      </c>
      <c r="H137" s="353">
        <v>9.4900000000000002E-3</v>
      </c>
      <c r="I137" s="353">
        <v>8.7889999999999999E-3</v>
      </c>
      <c r="J137" s="353">
        <v>9.0760000000000007E-3</v>
      </c>
      <c r="K137" s="353">
        <v>8.6409999999999994E-3</v>
      </c>
      <c r="L137" s="353">
        <v>3.3189999999999999E-3</v>
      </c>
      <c r="M137" s="353">
        <v>3.424E-3</v>
      </c>
      <c r="N137" s="353">
        <v>2.333E-3</v>
      </c>
      <c r="O137" s="353">
        <v>2.643E-3</v>
      </c>
      <c r="P137" s="353">
        <v>2.7320000000000001E-3</v>
      </c>
      <c r="Q137" s="353">
        <v>2.8240000000000001E-3</v>
      </c>
      <c r="R137" s="353">
        <v>2.8860000000000001E-3</v>
      </c>
      <c r="S137" s="353">
        <v>3.568E-3</v>
      </c>
      <c r="T137" s="353">
        <v>9.4900000000000002E-3</v>
      </c>
      <c r="U137" s="353">
        <v>8.7889999999999999E-3</v>
      </c>
      <c r="V137" s="353">
        <v>9.0760000000000007E-3</v>
      </c>
      <c r="W137" s="353">
        <v>8.6409999999999994E-3</v>
      </c>
      <c r="X137" s="353">
        <v>3.3189999999999999E-3</v>
      </c>
      <c r="Y137" s="353">
        <v>3.424E-3</v>
      </c>
      <c r="Z137" s="353">
        <v>2.333E-3</v>
      </c>
      <c r="AA137" s="353">
        <v>2.643E-3</v>
      </c>
      <c r="AB137" s="353">
        <v>2.7320000000000001E-3</v>
      </c>
      <c r="AC137" s="353">
        <v>2.8240000000000001E-3</v>
      </c>
      <c r="AD137" s="353">
        <v>2.8860000000000001E-3</v>
      </c>
      <c r="AE137" s="353">
        <v>3.568E-3</v>
      </c>
      <c r="AF137" s="353">
        <v>9.4900000000000002E-3</v>
      </c>
      <c r="AG137" s="353">
        <v>8.7889999999999999E-3</v>
      </c>
      <c r="AH137" s="353">
        <v>9.0760000000000007E-3</v>
      </c>
      <c r="AI137" s="353">
        <v>8.6409999999999994E-3</v>
      </c>
      <c r="AJ137" s="353">
        <v>3.3189999999999999E-3</v>
      </c>
      <c r="AK137" s="353">
        <v>3.424E-3</v>
      </c>
      <c r="AL137" s="353">
        <v>2.333E-3</v>
      </c>
      <c r="AM137" s="353">
        <v>2.643E-3</v>
      </c>
    </row>
    <row r="138" spans="1:39" hidden="1" x14ac:dyDescent="0.3">
      <c r="A138" s="609"/>
      <c r="B138" s="283" t="s">
        <v>67</v>
      </c>
      <c r="C138" s="120">
        <v>1.9759999999999999E-3</v>
      </c>
      <c r="D138" s="120">
        <v>1.1019999999999999E-3</v>
      </c>
      <c r="E138" s="120">
        <v>2.264E-3</v>
      </c>
      <c r="F138" s="353">
        <v>2.8600000000000001E-3</v>
      </c>
      <c r="G138" s="353">
        <v>3.179E-3</v>
      </c>
      <c r="H138" s="353">
        <v>3.9199999999999999E-4</v>
      </c>
      <c r="I138" s="353">
        <v>7.6819999999999996E-3</v>
      </c>
      <c r="J138" s="353">
        <v>8.064E-3</v>
      </c>
      <c r="K138" s="353">
        <v>7.6140000000000001E-3</v>
      </c>
      <c r="L138" s="353">
        <v>2.8670000000000002E-3</v>
      </c>
      <c r="M138" s="353">
        <v>3.0869999999999999E-3</v>
      </c>
      <c r="N138" s="353">
        <v>2.0110000000000002E-3</v>
      </c>
      <c r="O138" s="353">
        <v>2.2850000000000001E-3</v>
      </c>
      <c r="P138" s="353">
        <v>2.3549999999999999E-3</v>
      </c>
      <c r="Q138" s="353">
        <v>2.81E-3</v>
      </c>
      <c r="R138" s="353">
        <v>2.8600000000000001E-3</v>
      </c>
      <c r="S138" s="353">
        <v>3.179E-3</v>
      </c>
      <c r="T138" s="353">
        <v>3.9199999999999999E-4</v>
      </c>
      <c r="U138" s="353">
        <v>7.6819999999999996E-3</v>
      </c>
      <c r="V138" s="353">
        <v>8.064E-3</v>
      </c>
      <c r="W138" s="353">
        <v>7.6140000000000001E-3</v>
      </c>
      <c r="X138" s="353">
        <v>2.8670000000000002E-3</v>
      </c>
      <c r="Y138" s="353">
        <v>3.0869999999999999E-3</v>
      </c>
      <c r="Z138" s="353">
        <v>2.0110000000000002E-3</v>
      </c>
      <c r="AA138" s="353">
        <v>2.2850000000000001E-3</v>
      </c>
      <c r="AB138" s="353">
        <v>2.3549999999999999E-3</v>
      </c>
      <c r="AC138" s="353">
        <v>2.81E-3</v>
      </c>
      <c r="AD138" s="353">
        <v>2.8600000000000001E-3</v>
      </c>
      <c r="AE138" s="353">
        <v>3.179E-3</v>
      </c>
      <c r="AF138" s="353">
        <v>3.9199999999999999E-4</v>
      </c>
      <c r="AG138" s="353">
        <v>7.6819999999999996E-3</v>
      </c>
      <c r="AH138" s="353">
        <v>8.064E-3</v>
      </c>
      <c r="AI138" s="353">
        <v>7.6140000000000001E-3</v>
      </c>
      <c r="AJ138" s="353">
        <v>2.8670000000000002E-3</v>
      </c>
      <c r="AK138" s="353">
        <v>3.0869999999999999E-3</v>
      </c>
      <c r="AL138" s="353">
        <v>2.0110000000000002E-3</v>
      </c>
      <c r="AM138" s="353">
        <v>2.2850000000000001E-3</v>
      </c>
    </row>
    <row r="139" spans="1:39" ht="15" hidden="1" thickBot="1" x14ac:dyDescent="0.35">
      <c r="A139" s="610"/>
      <c r="B139" s="284" t="s">
        <v>68</v>
      </c>
      <c r="C139" s="121">
        <v>1.9620000000000002E-3</v>
      </c>
      <c r="D139" s="121">
        <v>1.372E-3</v>
      </c>
      <c r="E139" s="121">
        <v>2.8010000000000001E-3</v>
      </c>
      <c r="F139" s="353">
        <v>3.6809999999999998E-3</v>
      </c>
      <c r="G139" s="353">
        <v>4.091E-3</v>
      </c>
      <c r="H139" s="353">
        <v>1.1485E-2</v>
      </c>
      <c r="I139" s="353">
        <v>1.0088E-2</v>
      </c>
      <c r="J139" s="353">
        <v>1.0992E-2</v>
      </c>
      <c r="K139" s="353">
        <v>9.9260000000000008E-3</v>
      </c>
      <c r="L139" s="353">
        <v>3.797E-3</v>
      </c>
      <c r="M139" s="353">
        <v>3.9329999999999999E-3</v>
      </c>
      <c r="N139" s="353">
        <v>2.1250000000000002E-3</v>
      </c>
      <c r="O139" s="353">
        <v>2.1640000000000001E-3</v>
      </c>
      <c r="P139" s="353">
        <v>2.4910000000000002E-3</v>
      </c>
      <c r="Q139" s="353">
        <v>3.2789999999999998E-3</v>
      </c>
      <c r="R139" s="353">
        <v>3.6809999999999998E-3</v>
      </c>
      <c r="S139" s="353">
        <v>4.091E-3</v>
      </c>
      <c r="T139" s="353">
        <v>1.1485E-2</v>
      </c>
      <c r="U139" s="353">
        <v>1.0088E-2</v>
      </c>
      <c r="V139" s="353">
        <v>1.0992E-2</v>
      </c>
      <c r="W139" s="353">
        <v>9.9260000000000008E-3</v>
      </c>
      <c r="X139" s="353">
        <v>3.797E-3</v>
      </c>
      <c r="Y139" s="353">
        <v>3.9329999999999999E-3</v>
      </c>
      <c r="Z139" s="353">
        <v>2.1250000000000002E-3</v>
      </c>
      <c r="AA139" s="353">
        <v>2.1640000000000001E-3</v>
      </c>
      <c r="AB139" s="353">
        <v>2.4910000000000002E-3</v>
      </c>
      <c r="AC139" s="353">
        <v>3.2789999999999998E-3</v>
      </c>
      <c r="AD139" s="353">
        <v>3.6809999999999998E-3</v>
      </c>
      <c r="AE139" s="353">
        <v>4.091E-3</v>
      </c>
      <c r="AF139" s="353">
        <v>1.1485E-2</v>
      </c>
      <c r="AG139" s="353">
        <v>1.0088E-2</v>
      </c>
      <c r="AH139" s="353">
        <v>1.0992E-2</v>
      </c>
      <c r="AI139" s="353">
        <v>9.9260000000000008E-3</v>
      </c>
      <c r="AJ139" s="353">
        <v>3.797E-3</v>
      </c>
      <c r="AK139" s="353">
        <v>3.9329999999999999E-3</v>
      </c>
      <c r="AL139" s="353">
        <v>2.1250000000000002E-3</v>
      </c>
      <c r="AM139" s="353">
        <v>2.1640000000000001E-3</v>
      </c>
    </row>
    <row r="140" spans="1:39" hidden="1" x14ac:dyDescent="0.3"/>
    <row r="141" spans="1:39" hidden="1" x14ac:dyDescent="0.3">
      <c r="A141" s="117"/>
      <c r="B141" s="117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</row>
    <row r="142" spans="1:39" ht="15.6" hidden="1" x14ac:dyDescent="0.3">
      <c r="A142" s="602" t="s">
        <v>160</v>
      </c>
      <c r="B142" s="314" t="s">
        <v>157</v>
      </c>
      <c r="C142" s="281">
        <v>43831</v>
      </c>
      <c r="D142" s="281">
        <v>43862</v>
      </c>
      <c r="E142" s="281">
        <v>43891</v>
      </c>
      <c r="F142" s="281">
        <v>43922</v>
      </c>
      <c r="G142" s="281">
        <v>43952</v>
      </c>
      <c r="H142" s="281">
        <v>43983</v>
      </c>
      <c r="I142" s="281">
        <v>44013</v>
      </c>
      <c r="J142" s="281">
        <v>44044</v>
      </c>
      <c r="K142" s="281">
        <v>44075</v>
      </c>
      <c r="L142" s="281">
        <v>44105</v>
      </c>
      <c r="M142" s="281">
        <v>44136</v>
      </c>
      <c r="N142" s="281">
        <v>44166</v>
      </c>
      <c r="O142" s="281">
        <v>44197</v>
      </c>
      <c r="P142" s="281">
        <v>44228</v>
      </c>
      <c r="Q142" s="281">
        <v>44256</v>
      </c>
      <c r="R142" s="281">
        <v>44287</v>
      </c>
      <c r="S142" s="281">
        <v>44317</v>
      </c>
      <c r="T142" s="281">
        <v>44348</v>
      </c>
      <c r="U142" s="281">
        <v>44378</v>
      </c>
      <c r="V142" s="281">
        <v>44409</v>
      </c>
      <c r="W142" s="281">
        <v>44440</v>
      </c>
      <c r="X142" s="281">
        <v>44470</v>
      </c>
      <c r="Y142" s="281">
        <v>44501</v>
      </c>
      <c r="Z142" s="281">
        <v>44531</v>
      </c>
      <c r="AA142" s="281">
        <v>44562</v>
      </c>
      <c r="AB142" s="281">
        <v>44593</v>
      </c>
      <c r="AC142" s="281">
        <v>44621</v>
      </c>
      <c r="AD142" s="281">
        <v>44652</v>
      </c>
      <c r="AE142" s="281">
        <v>44682</v>
      </c>
      <c r="AF142" s="281">
        <v>44713</v>
      </c>
      <c r="AG142" s="281">
        <v>44743</v>
      </c>
      <c r="AH142" s="281">
        <v>44774</v>
      </c>
      <c r="AI142" s="281">
        <v>44805</v>
      </c>
      <c r="AJ142" s="281">
        <v>44835</v>
      </c>
      <c r="AK142" s="281">
        <v>44866</v>
      </c>
      <c r="AL142" s="281">
        <v>44896</v>
      </c>
      <c r="AM142" s="281">
        <v>44927</v>
      </c>
    </row>
    <row r="143" spans="1:39" hidden="1" x14ac:dyDescent="0.3">
      <c r="A143" s="603"/>
      <c r="B143" s="282" t="s">
        <v>141</v>
      </c>
      <c r="C143" s="27">
        <f>IF(C23=0,0,((C5*0.5)-C41)*C78*C110*C$2)</f>
        <v>0</v>
      </c>
      <c r="D143" s="27">
        <f>IF(D23=0,0,((D5*0.5)+C23-D41)*D78*D110*D$2)</f>
        <v>0</v>
      </c>
      <c r="E143" s="27">
        <f t="shared" ref="E143:AM144" si="48">IF(E23=0,0,((E5*0.5)+D23-E41)*E78*E110*E$2)</f>
        <v>0</v>
      </c>
      <c r="F143" s="27">
        <f t="shared" si="48"/>
        <v>0</v>
      </c>
      <c r="G143" s="27">
        <f t="shared" si="48"/>
        <v>0</v>
      </c>
      <c r="H143" s="27">
        <f t="shared" si="48"/>
        <v>0</v>
      </c>
      <c r="I143" s="27">
        <f t="shared" si="48"/>
        <v>0</v>
      </c>
      <c r="J143" s="27">
        <f t="shared" si="48"/>
        <v>0</v>
      </c>
      <c r="K143" s="27">
        <f t="shared" si="48"/>
        <v>0</v>
      </c>
      <c r="L143" s="27">
        <f t="shared" si="48"/>
        <v>0</v>
      </c>
      <c r="M143" s="27">
        <f t="shared" si="48"/>
        <v>0</v>
      </c>
      <c r="N143" s="27">
        <f t="shared" si="48"/>
        <v>0</v>
      </c>
      <c r="O143" s="27">
        <f t="shared" si="48"/>
        <v>0</v>
      </c>
      <c r="P143" s="27">
        <f t="shared" si="48"/>
        <v>0</v>
      </c>
      <c r="Q143" s="27">
        <f t="shared" si="48"/>
        <v>0</v>
      </c>
      <c r="R143" s="27">
        <f t="shared" si="48"/>
        <v>0</v>
      </c>
      <c r="S143" s="27">
        <f t="shared" si="48"/>
        <v>0</v>
      </c>
      <c r="T143" s="27">
        <f t="shared" si="48"/>
        <v>0</v>
      </c>
      <c r="U143" s="27">
        <f t="shared" si="48"/>
        <v>0</v>
      </c>
      <c r="V143" s="27">
        <f t="shared" si="48"/>
        <v>0</v>
      </c>
      <c r="W143" s="27">
        <f t="shared" si="48"/>
        <v>0</v>
      </c>
      <c r="X143" s="27">
        <f t="shared" si="48"/>
        <v>0</v>
      </c>
      <c r="Y143" s="27">
        <f t="shared" si="48"/>
        <v>0</v>
      </c>
      <c r="Z143" s="27">
        <f t="shared" si="48"/>
        <v>0</v>
      </c>
      <c r="AA143" s="27">
        <f t="shared" si="48"/>
        <v>0</v>
      </c>
      <c r="AB143" s="27">
        <f t="shared" si="48"/>
        <v>0</v>
      </c>
      <c r="AC143" s="27">
        <f t="shared" si="48"/>
        <v>0</v>
      </c>
      <c r="AD143" s="27">
        <f t="shared" si="48"/>
        <v>0</v>
      </c>
      <c r="AE143" s="27">
        <f t="shared" si="48"/>
        <v>0</v>
      </c>
      <c r="AF143" s="27">
        <f t="shared" si="48"/>
        <v>0</v>
      </c>
      <c r="AG143" s="27">
        <f t="shared" si="48"/>
        <v>0</v>
      </c>
      <c r="AH143" s="27">
        <f t="shared" si="48"/>
        <v>0</v>
      </c>
      <c r="AI143" s="27">
        <f t="shared" si="48"/>
        <v>0</v>
      </c>
      <c r="AJ143" s="27">
        <f t="shared" si="48"/>
        <v>0</v>
      </c>
      <c r="AK143" s="27">
        <f t="shared" si="48"/>
        <v>0</v>
      </c>
      <c r="AL143" s="27">
        <f t="shared" si="48"/>
        <v>0</v>
      </c>
      <c r="AM143" s="27">
        <f t="shared" si="48"/>
        <v>0</v>
      </c>
    </row>
    <row r="144" spans="1:39" hidden="1" x14ac:dyDescent="0.3">
      <c r="A144" s="603"/>
      <c r="B144" s="282" t="s">
        <v>59</v>
      </c>
      <c r="C144" s="27">
        <f t="shared" ref="C144:C155" si="49">IF(C24=0,0,((C6*0.5)-C42)*C79*C111*C$2)</f>
        <v>0</v>
      </c>
      <c r="D144" s="27">
        <f t="shared" ref="D144:S155" si="50">IF(D24=0,0,((D6*0.5)+C24-D42)*D79*D111*D$2)</f>
        <v>0</v>
      </c>
      <c r="E144" s="27">
        <f t="shared" si="50"/>
        <v>0</v>
      </c>
      <c r="F144" s="27">
        <f t="shared" si="50"/>
        <v>0</v>
      </c>
      <c r="G144" s="27">
        <f t="shared" si="50"/>
        <v>0</v>
      </c>
      <c r="H144" s="27">
        <f t="shared" si="50"/>
        <v>0</v>
      </c>
      <c r="I144" s="27">
        <f t="shared" si="50"/>
        <v>0</v>
      </c>
      <c r="J144" s="27">
        <f t="shared" si="50"/>
        <v>0</v>
      </c>
      <c r="K144" s="27">
        <f t="shared" si="50"/>
        <v>0</v>
      </c>
      <c r="L144" s="27">
        <f t="shared" si="50"/>
        <v>0</v>
      </c>
      <c r="M144" s="27">
        <f t="shared" si="50"/>
        <v>0</v>
      </c>
      <c r="N144" s="27">
        <f t="shared" si="50"/>
        <v>0</v>
      </c>
      <c r="O144" s="27">
        <f t="shared" si="50"/>
        <v>0</v>
      </c>
      <c r="P144" s="27">
        <f t="shared" si="50"/>
        <v>0</v>
      </c>
      <c r="Q144" s="27">
        <f t="shared" si="50"/>
        <v>0</v>
      </c>
      <c r="R144" s="27">
        <f t="shared" si="50"/>
        <v>0</v>
      </c>
      <c r="S144" s="27">
        <f t="shared" si="50"/>
        <v>0</v>
      </c>
      <c r="T144" s="27">
        <f t="shared" si="48"/>
        <v>0</v>
      </c>
      <c r="U144" s="27">
        <f t="shared" si="48"/>
        <v>0</v>
      </c>
      <c r="V144" s="27">
        <f t="shared" si="48"/>
        <v>0</v>
      </c>
      <c r="W144" s="27">
        <f t="shared" si="48"/>
        <v>0</v>
      </c>
      <c r="X144" s="27">
        <f t="shared" si="48"/>
        <v>0</v>
      </c>
      <c r="Y144" s="27">
        <f t="shared" si="48"/>
        <v>0</v>
      </c>
      <c r="Z144" s="27">
        <f t="shared" si="48"/>
        <v>0</v>
      </c>
      <c r="AA144" s="27">
        <f t="shared" si="48"/>
        <v>0</v>
      </c>
      <c r="AB144" s="27">
        <f t="shared" si="48"/>
        <v>0</v>
      </c>
      <c r="AC144" s="27">
        <f t="shared" si="48"/>
        <v>0</v>
      </c>
      <c r="AD144" s="27">
        <f t="shared" si="48"/>
        <v>0</v>
      </c>
      <c r="AE144" s="27">
        <f t="shared" si="48"/>
        <v>0</v>
      </c>
      <c r="AF144" s="27">
        <f t="shared" si="48"/>
        <v>0</v>
      </c>
      <c r="AG144" s="27">
        <f t="shared" si="48"/>
        <v>0</v>
      </c>
      <c r="AH144" s="27">
        <f t="shared" si="48"/>
        <v>0</v>
      </c>
      <c r="AI144" s="27">
        <f t="shared" si="48"/>
        <v>0</v>
      </c>
      <c r="AJ144" s="27">
        <f t="shared" si="48"/>
        <v>0</v>
      </c>
      <c r="AK144" s="27">
        <f t="shared" si="48"/>
        <v>0</v>
      </c>
      <c r="AL144" s="27">
        <f t="shared" si="48"/>
        <v>0</v>
      </c>
      <c r="AM144" s="27">
        <f t="shared" si="48"/>
        <v>0</v>
      </c>
    </row>
    <row r="145" spans="1:39" hidden="1" x14ac:dyDescent="0.3">
      <c r="A145" s="603"/>
      <c r="B145" s="282" t="s">
        <v>142</v>
      </c>
      <c r="C145" s="27">
        <f t="shared" si="49"/>
        <v>0</v>
      </c>
      <c r="D145" s="27">
        <f t="shared" si="50"/>
        <v>0</v>
      </c>
      <c r="E145" s="27">
        <f t="shared" ref="E145:AM148" si="51">IF(E25=0,0,((E7*0.5)+D25-E43)*E80*E112*E$2)</f>
        <v>0</v>
      </c>
      <c r="F145" s="27">
        <f t="shared" si="51"/>
        <v>0</v>
      </c>
      <c r="G145" s="27">
        <f t="shared" si="51"/>
        <v>0</v>
      </c>
      <c r="H145" s="27">
        <f t="shared" si="51"/>
        <v>0</v>
      </c>
      <c r="I145" s="27">
        <f t="shared" si="51"/>
        <v>0</v>
      </c>
      <c r="J145" s="27">
        <f t="shared" si="51"/>
        <v>0</v>
      </c>
      <c r="K145" s="27">
        <f t="shared" si="51"/>
        <v>0</v>
      </c>
      <c r="L145" s="27">
        <f t="shared" si="51"/>
        <v>0</v>
      </c>
      <c r="M145" s="27">
        <f t="shared" si="51"/>
        <v>0</v>
      </c>
      <c r="N145" s="27">
        <f t="shared" si="51"/>
        <v>0</v>
      </c>
      <c r="O145" s="27">
        <f t="shared" si="51"/>
        <v>0</v>
      </c>
      <c r="P145" s="27">
        <f t="shared" si="51"/>
        <v>0</v>
      </c>
      <c r="Q145" s="27">
        <f t="shared" si="51"/>
        <v>0</v>
      </c>
      <c r="R145" s="27">
        <f t="shared" si="51"/>
        <v>0</v>
      </c>
      <c r="S145" s="27">
        <f t="shared" si="51"/>
        <v>0</v>
      </c>
      <c r="T145" s="27">
        <f t="shared" si="51"/>
        <v>0</v>
      </c>
      <c r="U145" s="27">
        <f t="shared" si="51"/>
        <v>0</v>
      </c>
      <c r="V145" s="27">
        <f t="shared" si="51"/>
        <v>0</v>
      </c>
      <c r="W145" s="27">
        <f t="shared" si="51"/>
        <v>0</v>
      </c>
      <c r="X145" s="27">
        <f t="shared" si="51"/>
        <v>0</v>
      </c>
      <c r="Y145" s="27">
        <f t="shared" si="51"/>
        <v>0</v>
      </c>
      <c r="Z145" s="27">
        <f t="shared" si="51"/>
        <v>0</v>
      </c>
      <c r="AA145" s="27">
        <f t="shared" si="51"/>
        <v>0</v>
      </c>
      <c r="AB145" s="27">
        <f t="shared" si="51"/>
        <v>0</v>
      </c>
      <c r="AC145" s="27">
        <f t="shared" si="51"/>
        <v>0</v>
      </c>
      <c r="AD145" s="27">
        <f t="shared" si="51"/>
        <v>0</v>
      </c>
      <c r="AE145" s="27">
        <f t="shared" si="51"/>
        <v>0</v>
      </c>
      <c r="AF145" s="27">
        <f t="shared" si="51"/>
        <v>0</v>
      </c>
      <c r="AG145" s="27">
        <f t="shared" si="51"/>
        <v>0</v>
      </c>
      <c r="AH145" s="27">
        <f t="shared" si="51"/>
        <v>0</v>
      </c>
      <c r="AI145" s="27">
        <f t="shared" si="51"/>
        <v>0</v>
      </c>
      <c r="AJ145" s="27">
        <f t="shared" si="51"/>
        <v>0</v>
      </c>
      <c r="AK145" s="27">
        <f t="shared" si="51"/>
        <v>0</v>
      </c>
      <c r="AL145" s="27">
        <f t="shared" si="51"/>
        <v>0</v>
      </c>
      <c r="AM145" s="27">
        <f t="shared" si="51"/>
        <v>0</v>
      </c>
    </row>
    <row r="146" spans="1:39" hidden="1" x14ac:dyDescent="0.3">
      <c r="A146" s="603"/>
      <c r="B146" s="282" t="s">
        <v>60</v>
      </c>
      <c r="C146" s="27">
        <f t="shared" si="49"/>
        <v>0</v>
      </c>
      <c r="D146" s="27">
        <f t="shared" si="50"/>
        <v>0</v>
      </c>
      <c r="E146" s="27">
        <f t="shared" si="51"/>
        <v>0</v>
      </c>
      <c r="F146" s="27">
        <f t="shared" si="51"/>
        <v>0</v>
      </c>
      <c r="G146" s="27">
        <f t="shared" si="51"/>
        <v>0</v>
      </c>
      <c r="H146" s="27">
        <f t="shared" si="51"/>
        <v>0</v>
      </c>
      <c r="I146" s="27">
        <f t="shared" si="51"/>
        <v>0</v>
      </c>
      <c r="J146" s="27">
        <f t="shared" si="51"/>
        <v>0</v>
      </c>
      <c r="K146" s="27">
        <f t="shared" si="51"/>
        <v>0</v>
      </c>
      <c r="L146" s="27">
        <f t="shared" si="51"/>
        <v>0</v>
      </c>
      <c r="M146" s="27">
        <f t="shared" si="51"/>
        <v>0</v>
      </c>
      <c r="N146" s="27">
        <f t="shared" si="51"/>
        <v>0</v>
      </c>
      <c r="O146" s="27">
        <f t="shared" si="51"/>
        <v>0</v>
      </c>
      <c r="P146" s="27">
        <f t="shared" si="51"/>
        <v>0</v>
      </c>
      <c r="Q146" s="27">
        <f t="shared" si="51"/>
        <v>0</v>
      </c>
      <c r="R146" s="27">
        <f t="shared" si="51"/>
        <v>0</v>
      </c>
      <c r="S146" s="27">
        <f t="shared" si="51"/>
        <v>0</v>
      </c>
      <c r="T146" s="27">
        <f t="shared" si="51"/>
        <v>0</v>
      </c>
      <c r="U146" s="27">
        <f t="shared" si="51"/>
        <v>0</v>
      </c>
      <c r="V146" s="27">
        <f t="shared" si="51"/>
        <v>0</v>
      </c>
      <c r="W146" s="27">
        <f t="shared" si="51"/>
        <v>0</v>
      </c>
      <c r="X146" s="27">
        <f t="shared" si="51"/>
        <v>0</v>
      </c>
      <c r="Y146" s="27">
        <f t="shared" si="51"/>
        <v>0</v>
      </c>
      <c r="Z146" s="27">
        <f t="shared" si="51"/>
        <v>0</v>
      </c>
      <c r="AA146" s="27">
        <f t="shared" si="51"/>
        <v>0</v>
      </c>
      <c r="AB146" s="27">
        <f t="shared" si="51"/>
        <v>0</v>
      </c>
      <c r="AC146" s="27">
        <f t="shared" si="51"/>
        <v>0</v>
      </c>
      <c r="AD146" s="27">
        <f t="shared" si="51"/>
        <v>0</v>
      </c>
      <c r="AE146" s="27">
        <f t="shared" si="51"/>
        <v>0</v>
      </c>
      <c r="AF146" s="27">
        <f t="shared" si="51"/>
        <v>0</v>
      </c>
      <c r="AG146" s="27">
        <f t="shared" si="51"/>
        <v>0</v>
      </c>
      <c r="AH146" s="27">
        <f t="shared" si="51"/>
        <v>0</v>
      </c>
      <c r="AI146" s="27">
        <f t="shared" si="51"/>
        <v>0</v>
      </c>
      <c r="AJ146" s="27">
        <f t="shared" si="51"/>
        <v>0</v>
      </c>
      <c r="AK146" s="27">
        <f t="shared" si="51"/>
        <v>0</v>
      </c>
      <c r="AL146" s="27">
        <f t="shared" si="51"/>
        <v>0</v>
      </c>
      <c r="AM146" s="27">
        <f t="shared" si="51"/>
        <v>0</v>
      </c>
    </row>
    <row r="147" spans="1:39" hidden="1" x14ac:dyDescent="0.3">
      <c r="A147" s="603"/>
      <c r="B147" s="282" t="s">
        <v>143</v>
      </c>
      <c r="C147" s="27">
        <f t="shared" si="49"/>
        <v>0</v>
      </c>
      <c r="D147" s="27">
        <f t="shared" si="50"/>
        <v>0</v>
      </c>
      <c r="E147" s="27">
        <f t="shared" si="51"/>
        <v>0</v>
      </c>
      <c r="F147" s="27">
        <f t="shared" si="51"/>
        <v>0</v>
      </c>
      <c r="G147" s="27">
        <f t="shared" si="51"/>
        <v>0</v>
      </c>
      <c r="H147" s="27">
        <f t="shared" si="51"/>
        <v>0</v>
      </c>
      <c r="I147" s="27">
        <f t="shared" si="51"/>
        <v>0</v>
      </c>
      <c r="J147" s="27">
        <f t="shared" si="51"/>
        <v>0</v>
      </c>
      <c r="K147" s="27">
        <f t="shared" si="51"/>
        <v>0</v>
      </c>
      <c r="L147" s="27">
        <f t="shared" si="51"/>
        <v>0</v>
      </c>
      <c r="M147" s="27">
        <f t="shared" si="51"/>
        <v>0</v>
      </c>
      <c r="N147" s="27">
        <f t="shared" si="51"/>
        <v>0</v>
      </c>
      <c r="O147" s="27">
        <f t="shared" si="51"/>
        <v>0</v>
      </c>
      <c r="P147" s="27">
        <f t="shared" si="51"/>
        <v>0</v>
      </c>
      <c r="Q147" s="27">
        <f t="shared" si="51"/>
        <v>0</v>
      </c>
      <c r="R147" s="27">
        <f t="shared" si="51"/>
        <v>0</v>
      </c>
      <c r="S147" s="27">
        <f t="shared" si="51"/>
        <v>0</v>
      </c>
      <c r="T147" s="27">
        <f t="shared" si="51"/>
        <v>0</v>
      </c>
      <c r="U147" s="27">
        <f t="shared" si="51"/>
        <v>0</v>
      </c>
      <c r="V147" s="27">
        <f t="shared" si="51"/>
        <v>0</v>
      </c>
      <c r="W147" s="27">
        <f t="shared" si="51"/>
        <v>0</v>
      </c>
      <c r="X147" s="27">
        <f t="shared" si="51"/>
        <v>0</v>
      </c>
      <c r="Y147" s="27">
        <f t="shared" si="51"/>
        <v>0</v>
      </c>
      <c r="Z147" s="27">
        <f t="shared" si="51"/>
        <v>0</v>
      </c>
      <c r="AA147" s="27">
        <f t="shared" si="51"/>
        <v>0</v>
      </c>
      <c r="AB147" s="27">
        <f t="shared" si="51"/>
        <v>0</v>
      </c>
      <c r="AC147" s="27">
        <f t="shared" si="51"/>
        <v>0</v>
      </c>
      <c r="AD147" s="27">
        <f t="shared" si="51"/>
        <v>0</v>
      </c>
      <c r="AE147" s="27">
        <f t="shared" si="51"/>
        <v>0</v>
      </c>
      <c r="AF147" s="27">
        <f t="shared" si="51"/>
        <v>0</v>
      </c>
      <c r="AG147" s="27">
        <f t="shared" si="51"/>
        <v>0</v>
      </c>
      <c r="AH147" s="27">
        <f t="shared" si="51"/>
        <v>0</v>
      </c>
      <c r="AI147" s="27">
        <f t="shared" si="51"/>
        <v>0</v>
      </c>
      <c r="AJ147" s="27">
        <f t="shared" si="51"/>
        <v>0</v>
      </c>
      <c r="AK147" s="27">
        <f t="shared" si="51"/>
        <v>0</v>
      </c>
      <c r="AL147" s="27">
        <f t="shared" si="51"/>
        <v>0</v>
      </c>
      <c r="AM147" s="27">
        <f t="shared" si="51"/>
        <v>0</v>
      </c>
    </row>
    <row r="148" spans="1:39" hidden="1" x14ac:dyDescent="0.3">
      <c r="A148" s="603"/>
      <c r="B148" s="283" t="s">
        <v>62</v>
      </c>
      <c r="C148" s="27">
        <f t="shared" si="49"/>
        <v>0</v>
      </c>
      <c r="D148" s="27">
        <f t="shared" si="50"/>
        <v>0</v>
      </c>
      <c r="E148" s="27">
        <f t="shared" si="51"/>
        <v>0</v>
      </c>
      <c r="F148" s="27">
        <f t="shared" si="51"/>
        <v>0</v>
      </c>
      <c r="G148" s="27">
        <f t="shared" si="51"/>
        <v>0</v>
      </c>
      <c r="H148" s="27">
        <f t="shared" si="51"/>
        <v>0</v>
      </c>
      <c r="I148" s="27">
        <f t="shared" si="51"/>
        <v>0</v>
      </c>
      <c r="J148" s="27">
        <f t="shared" si="51"/>
        <v>0</v>
      </c>
      <c r="K148" s="27">
        <f t="shared" si="51"/>
        <v>0</v>
      </c>
      <c r="L148" s="27">
        <f t="shared" si="51"/>
        <v>0</v>
      </c>
      <c r="M148" s="27">
        <f t="shared" si="51"/>
        <v>0</v>
      </c>
      <c r="N148" s="27">
        <f t="shared" si="51"/>
        <v>0</v>
      </c>
      <c r="O148" s="27">
        <f t="shared" si="51"/>
        <v>0</v>
      </c>
      <c r="P148" s="27">
        <f t="shared" si="51"/>
        <v>0</v>
      </c>
      <c r="Q148" s="27">
        <f t="shared" si="51"/>
        <v>0</v>
      </c>
      <c r="R148" s="27">
        <f t="shared" si="51"/>
        <v>0</v>
      </c>
      <c r="S148" s="27">
        <f t="shared" si="51"/>
        <v>0</v>
      </c>
      <c r="T148" s="27">
        <f t="shared" si="51"/>
        <v>0</v>
      </c>
      <c r="U148" s="27">
        <f t="shared" si="51"/>
        <v>0</v>
      </c>
      <c r="V148" s="27">
        <f t="shared" si="51"/>
        <v>0</v>
      </c>
      <c r="W148" s="27">
        <f t="shared" si="51"/>
        <v>0</v>
      </c>
      <c r="X148" s="27">
        <f t="shared" si="51"/>
        <v>0</v>
      </c>
      <c r="Y148" s="27">
        <f t="shared" si="51"/>
        <v>0</v>
      </c>
      <c r="Z148" s="27">
        <f t="shared" si="51"/>
        <v>0</v>
      </c>
      <c r="AA148" s="27">
        <f t="shared" si="51"/>
        <v>0</v>
      </c>
      <c r="AB148" s="27">
        <f t="shared" si="51"/>
        <v>0</v>
      </c>
      <c r="AC148" s="27">
        <f t="shared" si="51"/>
        <v>0</v>
      </c>
      <c r="AD148" s="27">
        <f t="shared" si="51"/>
        <v>0</v>
      </c>
      <c r="AE148" s="27">
        <f t="shared" si="51"/>
        <v>0</v>
      </c>
      <c r="AF148" s="27">
        <f t="shared" si="51"/>
        <v>0</v>
      </c>
      <c r="AG148" s="27">
        <f t="shared" si="51"/>
        <v>0</v>
      </c>
      <c r="AH148" s="27">
        <f t="shared" si="51"/>
        <v>0</v>
      </c>
      <c r="AI148" s="27">
        <f t="shared" si="51"/>
        <v>0</v>
      </c>
      <c r="AJ148" s="27">
        <f t="shared" si="51"/>
        <v>0</v>
      </c>
      <c r="AK148" s="27">
        <f t="shared" si="51"/>
        <v>0</v>
      </c>
      <c r="AL148" s="27">
        <f t="shared" si="51"/>
        <v>0</v>
      </c>
      <c r="AM148" s="27">
        <f t="shared" si="51"/>
        <v>0</v>
      </c>
    </row>
    <row r="149" spans="1:39" hidden="1" x14ac:dyDescent="0.3">
      <c r="A149" s="603"/>
      <c r="B149" s="283" t="s">
        <v>63</v>
      </c>
      <c r="C149" s="27">
        <f t="shared" si="49"/>
        <v>0</v>
      </c>
      <c r="D149" s="27">
        <f t="shared" si="50"/>
        <v>0</v>
      </c>
      <c r="E149" s="27">
        <f t="shared" ref="E149:AM152" si="52">IF(E29=0,0,((E11*0.5)+D29-E47)*E84*E116*E$2)</f>
        <v>0</v>
      </c>
      <c r="F149" s="27">
        <f t="shared" si="52"/>
        <v>0</v>
      </c>
      <c r="G149" s="27">
        <f t="shared" si="52"/>
        <v>0</v>
      </c>
      <c r="H149" s="27">
        <f t="shared" si="52"/>
        <v>0</v>
      </c>
      <c r="I149" s="27">
        <f t="shared" si="52"/>
        <v>0</v>
      </c>
      <c r="J149" s="27">
        <f t="shared" si="52"/>
        <v>0</v>
      </c>
      <c r="K149" s="27">
        <f t="shared" si="52"/>
        <v>0</v>
      </c>
      <c r="L149" s="27">
        <f t="shared" si="52"/>
        <v>0</v>
      </c>
      <c r="M149" s="27">
        <f t="shared" si="52"/>
        <v>0</v>
      </c>
      <c r="N149" s="27">
        <f t="shared" si="52"/>
        <v>0</v>
      </c>
      <c r="O149" s="27">
        <f t="shared" si="52"/>
        <v>0</v>
      </c>
      <c r="P149" s="27">
        <f t="shared" si="52"/>
        <v>0</v>
      </c>
      <c r="Q149" s="27">
        <f t="shared" si="52"/>
        <v>0</v>
      </c>
      <c r="R149" s="27">
        <f t="shared" si="52"/>
        <v>0</v>
      </c>
      <c r="S149" s="27">
        <f t="shared" si="52"/>
        <v>0</v>
      </c>
      <c r="T149" s="27">
        <f t="shared" si="52"/>
        <v>0</v>
      </c>
      <c r="U149" s="27">
        <f t="shared" si="52"/>
        <v>0</v>
      </c>
      <c r="V149" s="27">
        <f t="shared" si="52"/>
        <v>0</v>
      </c>
      <c r="W149" s="27">
        <f t="shared" si="52"/>
        <v>0</v>
      </c>
      <c r="X149" s="27">
        <f t="shared" si="52"/>
        <v>0</v>
      </c>
      <c r="Y149" s="27">
        <f t="shared" si="52"/>
        <v>0</v>
      </c>
      <c r="Z149" s="27">
        <f t="shared" si="52"/>
        <v>0</v>
      </c>
      <c r="AA149" s="27">
        <f t="shared" si="52"/>
        <v>0</v>
      </c>
      <c r="AB149" s="27">
        <f t="shared" si="52"/>
        <v>0</v>
      </c>
      <c r="AC149" s="27">
        <f t="shared" si="52"/>
        <v>0</v>
      </c>
      <c r="AD149" s="27">
        <f t="shared" si="52"/>
        <v>0</v>
      </c>
      <c r="AE149" s="27">
        <f t="shared" si="52"/>
        <v>0</v>
      </c>
      <c r="AF149" s="27">
        <f t="shared" si="52"/>
        <v>0</v>
      </c>
      <c r="AG149" s="27">
        <f t="shared" si="52"/>
        <v>0</v>
      </c>
      <c r="AH149" s="27">
        <f t="shared" si="52"/>
        <v>0</v>
      </c>
      <c r="AI149" s="27">
        <f t="shared" si="52"/>
        <v>0</v>
      </c>
      <c r="AJ149" s="27">
        <f t="shared" si="52"/>
        <v>0</v>
      </c>
      <c r="AK149" s="27">
        <f t="shared" si="52"/>
        <v>0</v>
      </c>
      <c r="AL149" s="27">
        <f t="shared" si="52"/>
        <v>0</v>
      </c>
      <c r="AM149" s="27">
        <f t="shared" si="52"/>
        <v>0</v>
      </c>
    </row>
    <row r="150" spans="1:39" ht="15.75" hidden="1" customHeight="1" x14ac:dyDescent="0.3">
      <c r="A150" s="603"/>
      <c r="B150" s="283" t="s">
        <v>64</v>
      </c>
      <c r="C150" s="27">
        <f t="shared" si="49"/>
        <v>0</v>
      </c>
      <c r="D150" s="27">
        <f t="shared" si="50"/>
        <v>0</v>
      </c>
      <c r="E150" s="123">
        <f t="shared" si="52"/>
        <v>0</v>
      </c>
      <c r="F150" s="27">
        <f t="shared" si="52"/>
        <v>0</v>
      </c>
      <c r="G150" s="27">
        <f t="shared" si="52"/>
        <v>0</v>
      </c>
      <c r="H150" s="27">
        <f t="shared" si="52"/>
        <v>0</v>
      </c>
      <c r="I150" s="27">
        <f t="shared" si="52"/>
        <v>0</v>
      </c>
      <c r="J150" s="27">
        <f t="shared" si="52"/>
        <v>0</v>
      </c>
      <c r="K150" s="27">
        <f t="shared" si="52"/>
        <v>0</v>
      </c>
      <c r="L150" s="27">
        <f t="shared" si="52"/>
        <v>0</v>
      </c>
      <c r="M150" s="27">
        <f t="shared" si="52"/>
        <v>95.191188764457593</v>
      </c>
      <c r="N150" s="27">
        <f t="shared" si="52"/>
        <v>183.15417003323009</v>
      </c>
      <c r="O150" s="27">
        <f t="shared" si="52"/>
        <v>213.75454562541927</v>
      </c>
      <c r="P150" s="27">
        <f t="shared" si="52"/>
        <v>166.46467420214307</v>
      </c>
      <c r="Q150" s="27">
        <f t="shared" si="52"/>
        <v>185.05773038931832</v>
      </c>
      <c r="R150" s="27">
        <f t="shared" si="52"/>
        <v>189.15240964371355</v>
      </c>
      <c r="S150" s="27">
        <f t="shared" si="52"/>
        <v>243.22291534464054</v>
      </c>
      <c r="T150" s="27">
        <f t="shared" si="52"/>
        <v>338.90957836741393</v>
      </c>
      <c r="U150" s="27">
        <f t="shared" si="52"/>
        <v>417.78051321824756</v>
      </c>
      <c r="V150" s="27">
        <f t="shared" si="52"/>
        <v>341.2040388077092</v>
      </c>
      <c r="W150" s="27">
        <f t="shared" si="52"/>
        <v>343.44688780252881</v>
      </c>
      <c r="X150" s="27">
        <f t="shared" si="52"/>
        <v>236.76377226962205</v>
      </c>
      <c r="Y150" s="27">
        <f t="shared" si="52"/>
        <v>190.38237752891519</v>
      </c>
      <c r="Z150" s="27">
        <f t="shared" si="52"/>
        <v>183.15417003323009</v>
      </c>
      <c r="AA150" s="27">
        <f t="shared" si="52"/>
        <v>213.75454562541927</v>
      </c>
      <c r="AB150" s="27">
        <f t="shared" si="52"/>
        <v>166.46467420214307</v>
      </c>
      <c r="AC150" s="27">
        <f t="shared" si="52"/>
        <v>0</v>
      </c>
      <c r="AD150" s="27">
        <f t="shared" si="52"/>
        <v>0</v>
      </c>
      <c r="AE150" s="27">
        <f t="shared" si="52"/>
        <v>0</v>
      </c>
      <c r="AF150" s="27">
        <f t="shared" si="52"/>
        <v>0</v>
      </c>
      <c r="AG150" s="27">
        <f t="shared" si="52"/>
        <v>0</v>
      </c>
      <c r="AH150" s="27">
        <f t="shared" si="52"/>
        <v>0</v>
      </c>
      <c r="AI150" s="27">
        <f t="shared" si="52"/>
        <v>0</v>
      </c>
      <c r="AJ150" s="27">
        <f t="shared" si="52"/>
        <v>0</v>
      </c>
      <c r="AK150" s="27">
        <f t="shared" si="52"/>
        <v>0</v>
      </c>
      <c r="AL150" s="27">
        <f t="shared" si="52"/>
        <v>0</v>
      </c>
      <c r="AM150" s="27">
        <f t="shared" si="52"/>
        <v>0</v>
      </c>
    </row>
    <row r="151" spans="1:39" hidden="1" x14ac:dyDescent="0.3">
      <c r="A151" s="603"/>
      <c r="B151" s="283" t="s">
        <v>65</v>
      </c>
      <c r="C151" s="27">
        <f t="shared" si="49"/>
        <v>0</v>
      </c>
      <c r="D151" s="27">
        <f t="shared" si="50"/>
        <v>0</v>
      </c>
      <c r="E151" s="27">
        <f t="shared" si="52"/>
        <v>0</v>
      </c>
      <c r="F151" s="27">
        <f t="shared" si="52"/>
        <v>0</v>
      </c>
      <c r="G151" s="27">
        <f t="shared" si="52"/>
        <v>0</v>
      </c>
      <c r="H151" s="27">
        <f t="shared" si="52"/>
        <v>0</v>
      </c>
      <c r="I151" s="27">
        <f t="shared" si="52"/>
        <v>0</v>
      </c>
      <c r="J151" s="27">
        <f t="shared" si="52"/>
        <v>0</v>
      </c>
      <c r="K151" s="27">
        <f t="shared" si="52"/>
        <v>0</v>
      </c>
      <c r="L151" s="27">
        <f t="shared" si="52"/>
        <v>0</v>
      </c>
      <c r="M151" s="27">
        <f t="shared" si="52"/>
        <v>0</v>
      </c>
      <c r="N151" s="27">
        <f t="shared" si="52"/>
        <v>0</v>
      </c>
      <c r="O151" s="27">
        <f t="shared" si="52"/>
        <v>0</v>
      </c>
      <c r="P151" s="27">
        <f t="shared" si="52"/>
        <v>0</v>
      </c>
      <c r="Q151" s="27">
        <f t="shared" si="52"/>
        <v>0</v>
      </c>
      <c r="R151" s="27">
        <f t="shared" si="52"/>
        <v>0</v>
      </c>
      <c r="S151" s="27">
        <f t="shared" si="52"/>
        <v>0</v>
      </c>
      <c r="T151" s="27">
        <f t="shared" si="52"/>
        <v>0</v>
      </c>
      <c r="U151" s="27">
        <f t="shared" si="52"/>
        <v>0</v>
      </c>
      <c r="V151" s="27">
        <f t="shared" si="52"/>
        <v>0</v>
      </c>
      <c r="W151" s="27">
        <f t="shared" si="52"/>
        <v>0</v>
      </c>
      <c r="X151" s="27">
        <f t="shared" si="52"/>
        <v>0</v>
      </c>
      <c r="Y151" s="27">
        <f t="shared" si="52"/>
        <v>0</v>
      </c>
      <c r="Z151" s="27">
        <f t="shared" si="52"/>
        <v>0</v>
      </c>
      <c r="AA151" s="27">
        <f t="shared" si="52"/>
        <v>0</v>
      </c>
      <c r="AB151" s="27">
        <f t="shared" si="52"/>
        <v>0</v>
      </c>
      <c r="AC151" s="27">
        <f t="shared" si="52"/>
        <v>0</v>
      </c>
      <c r="AD151" s="27">
        <f t="shared" si="52"/>
        <v>0</v>
      </c>
      <c r="AE151" s="27">
        <f t="shared" si="52"/>
        <v>0</v>
      </c>
      <c r="AF151" s="27">
        <f t="shared" si="52"/>
        <v>0</v>
      </c>
      <c r="AG151" s="27">
        <f t="shared" si="52"/>
        <v>0</v>
      </c>
      <c r="AH151" s="27">
        <f t="shared" si="52"/>
        <v>0</v>
      </c>
      <c r="AI151" s="27">
        <f t="shared" si="52"/>
        <v>0</v>
      </c>
      <c r="AJ151" s="27">
        <f t="shared" si="52"/>
        <v>0</v>
      </c>
      <c r="AK151" s="27">
        <f t="shared" si="52"/>
        <v>0</v>
      </c>
      <c r="AL151" s="27">
        <f t="shared" si="52"/>
        <v>0</v>
      </c>
      <c r="AM151" s="27">
        <f t="shared" si="52"/>
        <v>0</v>
      </c>
    </row>
    <row r="152" spans="1:39" hidden="1" x14ac:dyDescent="0.3">
      <c r="A152" s="603"/>
      <c r="B152" s="283" t="s">
        <v>144</v>
      </c>
      <c r="C152" s="27">
        <f t="shared" si="49"/>
        <v>0</v>
      </c>
      <c r="D152" s="27">
        <f t="shared" si="50"/>
        <v>0</v>
      </c>
      <c r="E152" s="27">
        <f t="shared" si="52"/>
        <v>0</v>
      </c>
      <c r="F152" s="27">
        <f t="shared" si="52"/>
        <v>0</v>
      </c>
      <c r="G152" s="27">
        <f t="shared" si="52"/>
        <v>0</v>
      </c>
      <c r="H152" s="27">
        <f t="shared" si="52"/>
        <v>0</v>
      </c>
      <c r="I152" s="27">
        <f t="shared" si="52"/>
        <v>0</v>
      </c>
      <c r="J152" s="27">
        <f t="shared" si="52"/>
        <v>0</v>
      </c>
      <c r="K152" s="27">
        <f t="shared" si="52"/>
        <v>0</v>
      </c>
      <c r="L152" s="27">
        <f t="shared" si="52"/>
        <v>0</v>
      </c>
      <c r="M152" s="27">
        <f t="shared" si="52"/>
        <v>0</v>
      </c>
      <c r="N152" s="27">
        <f t="shared" si="52"/>
        <v>0</v>
      </c>
      <c r="O152" s="27">
        <f t="shared" si="52"/>
        <v>0</v>
      </c>
      <c r="P152" s="27">
        <f t="shared" si="52"/>
        <v>0</v>
      </c>
      <c r="Q152" s="27">
        <f t="shared" si="52"/>
        <v>0</v>
      </c>
      <c r="R152" s="27">
        <f t="shared" si="52"/>
        <v>0</v>
      </c>
      <c r="S152" s="27">
        <f t="shared" si="52"/>
        <v>0</v>
      </c>
      <c r="T152" s="27">
        <f t="shared" si="52"/>
        <v>0</v>
      </c>
      <c r="U152" s="27">
        <f t="shared" si="52"/>
        <v>0</v>
      </c>
      <c r="V152" s="27">
        <f t="shared" si="52"/>
        <v>0</v>
      </c>
      <c r="W152" s="27">
        <f t="shared" si="52"/>
        <v>0</v>
      </c>
      <c r="X152" s="27">
        <f t="shared" si="52"/>
        <v>0</v>
      </c>
      <c r="Y152" s="27">
        <f t="shared" si="52"/>
        <v>0</v>
      </c>
      <c r="Z152" s="27">
        <f t="shared" si="52"/>
        <v>0</v>
      </c>
      <c r="AA152" s="27">
        <f t="shared" si="52"/>
        <v>0</v>
      </c>
      <c r="AB152" s="27">
        <f t="shared" si="52"/>
        <v>0</v>
      </c>
      <c r="AC152" s="27">
        <f t="shared" si="52"/>
        <v>0</v>
      </c>
      <c r="AD152" s="27">
        <f t="shared" si="52"/>
        <v>0</v>
      </c>
      <c r="AE152" s="27">
        <f t="shared" si="52"/>
        <v>0</v>
      </c>
      <c r="AF152" s="27">
        <f t="shared" si="52"/>
        <v>0</v>
      </c>
      <c r="AG152" s="27">
        <f t="shared" si="52"/>
        <v>0</v>
      </c>
      <c r="AH152" s="27">
        <f t="shared" si="52"/>
        <v>0</v>
      </c>
      <c r="AI152" s="27">
        <f t="shared" si="52"/>
        <v>0</v>
      </c>
      <c r="AJ152" s="27">
        <f t="shared" si="52"/>
        <v>0</v>
      </c>
      <c r="AK152" s="27">
        <f t="shared" si="52"/>
        <v>0</v>
      </c>
      <c r="AL152" s="27">
        <f t="shared" si="52"/>
        <v>0</v>
      </c>
      <c r="AM152" s="27">
        <f t="shared" si="52"/>
        <v>0</v>
      </c>
    </row>
    <row r="153" spans="1:39" hidden="1" x14ac:dyDescent="0.3">
      <c r="A153" s="603"/>
      <c r="B153" s="283" t="s">
        <v>145</v>
      </c>
      <c r="C153" s="27">
        <f t="shared" si="49"/>
        <v>0</v>
      </c>
      <c r="D153" s="27">
        <f t="shared" si="50"/>
        <v>0</v>
      </c>
      <c r="E153" s="27">
        <f t="shared" ref="E153:AM155" si="53">IF(E33=0,0,((E15*0.5)+D33-E51)*E88*E120*E$2)</f>
        <v>0</v>
      </c>
      <c r="F153" s="27">
        <f t="shared" si="53"/>
        <v>0</v>
      </c>
      <c r="G153" s="27">
        <f t="shared" si="53"/>
        <v>0</v>
      </c>
      <c r="H153" s="27">
        <f t="shared" si="53"/>
        <v>0</v>
      </c>
      <c r="I153" s="27">
        <f t="shared" si="53"/>
        <v>0</v>
      </c>
      <c r="J153" s="27">
        <f t="shared" si="53"/>
        <v>0</v>
      </c>
      <c r="K153" s="27">
        <f t="shared" si="53"/>
        <v>0</v>
      </c>
      <c r="L153" s="27">
        <f t="shared" si="53"/>
        <v>0</v>
      </c>
      <c r="M153" s="27">
        <f t="shared" si="53"/>
        <v>0</v>
      </c>
      <c r="N153" s="27">
        <f t="shared" si="53"/>
        <v>0</v>
      </c>
      <c r="O153" s="27">
        <f t="shared" si="53"/>
        <v>0</v>
      </c>
      <c r="P153" s="27">
        <f t="shared" si="53"/>
        <v>0</v>
      </c>
      <c r="Q153" s="27">
        <f t="shared" si="53"/>
        <v>0</v>
      </c>
      <c r="R153" s="27">
        <f t="shared" si="53"/>
        <v>0</v>
      </c>
      <c r="S153" s="27">
        <f t="shared" si="53"/>
        <v>0</v>
      </c>
      <c r="T153" s="27">
        <f t="shared" si="53"/>
        <v>0</v>
      </c>
      <c r="U153" s="27">
        <f t="shared" si="53"/>
        <v>0</v>
      </c>
      <c r="V153" s="27">
        <f t="shared" si="53"/>
        <v>0</v>
      </c>
      <c r="W153" s="27">
        <f t="shared" si="53"/>
        <v>0</v>
      </c>
      <c r="X153" s="27">
        <f t="shared" si="53"/>
        <v>0</v>
      </c>
      <c r="Y153" s="27">
        <f t="shared" si="53"/>
        <v>0</v>
      </c>
      <c r="Z153" s="27">
        <f t="shared" si="53"/>
        <v>0</v>
      </c>
      <c r="AA153" s="27">
        <f t="shared" si="53"/>
        <v>0</v>
      </c>
      <c r="AB153" s="27">
        <f t="shared" si="53"/>
        <v>0</v>
      </c>
      <c r="AC153" s="27">
        <f t="shared" si="53"/>
        <v>0</v>
      </c>
      <c r="AD153" s="27">
        <f t="shared" si="53"/>
        <v>0</v>
      </c>
      <c r="AE153" s="27">
        <f t="shared" si="53"/>
        <v>0</v>
      </c>
      <c r="AF153" s="27">
        <f t="shared" si="53"/>
        <v>0</v>
      </c>
      <c r="AG153" s="27">
        <f t="shared" si="53"/>
        <v>0</v>
      </c>
      <c r="AH153" s="27">
        <f t="shared" si="53"/>
        <v>0</v>
      </c>
      <c r="AI153" s="27">
        <f t="shared" si="53"/>
        <v>0</v>
      </c>
      <c r="AJ153" s="27">
        <f t="shared" si="53"/>
        <v>0</v>
      </c>
      <c r="AK153" s="27">
        <f t="shared" si="53"/>
        <v>0</v>
      </c>
      <c r="AL153" s="27">
        <f t="shared" si="53"/>
        <v>0</v>
      </c>
      <c r="AM153" s="27">
        <f t="shared" si="53"/>
        <v>0</v>
      </c>
    </row>
    <row r="154" spans="1:39" ht="15.75" hidden="1" customHeight="1" x14ac:dyDescent="0.3">
      <c r="A154" s="603"/>
      <c r="B154" s="283" t="s">
        <v>67</v>
      </c>
      <c r="C154" s="27">
        <f t="shared" si="49"/>
        <v>0</v>
      </c>
      <c r="D154" s="27">
        <f t="shared" si="50"/>
        <v>0</v>
      </c>
      <c r="E154" s="27">
        <f t="shared" si="53"/>
        <v>0</v>
      </c>
      <c r="F154" s="27">
        <f t="shared" si="53"/>
        <v>0</v>
      </c>
      <c r="G154" s="27">
        <f t="shared" si="53"/>
        <v>0</v>
      </c>
      <c r="H154" s="27">
        <f t="shared" si="53"/>
        <v>0</v>
      </c>
      <c r="I154" s="27">
        <f t="shared" si="53"/>
        <v>0</v>
      </c>
      <c r="J154" s="27">
        <f t="shared" si="53"/>
        <v>0</v>
      </c>
      <c r="K154" s="27">
        <f t="shared" si="53"/>
        <v>0</v>
      </c>
      <c r="L154" s="27">
        <f t="shared" si="53"/>
        <v>0</v>
      </c>
      <c r="M154" s="27">
        <f t="shared" si="53"/>
        <v>0</v>
      </c>
      <c r="N154" s="27">
        <f t="shared" si="53"/>
        <v>0</v>
      </c>
      <c r="O154" s="27">
        <f t="shared" si="53"/>
        <v>0</v>
      </c>
      <c r="P154" s="27">
        <f t="shared" si="53"/>
        <v>0</v>
      </c>
      <c r="Q154" s="27">
        <f t="shared" si="53"/>
        <v>0</v>
      </c>
      <c r="R154" s="27">
        <f t="shared" si="53"/>
        <v>0</v>
      </c>
      <c r="S154" s="27">
        <f t="shared" si="53"/>
        <v>0</v>
      </c>
      <c r="T154" s="27">
        <f t="shared" si="53"/>
        <v>0</v>
      </c>
      <c r="U154" s="27">
        <f t="shared" si="53"/>
        <v>0</v>
      </c>
      <c r="V154" s="27">
        <f t="shared" si="53"/>
        <v>0</v>
      </c>
      <c r="W154" s="27">
        <f t="shared" si="53"/>
        <v>0</v>
      </c>
      <c r="X154" s="27">
        <f t="shared" si="53"/>
        <v>0</v>
      </c>
      <c r="Y154" s="27">
        <f t="shared" si="53"/>
        <v>0</v>
      </c>
      <c r="Z154" s="27">
        <f t="shared" si="53"/>
        <v>0</v>
      </c>
      <c r="AA154" s="27">
        <f t="shared" si="53"/>
        <v>0</v>
      </c>
      <c r="AB154" s="27">
        <f t="shared" si="53"/>
        <v>0</v>
      </c>
      <c r="AC154" s="27">
        <f t="shared" si="53"/>
        <v>0</v>
      </c>
      <c r="AD154" s="27">
        <f t="shared" si="53"/>
        <v>0</v>
      </c>
      <c r="AE154" s="27">
        <f t="shared" si="53"/>
        <v>0</v>
      </c>
      <c r="AF154" s="27">
        <f t="shared" si="53"/>
        <v>0</v>
      </c>
      <c r="AG154" s="27">
        <f t="shared" si="53"/>
        <v>0</v>
      </c>
      <c r="AH154" s="27">
        <f t="shared" si="53"/>
        <v>0</v>
      </c>
      <c r="AI154" s="27">
        <f t="shared" si="53"/>
        <v>0</v>
      </c>
      <c r="AJ154" s="27">
        <f t="shared" si="53"/>
        <v>0</v>
      </c>
      <c r="AK154" s="27">
        <f t="shared" si="53"/>
        <v>0</v>
      </c>
      <c r="AL154" s="27">
        <f t="shared" si="53"/>
        <v>0</v>
      </c>
      <c r="AM154" s="27">
        <f t="shared" si="53"/>
        <v>0</v>
      </c>
    </row>
    <row r="155" spans="1:39" ht="15.75" hidden="1" customHeight="1" x14ac:dyDescent="0.3">
      <c r="A155" s="603"/>
      <c r="B155" s="283" t="s">
        <v>68</v>
      </c>
      <c r="C155" s="27">
        <f t="shared" si="49"/>
        <v>0</v>
      </c>
      <c r="D155" s="27">
        <f t="shared" si="50"/>
        <v>0</v>
      </c>
      <c r="E155" s="27">
        <f t="shared" si="53"/>
        <v>0</v>
      </c>
      <c r="F155" s="27">
        <f t="shared" si="53"/>
        <v>0</v>
      </c>
      <c r="G155" s="27">
        <f t="shared" si="53"/>
        <v>0</v>
      </c>
      <c r="H155" s="27">
        <f t="shared" si="53"/>
        <v>0</v>
      </c>
      <c r="I155" s="27">
        <f t="shared" si="53"/>
        <v>0</v>
      </c>
      <c r="J155" s="27">
        <f t="shared" si="53"/>
        <v>0</v>
      </c>
      <c r="K155" s="27">
        <f t="shared" si="53"/>
        <v>0</v>
      </c>
      <c r="L155" s="27">
        <f t="shared" si="53"/>
        <v>0</v>
      </c>
      <c r="M155" s="27">
        <f t="shared" si="53"/>
        <v>0</v>
      </c>
      <c r="N155" s="27">
        <f t="shared" si="53"/>
        <v>0</v>
      </c>
      <c r="O155" s="27">
        <f t="shared" si="53"/>
        <v>0</v>
      </c>
      <c r="P155" s="27">
        <f t="shared" si="53"/>
        <v>0</v>
      </c>
      <c r="Q155" s="27">
        <f t="shared" si="53"/>
        <v>0</v>
      </c>
      <c r="R155" s="27">
        <f t="shared" si="53"/>
        <v>0</v>
      </c>
      <c r="S155" s="27">
        <f t="shared" si="53"/>
        <v>0</v>
      </c>
      <c r="T155" s="27">
        <f t="shared" si="53"/>
        <v>0</v>
      </c>
      <c r="U155" s="27">
        <f t="shared" si="53"/>
        <v>0</v>
      </c>
      <c r="V155" s="27">
        <f t="shared" si="53"/>
        <v>0</v>
      </c>
      <c r="W155" s="27">
        <f t="shared" si="53"/>
        <v>0</v>
      </c>
      <c r="X155" s="27">
        <f t="shared" si="53"/>
        <v>0</v>
      </c>
      <c r="Y155" s="27">
        <f t="shared" si="53"/>
        <v>0</v>
      </c>
      <c r="Z155" s="27">
        <f t="shared" si="53"/>
        <v>0</v>
      </c>
      <c r="AA155" s="27">
        <f t="shared" si="53"/>
        <v>0</v>
      </c>
      <c r="AB155" s="27">
        <f t="shared" si="53"/>
        <v>0</v>
      </c>
      <c r="AC155" s="27">
        <f t="shared" si="53"/>
        <v>0</v>
      </c>
      <c r="AD155" s="27">
        <f t="shared" si="53"/>
        <v>0</v>
      </c>
      <c r="AE155" s="27">
        <f t="shared" si="53"/>
        <v>0</v>
      </c>
      <c r="AF155" s="27">
        <f t="shared" si="53"/>
        <v>0</v>
      </c>
      <c r="AG155" s="27">
        <f t="shared" si="53"/>
        <v>0</v>
      </c>
      <c r="AH155" s="27">
        <f t="shared" si="53"/>
        <v>0</v>
      </c>
      <c r="AI155" s="27">
        <f t="shared" si="53"/>
        <v>0</v>
      </c>
      <c r="AJ155" s="27">
        <f t="shared" si="53"/>
        <v>0</v>
      </c>
      <c r="AK155" s="27">
        <f t="shared" si="53"/>
        <v>0</v>
      </c>
      <c r="AL155" s="27">
        <f t="shared" si="53"/>
        <v>0</v>
      </c>
      <c r="AM155" s="27">
        <f t="shared" si="53"/>
        <v>0</v>
      </c>
    </row>
    <row r="156" spans="1:39" ht="15.75" hidden="1" customHeight="1" x14ac:dyDescent="0.3">
      <c r="A156" s="603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5.75" hidden="1" customHeight="1" x14ac:dyDescent="0.3">
      <c r="A157" s="603"/>
      <c r="B157" s="277" t="s">
        <v>149</v>
      </c>
      <c r="C157" s="27">
        <f>SUM(C143:C156)</f>
        <v>0</v>
      </c>
      <c r="D157" s="27">
        <f>SUM(D143:D156)</f>
        <v>0</v>
      </c>
      <c r="E157" s="27">
        <f t="shared" ref="E157:AM157" si="54">SUM(E143:E156)</f>
        <v>0</v>
      </c>
      <c r="F157" s="27">
        <f t="shared" si="54"/>
        <v>0</v>
      </c>
      <c r="G157" s="27">
        <f t="shared" si="54"/>
        <v>0</v>
      </c>
      <c r="H157" s="27">
        <f t="shared" si="54"/>
        <v>0</v>
      </c>
      <c r="I157" s="27">
        <f t="shared" si="54"/>
        <v>0</v>
      </c>
      <c r="J157" s="27">
        <f t="shared" si="54"/>
        <v>0</v>
      </c>
      <c r="K157" s="27">
        <f t="shared" si="54"/>
        <v>0</v>
      </c>
      <c r="L157" s="27">
        <f t="shared" si="54"/>
        <v>0</v>
      </c>
      <c r="M157" s="27">
        <f t="shared" si="54"/>
        <v>95.191188764457593</v>
      </c>
      <c r="N157" s="27">
        <f t="shared" si="54"/>
        <v>183.15417003323009</v>
      </c>
      <c r="O157" s="27">
        <f t="shared" si="54"/>
        <v>213.75454562541927</v>
      </c>
      <c r="P157" s="27">
        <f t="shared" si="54"/>
        <v>166.46467420214307</v>
      </c>
      <c r="Q157" s="27">
        <f t="shared" si="54"/>
        <v>185.05773038931832</v>
      </c>
      <c r="R157" s="27">
        <f t="shared" si="54"/>
        <v>189.15240964371355</v>
      </c>
      <c r="S157" s="27">
        <f t="shared" si="54"/>
        <v>243.22291534464054</v>
      </c>
      <c r="T157" s="27">
        <f t="shared" si="54"/>
        <v>338.90957836741393</v>
      </c>
      <c r="U157" s="27">
        <f t="shared" si="54"/>
        <v>417.78051321824756</v>
      </c>
      <c r="V157" s="27">
        <f t="shared" si="54"/>
        <v>341.2040388077092</v>
      </c>
      <c r="W157" s="27">
        <f t="shared" si="54"/>
        <v>343.44688780252881</v>
      </c>
      <c r="X157" s="27">
        <f t="shared" si="54"/>
        <v>236.76377226962205</v>
      </c>
      <c r="Y157" s="27">
        <f t="shared" si="54"/>
        <v>190.38237752891519</v>
      </c>
      <c r="Z157" s="27">
        <f t="shared" si="54"/>
        <v>183.15417003323009</v>
      </c>
      <c r="AA157" s="27">
        <f t="shared" si="54"/>
        <v>213.75454562541927</v>
      </c>
      <c r="AB157" s="27">
        <f t="shared" si="54"/>
        <v>166.46467420214307</v>
      </c>
      <c r="AC157" s="27">
        <f t="shared" si="54"/>
        <v>0</v>
      </c>
      <c r="AD157" s="27">
        <f t="shared" si="54"/>
        <v>0</v>
      </c>
      <c r="AE157" s="27">
        <f t="shared" si="54"/>
        <v>0</v>
      </c>
      <c r="AF157" s="27">
        <f t="shared" si="54"/>
        <v>0</v>
      </c>
      <c r="AG157" s="27">
        <f t="shared" si="54"/>
        <v>0</v>
      </c>
      <c r="AH157" s="27">
        <f t="shared" si="54"/>
        <v>0</v>
      </c>
      <c r="AI157" s="27">
        <f t="shared" si="54"/>
        <v>0</v>
      </c>
      <c r="AJ157" s="27">
        <f t="shared" si="54"/>
        <v>0</v>
      </c>
      <c r="AK157" s="27">
        <f t="shared" si="54"/>
        <v>0</v>
      </c>
      <c r="AL157" s="27">
        <f t="shared" si="54"/>
        <v>0</v>
      </c>
      <c r="AM157" s="27">
        <f t="shared" si="54"/>
        <v>0</v>
      </c>
    </row>
    <row r="158" spans="1:39" ht="16.5" hidden="1" customHeight="1" thickBot="1" x14ac:dyDescent="0.35">
      <c r="A158" s="604"/>
      <c r="B158" s="154" t="s">
        <v>150</v>
      </c>
      <c r="C158" s="28">
        <f>C157</f>
        <v>0</v>
      </c>
      <c r="D158" s="28">
        <f>C158+D157</f>
        <v>0</v>
      </c>
      <c r="E158" s="28">
        <f t="shared" ref="E158:AM158" si="55">D158+E157</f>
        <v>0</v>
      </c>
      <c r="F158" s="28">
        <f t="shared" si="55"/>
        <v>0</v>
      </c>
      <c r="G158" s="28">
        <f t="shared" si="55"/>
        <v>0</v>
      </c>
      <c r="H158" s="28">
        <f t="shared" si="55"/>
        <v>0</v>
      </c>
      <c r="I158" s="28">
        <f t="shared" si="55"/>
        <v>0</v>
      </c>
      <c r="J158" s="28">
        <f t="shared" si="55"/>
        <v>0</v>
      </c>
      <c r="K158" s="28">
        <f t="shared" si="55"/>
        <v>0</v>
      </c>
      <c r="L158" s="28">
        <f t="shared" si="55"/>
        <v>0</v>
      </c>
      <c r="M158" s="28">
        <f t="shared" si="55"/>
        <v>95.191188764457593</v>
      </c>
      <c r="N158" s="28">
        <f t="shared" si="55"/>
        <v>278.34535879768771</v>
      </c>
      <c r="O158" s="28">
        <f t="shared" si="55"/>
        <v>492.09990442310698</v>
      </c>
      <c r="P158" s="28">
        <f t="shared" si="55"/>
        <v>658.56457862525008</v>
      </c>
      <c r="Q158" s="28">
        <f t="shared" si="55"/>
        <v>843.62230901456837</v>
      </c>
      <c r="R158" s="28">
        <f t="shared" si="55"/>
        <v>1032.7747186582819</v>
      </c>
      <c r="S158" s="28">
        <f t="shared" si="55"/>
        <v>1275.9976340029225</v>
      </c>
      <c r="T158" s="28">
        <f t="shared" si="55"/>
        <v>1614.9072123703363</v>
      </c>
      <c r="U158" s="28">
        <f t="shared" si="55"/>
        <v>2032.6877255885838</v>
      </c>
      <c r="V158" s="28">
        <f t="shared" si="55"/>
        <v>2373.8917643962932</v>
      </c>
      <c r="W158" s="28">
        <f t="shared" si="55"/>
        <v>2717.3386521988218</v>
      </c>
      <c r="X158" s="28">
        <f t="shared" si="55"/>
        <v>2954.102424468444</v>
      </c>
      <c r="Y158" s="28">
        <f t="shared" si="55"/>
        <v>3144.4848019973592</v>
      </c>
      <c r="Z158" s="28">
        <f t="shared" si="55"/>
        <v>3327.6389720305892</v>
      </c>
      <c r="AA158" s="28">
        <f t="shared" si="55"/>
        <v>3541.3935176560085</v>
      </c>
      <c r="AB158" s="28">
        <f t="shared" si="55"/>
        <v>3707.8581918581517</v>
      </c>
      <c r="AC158" s="28">
        <f t="shared" si="55"/>
        <v>3707.8581918581517</v>
      </c>
      <c r="AD158" s="28">
        <f t="shared" si="55"/>
        <v>3707.8581918581517</v>
      </c>
      <c r="AE158" s="28">
        <f t="shared" si="55"/>
        <v>3707.8581918581517</v>
      </c>
      <c r="AF158" s="28">
        <f t="shared" si="55"/>
        <v>3707.8581918581517</v>
      </c>
      <c r="AG158" s="28">
        <f t="shared" si="55"/>
        <v>3707.8581918581517</v>
      </c>
      <c r="AH158" s="28">
        <f t="shared" si="55"/>
        <v>3707.8581918581517</v>
      </c>
      <c r="AI158" s="28">
        <f t="shared" si="55"/>
        <v>3707.8581918581517</v>
      </c>
      <c r="AJ158" s="28">
        <f t="shared" si="55"/>
        <v>3707.8581918581517</v>
      </c>
      <c r="AK158" s="28">
        <f t="shared" si="55"/>
        <v>3707.8581918581517</v>
      </c>
      <c r="AL158" s="28">
        <f t="shared" si="55"/>
        <v>3707.8581918581517</v>
      </c>
      <c r="AM158" s="28">
        <f t="shared" si="55"/>
        <v>3707.8581918581517</v>
      </c>
    </row>
    <row r="159" spans="1:39" hidden="1" x14ac:dyDescent="0.3">
      <c r="A159" s="117"/>
      <c r="B159" s="117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</row>
    <row r="160" spans="1:39" hidden="1" x14ac:dyDescent="0.3">
      <c r="A160" s="117"/>
      <c r="B160" s="117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</row>
    <row r="161" spans="1:39" ht="15.6" hidden="1" x14ac:dyDescent="0.3">
      <c r="A161" s="602" t="s">
        <v>161</v>
      </c>
      <c r="B161" s="314" t="s">
        <v>157</v>
      </c>
      <c r="C161" s="281">
        <v>43831</v>
      </c>
      <c r="D161" s="281">
        <v>43862</v>
      </c>
      <c r="E161" s="281">
        <v>43891</v>
      </c>
      <c r="F161" s="281">
        <v>43922</v>
      </c>
      <c r="G161" s="281">
        <v>43952</v>
      </c>
      <c r="H161" s="281">
        <v>43983</v>
      </c>
      <c r="I161" s="281">
        <v>44013</v>
      </c>
      <c r="J161" s="281">
        <v>44044</v>
      </c>
      <c r="K161" s="281">
        <v>44075</v>
      </c>
      <c r="L161" s="281">
        <v>44105</v>
      </c>
      <c r="M161" s="281">
        <v>44136</v>
      </c>
      <c r="N161" s="281">
        <v>44166</v>
      </c>
      <c r="O161" s="281">
        <v>44197</v>
      </c>
      <c r="P161" s="281">
        <v>44228</v>
      </c>
      <c r="Q161" s="281">
        <v>44256</v>
      </c>
      <c r="R161" s="281">
        <v>44287</v>
      </c>
      <c r="S161" s="281">
        <v>44317</v>
      </c>
      <c r="T161" s="281">
        <v>44348</v>
      </c>
      <c r="U161" s="281">
        <v>44378</v>
      </c>
      <c r="V161" s="281">
        <v>44409</v>
      </c>
      <c r="W161" s="281">
        <v>44440</v>
      </c>
      <c r="X161" s="281">
        <v>44470</v>
      </c>
      <c r="Y161" s="281">
        <v>44501</v>
      </c>
      <c r="Z161" s="281">
        <v>44531</v>
      </c>
      <c r="AA161" s="281">
        <v>44562</v>
      </c>
      <c r="AB161" s="281">
        <v>44593</v>
      </c>
      <c r="AC161" s="281">
        <v>44621</v>
      </c>
      <c r="AD161" s="281">
        <v>44652</v>
      </c>
      <c r="AE161" s="281">
        <v>44682</v>
      </c>
      <c r="AF161" s="281">
        <v>44713</v>
      </c>
      <c r="AG161" s="281">
        <v>44743</v>
      </c>
      <c r="AH161" s="281">
        <v>44774</v>
      </c>
      <c r="AI161" s="281">
        <v>44805</v>
      </c>
      <c r="AJ161" s="281">
        <v>44835</v>
      </c>
      <c r="AK161" s="281">
        <v>44866</v>
      </c>
      <c r="AL161" s="281">
        <v>44896</v>
      </c>
      <c r="AM161" s="281">
        <v>44927</v>
      </c>
    </row>
    <row r="162" spans="1:39" hidden="1" x14ac:dyDescent="0.3">
      <c r="A162" s="603"/>
      <c r="B162" s="282" t="s">
        <v>141</v>
      </c>
      <c r="C162" s="27">
        <f>IF(C23=0,0,((C5*0.5)-C41)*C78*C127*C$2)</f>
        <v>0</v>
      </c>
      <c r="D162" s="27">
        <f>IF(D23=0,0,((D5*0.5)+C23-D41)*D78*D127*D$2)</f>
        <v>0</v>
      </c>
      <c r="E162" s="27">
        <f t="shared" ref="E162:AM163" si="56">IF(E23=0,0,((E5*0.5)+D23-E41)*E78*E127*E$2)</f>
        <v>0</v>
      </c>
      <c r="F162" s="27">
        <f t="shared" si="56"/>
        <v>0</v>
      </c>
      <c r="G162" s="27">
        <f t="shared" si="56"/>
        <v>0</v>
      </c>
      <c r="H162" s="27">
        <f t="shared" si="56"/>
        <v>0</v>
      </c>
      <c r="I162" s="27">
        <f t="shared" si="56"/>
        <v>0</v>
      </c>
      <c r="J162" s="27">
        <f t="shared" si="56"/>
        <v>0</v>
      </c>
      <c r="K162" s="27">
        <f t="shared" si="56"/>
        <v>0</v>
      </c>
      <c r="L162" s="27">
        <f t="shared" si="56"/>
        <v>0</v>
      </c>
      <c r="M162" s="27">
        <f t="shared" si="56"/>
        <v>0</v>
      </c>
      <c r="N162" s="27">
        <f t="shared" si="56"/>
        <v>0</v>
      </c>
      <c r="O162" s="27">
        <f t="shared" si="56"/>
        <v>0</v>
      </c>
      <c r="P162" s="27">
        <f t="shared" si="56"/>
        <v>0</v>
      </c>
      <c r="Q162" s="27">
        <f t="shared" si="56"/>
        <v>0</v>
      </c>
      <c r="R162" s="27">
        <f t="shared" si="56"/>
        <v>0</v>
      </c>
      <c r="S162" s="27">
        <f t="shared" si="56"/>
        <v>0</v>
      </c>
      <c r="T162" s="27">
        <f t="shared" si="56"/>
        <v>0</v>
      </c>
      <c r="U162" s="27">
        <f t="shared" si="56"/>
        <v>0</v>
      </c>
      <c r="V162" s="27">
        <f t="shared" si="56"/>
        <v>0</v>
      </c>
      <c r="W162" s="27">
        <f t="shared" si="56"/>
        <v>0</v>
      </c>
      <c r="X162" s="27">
        <f t="shared" si="56"/>
        <v>0</v>
      </c>
      <c r="Y162" s="27">
        <f t="shared" si="56"/>
        <v>0</v>
      </c>
      <c r="Z162" s="27">
        <f t="shared" si="56"/>
        <v>0</v>
      </c>
      <c r="AA162" s="27">
        <f t="shared" si="56"/>
        <v>0</v>
      </c>
      <c r="AB162" s="27">
        <f t="shared" si="56"/>
        <v>0</v>
      </c>
      <c r="AC162" s="27">
        <f t="shared" si="56"/>
        <v>0</v>
      </c>
      <c r="AD162" s="27">
        <f t="shared" si="56"/>
        <v>0</v>
      </c>
      <c r="AE162" s="27">
        <f t="shared" si="56"/>
        <v>0</v>
      </c>
      <c r="AF162" s="27">
        <f t="shared" si="56"/>
        <v>0</v>
      </c>
      <c r="AG162" s="27">
        <f t="shared" si="56"/>
        <v>0</v>
      </c>
      <c r="AH162" s="27">
        <f t="shared" si="56"/>
        <v>0</v>
      </c>
      <c r="AI162" s="27">
        <f t="shared" si="56"/>
        <v>0</v>
      </c>
      <c r="AJ162" s="27">
        <f t="shared" si="56"/>
        <v>0</v>
      </c>
      <c r="AK162" s="27">
        <f t="shared" si="56"/>
        <v>0</v>
      </c>
      <c r="AL162" s="27">
        <f t="shared" si="56"/>
        <v>0</v>
      </c>
      <c r="AM162" s="27">
        <f t="shared" si="56"/>
        <v>0</v>
      </c>
    </row>
    <row r="163" spans="1:39" hidden="1" x14ac:dyDescent="0.3">
      <c r="A163" s="603"/>
      <c r="B163" s="282" t="s">
        <v>59</v>
      </c>
      <c r="C163" s="27">
        <f t="shared" ref="C163:C174" si="57">IF(C24=0,0,((C6*0.5)-C42)*C79*C128*C$2)</f>
        <v>0</v>
      </c>
      <c r="D163" s="27">
        <f t="shared" ref="D163:S174" si="58">IF(D24=0,0,((D6*0.5)+C24-D42)*D79*D128*D$2)</f>
        <v>0</v>
      </c>
      <c r="E163" s="27">
        <f t="shared" si="58"/>
        <v>0</v>
      </c>
      <c r="F163" s="27">
        <f t="shared" si="58"/>
        <v>0</v>
      </c>
      <c r="G163" s="27">
        <f t="shared" si="58"/>
        <v>0</v>
      </c>
      <c r="H163" s="27">
        <f t="shared" si="58"/>
        <v>0</v>
      </c>
      <c r="I163" s="27">
        <f t="shared" si="58"/>
        <v>0</v>
      </c>
      <c r="J163" s="27">
        <f t="shared" si="58"/>
        <v>0</v>
      </c>
      <c r="K163" s="27">
        <f t="shared" si="58"/>
        <v>0</v>
      </c>
      <c r="L163" s="27">
        <f t="shared" si="58"/>
        <v>0</v>
      </c>
      <c r="M163" s="27">
        <f t="shared" si="58"/>
        <v>0</v>
      </c>
      <c r="N163" s="27">
        <f t="shared" si="58"/>
        <v>0</v>
      </c>
      <c r="O163" s="27">
        <f t="shared" si="58"/>
        <v>0</v>
      </c>
      <c r="P163" s="27">
        <f t="shared" si="58"/>
        <v>0</v>
      </c>
      <c r="Q163" s="27">
        <f t="shared" si="58"/>
        <v>0</v>
      </c>
      <c r="R163" s="27">
        <f t="shared" si="58"/>
        <v>0</v>
      </c>
      <c r="S163" s="27">
        <f t="shared" si="58"/>
        <v>0</v>
      </c>
      <c r="T163" s="27">
        <f t="shared" si="56"/>
        <v>0</v>
      </c>
      <c r="U163" s="27">
        <f t="shared" si="56"/>
        <v>0</v>
      </c>
      <c r="V163" s="27">
        <f t="shared" si="56"/>
        <v>0</v>
      </c>
      <c r="W163" s="27">
        <f t="shared" si="56"/>
        <v>0</v>
      </c>
      <c r="X163" s="27">
        <f t="shared" si="56"/>
        <v>0</v>
      </c>
      <c r="Y163" s="27">
        <f t="shared" si="56"/>
        <v>0</v>
      </c>
      <c r="Z163" s="27">
        <f t="shared" si="56"/>
        <v>0</v>
      </c>
      <c r="AA163" s="27">
        <f t="shared" si="56"/>
        <v>0</v>
      </c>
      <c r="AB163" s="27">
        <f t="shared" si="56"/>
        <v>0</v>
      </c>
      <c r="AC163" s="27">
        <f t="shared" si="56"/>
        <v>0</v>
      </c>
      <c r="AD163" s="27">
        <f t="shared" si="56"/>
        <v>0</v>
      </c>
      <c r="AE163" s="27">
        <f t="shared" si="56"/>
        <v>0</v>
      </c>
      <c r="AF163" s="27">
        <f t="shared" si="56"/>
        <v>0</v>
      </c>
      <c r="AG163" s="27">
        <f t="shared" si="56"/>
        <v>0</v>
      </c>
      <c r="AH163" s="27">
        <f t="shared" si="56"/>
        <v>0</v>
      </c>
      <c r="AI163" s="27">
        <f t="shared" si="56"/>
        <v>0</v>
      </c>
      <c r="AJ163" s="27">
        <f t="shared" si="56"/>
        <v>0</v>
      </c>
      <c r="AK163" s="27">
        <f t="shared" si="56"/>
        <v>0</v>
      </c>
      <c r="AL163" s="27">
        <f t="shared" si="56"/>
        <v>0</v>
      </c>
      <c r="AM163" s="27">
        <f t="shared" si="56"/>
        <v>0</v>
      </c>
    </row>
    <row r="164" spans="1:39" hidden="1" x14ac:dyDescent="0.3">
      <c r="A164" s="603"/>
      <c r="B164" s="282" t="s">
        <v>142</v>
      </c>
      <c r="C164" s="27">
        <f t="shared" si="57"/>
        <v>0</v>
      </c>
      <c r="D164" s="27">
        <f t="shared" si="58"/>
        <v>0</v>
      </c>
      <c r="E164" s="27">
        <f t="shared" ref="E164:AM167" si="59">IF(E25=0,0,((E7*0.5)+D25-E43)*E80*E129*E$2)</f>
        <v>0</v>
      </c>
      <c r="F164" s="27">
        <f t="shared" si="59"/>
        <v>0</v>
      </c>
      <c r="G164" s="27">
        <f t="shared" si="59"/>
        <v>0</v>
      </c>
      <c r="H164" s="27">
        <f t="shared" si="59"/>
        <v>0</v>
      </c>
      <c r="I164" s="27">
        <f t="shared" si="59"/>
        <v>0</v>
      </c>
      <c r="J164" s="27">
        <f t="shared" si="59"/>
        <v>0</v>
      </c>
      <c r="K164" s="27">
        <f t="shared" si="59"/>
        <v>0</v>
      </c>
      <c r="L164" s="27">
        <f t="shared" si="59"/>
        <v>0</v>
      </c>
      <c r="M164" s="27">
        <f t="shared" si="59"/>
        <v>0</v>
      </c>
      <c r="N164" s="27">
        <f t="shared" si="59"/>
        <v>0</v>
      </c>
      <c r="O164" s="27">
        <f t="shared" si="59"/>
        <v>0</v>
      </c>
      <c r="P164" s="27">
        <f t="shared" si="59"/>
        <v>0</v>
      </c>
      <c r="Q164" s="27">
        <f t="shared" si="59"/>
        <v>0</v>
      </c>
      <c r="R164" s="27">
        <f t="shared" si="59"/>
        <v>0</v>
      </c>
      <c r="S164" s="27">
        <f t="shared" si="59"/>
        <v>0</v>
      </c>
      <c r="T164" s="27">
        <f t="shared" si="59"/>
        <v>0</v>
      </c>
      <c r="U164" s="27">
        <f t="shared" si="59"/>
        <v>0</v>
      </c>
      <c r="V164" s="27">
        <f t="shared" si="59"/>
        <v>0</v>
      </c>
      <c r="W164" s="27">
        <f t="shared" si="59"/>
        <v>0</v>
      </c>
      <c r="X164" s="27">
        <f t="shared" si="59"/>
        <v>0</v>
      </c>
      <c r="Y164" s="27">
        <f t="shared" si="59"/>
        <v>0</v>
      </c>
      <c r="Z164" s="27">
        <f t="shared" si="59"/>
        <v>0</v>
      </c>
      <c r="AA164" s="27">
        <f t="shared" si="59"/>
        <v>0</v>
      </c>
      <c r="AB164" s="27">
        <f t="shared" si="59"/>
        <v>0</v>
      </c>
      <c r="AC164" s="27">
        <f t="shared" si="59"/>
        <v>0</v>
      </c>
      <c r="AD164" s="27">
        <f t="shared" si="59"/>
        <v>0</v>
      </c>
      <c r="AE164" s="27">
        <f t="shared" si="59"/>
        <v>0</v>
      </c>
      <c r="AF164" s="27">
        <f t="shared" si="59"/>
        <v>0</v>
      </c>
      <c r="AG164" s="27">
        <f t="shared" si="59"/>
        <v>0</v>
      </c>
      <c r="AH164" s="27">
        <f t="shared" si="59"/>
        <v>0</v>
      </c>
      <c r="AI164" s="27">
        <f t="shared" si="59"/>
        <v>0</v>
      </c>
      <c r="AJ164" s="27">
        <f t="shared" si="59"/>
        <v>0</v>
      </c>
      <c r="AK164" s="27">
        <f t="shared" si="59"/>
        <v>0</v>
      </c>
      <c r="AL164" s="27">
        <f t="shared" si="59"/>
        <v>0</v>
      </c>
      <c r="AM164" s="27">
        <f t="shared" si="59"/>
        <v>0</v>
      </c>
    </row>
    <row r="165" spans="1:39" hidden="1" x14ac:dyDescent="0.3">
      <c r="A165" s="603"/>
      <c r="B165" s="282" t="s">
        <v>60</v>
      </c>
      <c r="C165" s="27">
        <f t="shared" si="57"/>
        <v>0</v>
      </c>
      <c r="D165" s="27">
        <f t="shared" si="58"/>
        <v>0</v>
      </c>
      <c r="E165" s="27">
        <f t="shared" si="59"/>
        <v>0</v>
      </c>
      <c r="F165" s="27">
        <f t="shared" si="59"/>
        <v>0</v>
      </c>
      <c r="G165" s="27">
        <f t="shared" si="59"/>
        <v>0</v>
      </c>
      <c r="H165" s="27">
        <f t="shared" si="59"/>
        <v>0</v>
      </c>
      <c r="I165" s="27">
        <f t="shared" si="59"/>
        <v>0</v>
      </c>
      <c r="J165" s="27">
        <f t="shared" si="59"/>
        <v>0</v>
      </c>
      <c r="K165" s="27">
        <f t="shared" si="59"/>
        <v>0</v>
      </c>
      <c r="L165" s="27">
        <f t="shared" si="59"/>
        <v>0</v>
      </c>
      <c r="M165" s="27">
        <f t="shared" si="59"/>
        <v>0</v>
      </c>
      <c r="N165" s="27">
        <f t="shared" si="59"/>
        <v>0</v>
      </c>
      <c r="O165" s="27">
        <f t="shared" si="59"/>
        <v>0</v>
      </c>
      <c r="P165" s="27">
        <f t="shared" si="59"/>
        <v>0</v>
      </c>
      <c r="Q165" s="27">
        <f t="shared" si="59"/>
        <v>0</v>
      </c>
      <c r="R165" s="27">
        <f t="shared" si="59"/>
        <v>0</v>
      </c>
      <c r="S165" s="27">
        <f t="shared" si="59"/>
        <v>0</v>
      </c>
      <c r="T165" s="27">
        <f t="shared" si="59"/>
        <v>0</v>
      </c>
      <c r="U165" s="27">
        <f t="shared" si="59"/>
        <v>0</v>
      </c>
      <c r="V165" s="27">
        <f t="shared" si="59"/>
        <v>0</v>
      </c>
      <c r="W165" s="27">
        <f t="shared" si="59"/>
        <v>0</v>
      </c>
      <c r="X165" s="27">
        <f t="shared" si="59"/>
        <v>0</v>
      </c>
      <c r="Y165" s="27">
        <f t="shared" si="59"/>
        <v>0</v>
      </c>
      <c r="Z165" s="27">
        <f t="shared" si="59"/>
        <v>0</v>
      </c>
      <c r="AA165" s="27">
        <f t="shared" si="59"/>
        <v>0</v>
      </c>
      <c r="AB165" s="27">
        <f t="shared" si="59"/>
        <v>0</v>
      </c>
      <c r="AC165" s="27">
        <f t="shared" si="59"/>
        <v>0</v>
      </c>
      <c r="AD165" s="27">
        <f t="shared" si="59"/>
        <v>0</v>
      </c>
      <c r="AE165" s="27">
        <f t="shared" si="59"/>
        <v>0</v>
      </c>
      <c r="AF165" s="27">
        <f t="shared" si="59"/>
        <v>0</v>
      </c>
      <c r="AG165" s="27">
        <f t="shared" si="59"/>
        <v>0</v>
      </c>
      <c r="AH165" s="27">
        <f t="shared" si="59"/>
        <v>0</v>
      </c>
      <c r="AI165" s="27">
        <f t="shared" si="59"/>
        <v>0</v>
      </c>
      <c r="AJ165" s="27">
        <f t="shared" si="59"/>
        <v>0</v>
      </c>
      <c r="AK165" s="27">
        <f t="shared" si="59"/>
        <v>0</v>
      </c>
      <c r="AL165" s="27">
        <f t="shared" si="59"/>
        <v>0</v>
      </c>
      <c r="AM165" s="27">
        <f t="shared" si="59"/>
        <v>0</v>
      </c>
    </row>
    <row r="166" spans="1:39" hidden="1" x14ac:dyDescent="0.3">
      <c r="A166" s="603"/>
      <c r="B166" s="282" t="s">
        <v>143</v>
      </c>
      <c r="C166" s="27">
        <f t="shared" si="57"/>
        <v>0</v>
      </c>
      <c r="D166" s="27">
        <f t="shared" si="58"/>
        <v>0</v>
      </c>
      <c r="E166" s="27">
        <f t="shared" si="59"/>
        <v>0</v>
      </c>
      <c r="F166" s="27">
        <f t="shared" si="59"/>
        <v>0</v>
      </c>
      <c r="G166" s="27">
        <f t="shared" si="59"/>
        <v>0</v>
      </c>
      <c r="H166" s="27">
        <f t="shared" si="59"/>
        <v>0</v>
      </c>
      <c r="I166" s="27">
        <f t="shared" si="59"/>
        <v>0</v>
      </c>
      <c r="J166" s="27">
        <f t="shared" si="59"/>
        <v>0</v>
      </c>
      <c r="K166" s="27">
        <f t="shared" si="59"/>
        <v>0</v>
      </c>
      <c r="L166" s="27">
        <f t="shared" si="59"/>
        <v>0</v>
      </c>
      <c r="M166" s="27">
        <f t="shared" si="59"/>
        <v>0</v>
      </c>
      <c r="N166" s="27">
        <f t="shared" si="59"/>
        <v>0</v>
      </c>
      <c r="O166" s="27">
        <f t="shared" si="59"/>
        <v>0</v>
      </c>
      <c r="P166" s="27">
        <f t="shared" si="59"/>
        <v>0</v>
      </c>
      <c r="Q166" s="27">
        <f t="shared" si="59"/>
        <v>0</v>
      </c>
      <c r="R166" s="27">
        <f t="shared" si="59"/>
        <v>0</v>
      </c>
      <c r="S166" s="27">
        <f t="shared" si="59"/>
        <v>0</v>
      </c>
      <c r="T166" s="27">
        <f t="shared" si="59"/>
        <v>0</v>
      </c>
      <c r="U166" s="27">
        <f t="shared" si="59"/>
        <v>0</v>
      </c>
      <c r="V166" s="27">
        <f t="shared" si="59"/>
        <v>0</v>
      </c>
      <c r="W166" s="27">
        <f t="shared" si="59"/>
        <v>0</v>
      </c>
      <c r="X166" s="27">
        <f t="shared" si="59"/>
        <v>0</v>
      </c>
      <c r="Y166" s="27">
        <f t="shared" si="59"/>
        <v>0</v>
      </c>
      <c r="Z166" s="27">
        <f t="shared" si="59"/>
        <v>0</v>
      </c>
      <c r="AA166" s="27">
        <f t="shared" si="59"/>
        <v>0</v>
      </c>
      <c r="AB166" s="27">
        <f t="shared" si="59"/>
        <v>0</v>
      </c>
      <c r="AC166" s="27">
        <f t="shared" si="59"/>
        <v>0</v>
      </c>
      <c r="AD166" s="27">
        <f t="shared" si="59"/>
        <v>0</v>
      </c>
      <c r="AE166" s="27">
        <f t="shared" si="59"/>
        <v>0</v>
      </c>
      <c r="AF166" s="27">
        <f t="shared" si="59"/>
        <v>0</v>
      </c>
      <c r="AG166" s="27">
        <f t="shared" si="59"/>
        <v>0</v>
      </c>
      <c r="AH166" s="27">
        <f t="shared" si="59"/>
        <v>0</v>
      </c>
      <c r="AI166" s="27">
        <f t="shared" si="59"/>
        <v>0</v>
      </c>
      <c r="AJ166" s="27">
        <f t="shared" si="59"/>
        <v>0</v>
      </c>
      <c r="AK166" s="27">
        <f t="shared" si="59"/>
        <v>0</v>
      </c>
      <c r="AL166" s="27">
        <f t="shared" si="59"/>
        <v>0</v>
      </c>
      <c r="AM166" s="27">
        <f t="shared" si="59"/>
        <v>0</v>
      </c>
    </row>
    <row r="167" spans="1:39" hidden="1" x14ac:dyDescent="0.3">
      <c r="A167" s="603"/>
      <c r="B167" s="283" t="s">
        <v>62</v>
      </c>
      <c r="C167" s="27">
        <f t="shared" si="57"/>
        <v>0</v>
      </c>
      <c r="D167" s="27">
        <f t="shared" si="58"/>
        <v>0</v>
      </c>
      <c r="E167" s="27">
        <f t="shared" si="59"/>
        <v>0</v>
      </c>
      <c r="F167" s="27">
        <f t="shared" si="59"/>
        <v>0</v>
      </c>
      <c r="G167" s="27">
        <f t="shared" si="59"/>
        <v>0</v>
      </c>
      <c r="H167" s="27">
        <f t="shared" si="59"/>
        <v>0</v>
      </c>
      <c r="I167" s="27">
        <f t="shared" si="59"/>
        <v>0</v>
      </c>
      <c r="J167" s="27">
        <f t="shared" si="59"/>
        <v>0</v>
      </c>
      <c r="K167" s="27">
        <f t="shared" si="59"/>
        <v>0</v>
      </c>
      <c r="L167" s="27">
        <f t="shared" si="59"/>
        <v>0</v>
      </c>
      <c r="M167" s="27">
        <f t="shared" si="59"/>
        <v>0</v>
      </c>
      <c r="N167" s="27">
        <f t="shared" si="59"/>
        <v>0</v>
      </c>
      <c r="O167" s="27">
        <f t="shared" si="59"/>
        <v>0</v>
      </c>
      <c r="P167" s="27">
        <f t="shared" si="59"/>
        <v>0</v>
      </c>
      <c r="Q167" s="27">
        <f t="shared" si="59"/>
        <v>0</v>
      </c>
      <c r="R167" s="27">
        <f t="shared" si="59"/>
        <v>0</v>
      </c>
      <c r="S167" s="27">
        <f t="shared" si="59"/>
        <v>0</v>
      </c>
      <c r="T167" s="27">
        <f t="shared" si="59"/>
        <v>0</v>
      </c>
      <c r="U167" s="27">
        <f t="shared" si="59"/>
        <v>0</v>
      </c>
      <c r="V167" s="27">
        <f t="shared" si="59"/>
        <v>0</v>
      </c>
      <c r="W167" s="27">
        <f t="shared" si="59"/>
        <v>0</v>
      </c>
      <c r="X167" s="27">
        <f t="shared" si="59"/>
        <v>0</v>
      </c>
      <c r="Y167" s="27">
        <f t="shared" si="59"/>
        <v>0</v>
      </c>
      <c r="Z167" s="27">
        <f t="shared" si="59"/>
        <v>0</v>
      </c>
      <c r="AA167" s="27">
        <f t="shared" si="59"/>
        <v>0</v>
      </c>
      <c r="AB167" s="27">
        <f t="shared" si="59"/>
        <v>0</v>
      </c>
      <c r="AC167" s="27">
        <f t="shared" si="59"/>
        <v>0</v>
      </c>
      <c r="AD167" s="27">
        <f t="shared" si="59"/>
        <v>0</v>
      </c>
      <c r="AE167" s="27">
        <f t="shared" si="59"/>
        <v>0</v>
      </c>
      <c r="AF167" s="27">
        <f t="shared" si="59"/>
        <v>0</v>
      </c>
      <c r="AG167" s="27">
        <f t="shared" si="59"/>
        <v>0</v>
      </c>
      <c r="AH167" s="27">
        <f t="shared" si="59"/>
        <v>0</v>
      </c>
      <c r="AI167" s="27">
        <f t="shared" si="59"/>
        <v>0</v>
      </c>
      <c r="AJ167" s="27">
        <f t="shared" si="59"/>
        <v>0</v>
      </c>
      <c r="AK167" s="27">
        <f t="shared" si="59"/>
        <v>0</v>
      </c>
      <c r="AL167" s="27">
        <f t="shared" si="59"/>
        <v>0</v>
      </c>
      <c r="AM167" s="27">
        <f t="shared" si="59"/>
        <v>0</v>
      </c>
    </row>
    <row r="168" spans="1:39" hidden="1" x14ac:dyDescent="0.3">
      <c r="A168" s="603"/>
      <c r="B168" s="283" t="s">
        <v>63</v>
      </c>
      <c r="C168" s="27">
        <f t="shared" si="57"/>
        <v>0</v>
      </c>
      <c r="D168" s="27">
        <f t="shared" si="58"/>
        <v>0</v>
      </c>
      <c r="E168" s="27">
        <f t="shared" ref="E168:AM171" si="60">IF(E29=0,0,((E11*0.5)+D29-E47)*E84*E133*E$2)</f>
        <v>0</v>
      </c>
      <c r="F168" s="27">
        <f t="shared" si="60"/>
        <v>0</v>
      </c>
      <c r="G168" s="27">
        <f t="shared" si="60"/>
        <v>0</v>
      </c>
      <c r="H168" s="27">
        <f t="shared" si="60"/>
        <v>0</v>
      </c>
      <c r="I168" s="27">
        <f t="shared" si="60"/>
        <v>0</v>
      </c>
      <c r="J168" s="27">
        <f t="shared" si="60"/>
        <v>0</v>
      </c>
      <c r="K168" s="27">
        <f t="shared" si="60"/>
        <v>0</v>
      </c>
      <c r="L168" s="27">
        <f t="shared" si="60"/>
        <v>0</v>
      </c>
      <c r="M168" s="27">
        <f t="shared" si="60"/>
        <v>0</v>
      </c>
      <c r="N168" s="27">
        <f t="shared" si="60"/>
        <v>0</v>
      </c>
      <c r="O168" s="27">
        <f t="shared" si="60"/>
        <v>0</v>
      </c>
      <c r="P168" s="27">
        <f t="shared" si="60"/>
        <v>0</v>
      </c>
      <c r="Q168" s="27">
        <f t="shared" si="60"/>
        <v>0</v>
      </c>
      <c r="R168" s="27">
        <f t="shared" si="60"/>
        <v>0</v>
      </c>
      <c r="S168" s="27">
        <f t="shared" si="60"/>
        <v>0</v>
      </c>
      <c r="T168" s="27">
        <f t="shared" si="60"/>
        <v>0</v>
      </c>
      <c r="U168" s="27">
        <f t="shared" si="60"/>
        <v>0</v>
      </c>
      <c r="V168" s="27">
        <f t="shared" si="60"/>
        <v>0</v>
      </c>
      <c r="W168" s="27">
        <f t="shared" si="60"/>
        <v>0</v>
      </c>
      <c r="X168" s="27">
        <f t="shared" si="60"/>
        <v>0</v>
      </c>
      <c r="Y168" s="27">
        <f t="shared" si="60"/>
        <v>0</v>
      </c>
      <c r="Z168" s="27">
        <f t="shared" si="60"/>
        <v>0</v>
      </c>
      <c r="AA168" s="27">
        <f t="shared" si="60"/>
        <v>0</v>
      </c>
      <c r="AB168" s="27">
        <f t="shared" si="60"/>
        <v>0</v>
      </c>
      <c r="AC168" s="27">
        <f t="shared" si="60"/>
        <v>0</v>
      </c>
      <c r="AD168" s="27">
        <f t="shared" si="60"/>
        <v>0</v>
      </c>
      <c r="AE168" s="27">
        <f t="shared" si="60"/>
        <v>0</v>
      </c>
      <c r="AF168" s="27">
        <f t="shared" si="60"/>
        <v>0</v>
      </c>
      <c r="AG168" s="27">
        <f t="shared" si="60"/>
        <v>0</v>
      </c>
      <c r="AH168" s="27">
        <f t="shared" si="60"/>
        <v>0</v>
      </c>
      <c r="AI168" s="27">
        <f t="shared" si="60"/>
        <v>0</v>
      </c>
      <c r="AJ168" s="27">
        <f t="shared" si="60"/>
        <v>0</v>
      </c>
      <c r="AK168" s="27">
        <f t="shared" si="60"/>
        <v>0</v>
      </c>
      <c r="AL168" s="27">
        <f t="shared" si="60"/>
        <v>0</v>
      </c>
      <c r="AM168" s="27">
        <f t="shared" si="60"/>
        <v>0</v>
      </c>
    </row>
    <row r="169" spans="1:39" ht="15.75" hidden="1" customHeight="1" x14ac:dyDescent="0.3">
      <c r="A169" s="603"/>
      <c r="B169" s="283" t="s">
        <v>64</v>
      </c>
      <c r="C169" s="27">
        <f t="shared" si="57"/>
        <v>0</v>
      </c>
      <c r="D169" s="27">
        <f t="shared" si="58"/>
        <v>0</v>
      </c>
      <c r="E169" s="27">
        <f t="shared" si="60"/>
        <v>0</v>
      </c>
      <c r="F169" s="27">
        <f t="shared" si="60"/>
        <v>0</v>
      </c>
      <c r="G169" s="27">
        <f t="shared" si="60"/>
        <v>0</v>
      </c>
      <c r="H169" s="27">
        <f t="shared" si="60"/>
        <v>0</v>
      </c>
      <c r="I169" s="27">
        <f t="shared" si="60"/>
        <v>0</v>
      </c>
      <c r="J169" s="27">
        <f t="shared" si="60"/>
        <v>0</v>
      </c>
      <c r="K169" s="27">
        <f t="shared" si="60"/>
        <v>0</v>
      </c>
      <c r="L169" s="27">
        <f t="shared" si="60"/>
        <v>0</v>
      </c>
      <c r="M169" s="27">
        <f t="shared" si="60"/>
        <v>11.048451217378465</v>
      </c>
      <c r="N169" s="27">
        <f t="shared" si="60"/>
        <v>15.242855863722729</v>
      </c>
      <c r="O169" s="27">
        <f t="shared" si="60"/>
        <v>21.347392904667881</v>
      </c>
      <c r="P169" s="27">
        <f t="shared" si="60"/>
        <v>16.258480943161587</v>
      </c>
      <c r="Q169" s="27">
        <f t="shared" si="60"/>
        <v>18.792999789838149</v>
      </c>
      <c r="R169" s="27">
        <f t="shared" si="60"/>
        <v>20.85457662708912</v>
      </c>
      <c r="S169" s="27">
        <f t="shared" si="60"/>
        <v>29.810819069424461</v>
      </c>
      <c r="T169" s="27">
        <f t="shared" si="60"/>
        <v>61.495243643457385</v>
      </c>
      <c r="U169" s="27">
        <f t="shared" si="60"/>
        <v>70.83578099405203</v>
      </c>
      <c r="V169" s="27">
        <f t="shared" si="60"/>
        <v>59.777662057991122</v>
      </c>
      <c r="W169" s="27">
        <f t="shared" si="60"/>
        <v>55.948442699897186</v>
      </c>
      <c r="X169" s="27">
        <f t="shared" si="60"/>
        <v>27.904350885116475</v>
      </c>
      <c r="Y169" s="27">
        <f t="shared" si="60"/>
        <v>22.096902434756931</v>
      </c>
      <c r="Z169" s="27">
        <f t="shared" si="60"/>
        <v>15.242855863722729</v>
      </c>
      <c r="AA169" s="27">
        <f t="shared" si="60"/>
        <v>21.347392904667881</v>
      </c>
      <c r="AB169" s="27">
        <f t="shared" si="60"/>
        <v>16.258480943161587</v>
      </c>
      <c r="AC169" s="27">
        <f t="shared" si="60"/>
        <v>0</v>
      </c>
      <c r="AD169" s="27">
        <f t="shared" si="60"/>
        <v>0</v>
      </c>
      <c r="AE169" s="27">
        <f t="shared" si="60"/>
        <v>0</v>
      </c>
      <c r="AF169" s="27">
        <f t="shared" si="60"/>
        <v>0</v>
      </c>
      <c r="AG169" s="27">
        <f t="shared" si="60"/>
        <v>0</v>
      </c>
      <c r="AH169" s="27">
        <f t="shared" si="60"/>
        <v>0</v>
      </c>
      <c r="AI169" s="27">
        <f t="shared" si="60"/>
        <v>0</v>
      </c>
      <c r="AJ169" s="27">
        <f t="shared" si="60"/>
        <v>0</v>
      </c>
      <c r="AK169" s="27">
        <f t="shared" si="60"/>
        <v>0</v>
      </c>
      <c r="AL169" s="27">
        <f t="shared" si="60"/>
        <v>0</v>
      </c>
      <c r="AM169" s="27">
        <f t="shared" si="60"/>
        <v>0</v>
      </c>
    </row>
    <row r="170" spans="1:39" hidden="1" x14ac:dyDescent="0.3">
      <c r="A170" s="603"/>
      <c r="B170" s="283" t="s">
        <v>65</v>
      </c>
      <c r="C170" s="27">
        <f t="shared" si="57"/>
        <v>0</v>
      </c>
      <c r="D170" s="27">
        <f t="shared" si="58"/>
        <v>0</v>
      </c>
      <c r="E170" s="27">
        <f t="shared" si="60"/>
        <v>0</v>
      </c>
      <c r="F170" s="27">
        <f t="shared" si="60"/>
        <v>0</v>
      </c>
      <c r="G170" s="27">
        <f t="shared" si="60"/>
        <v>0</v>
      </c>
      <c r="H170" s="27">
        <f t="shared" si="60"/>
        <v>0</v>
      </c>
      <c r="I170" s="27">
        <f t="shared" si="60"/>
        <v>0</v>
      </c>
      <c r="J170" s="27">
        <f t="shared" si="60"/>
        <v>0</v>
      </c>
      <c r="K170" s="27">
        <f t="shared" si="60"/>
        <v>0</v>
      </c>
      <c r="L170" s="27">
        <f t="shared" si="60"/>
        <v>0</v>
      </c>
      <c r="M170" s="27">
        <f t="shared" si="60"/>
        <v>0</v>
      </c>
      <c r="N170" s="27">
        <f t="shared" si="60"/>
        <v>0</v>
      </c>
      <c r="O170" s="27">
        <f t="shared" si="60"/>
        <v>0</v>
      </c>
      <c r="P170" s="27">
        <f t="shared" si="60"/>
        <v>0</v>
      </c>
      <c r="Q170" s="27">
        <f t="shared" si="60"/>
        <v>0</v>
      </c>
      <c r="R170" s="27">
        <f t="shared" si="60"/>
        <v>0</v>
      </c>
      <c r="S170" s="27">
        <f t="shared" si="60"/>
        <v>0</v>
      </c>
      <c r="T170" s="27">
        <f t="shared" si="60"/>
        <v>0</v>
      </c>
      <c r="U170" s="27">
        <f t="shared" si="60"/>
        <v>0</v>
      </c>
      <c r="V170" s="27">
        <f t="shared" si="60"/>
        <v>0</v>
      </c>
      <c r="W170" s="27">
        <f t="shared" si="60"/>
        <v>0</v>
      </c>
      <c r="X170" s="27">
        <f t="shared" si="60"/>
        <v>0</v>
      </c>
      <c r="Y170" s="27">
        <f t="shared" si="60"/>
        <v>0</v>
      </c>
      <c r="Z170" s="27">
        <f t="shared" si="60"/>
        <v>0</v>
      </c>
      <c r="AA170" s="27">
        <f t="shared" si="60"/>
        <v>0</v>
      </c>
      <c r="AB170" s="27">
        <f t="shared" si="60"/>
        <v>0</v>
      </c>
      <c r="AC170" s="27">
        <f t="shared" si="60"/>
        <v>0</v>
      </c>
      <c r="AD170" s="27">
        <f t="shared" si="60"/>
        <v>0</v>
      </c>
      <c r="AE170" s="27">
        <f t="shared" si="60"/>
        <v>0</v>
      </c>
      <c r="AF170" s="27">
        <f t="shared" si="60"/>
        <v>0</v>
      </c>
      <c r="AG170" s="27">
        <f t="shared" si="60"/>
        <v>0</v>
      </c>
      <c r="AH170" s="27">
        <f t="shared" si="60"/>
        <v>0</v>
      </c>
      <c r="AI170" s="27">
        <f t="shared" si="60"/>
        <v>0</v>
      </c>
      <c r="AJ170" s="27">
        <f t="shared" si="60"/>
        <v>0</v>
      </c>
      <c r="AK170" s="27">
        <f t="shared" si="60"/>
        <v>0</v>
      </c>
      <c r="AL170" s="27">
        <f t="shared" si="60"/>
        <v>0</v>
      </c>
      <c r="AM170" s="27">
        <f t="shared" si="60"/>
        <v>0</v>
      </c>
    </row>
    <row r="171" spans="1:39" hidden="1" x14ac:dyDescent="0.3">
      <c r="A171" s="603"/>
      <c r="B171" s="283" t="s">
        <v>144</v>
      </c>
      <c r="C171" s="27">
        <f t="shared" si="57"/>
        <v>0</v>
      </c>
      <c r="D171" s="27">
        <f t="shared" si="58"/>
        <v>0</v>
      </c>
      <c r="E171" s="27">
        <f t="shared" si="60"/>
        <v>0</v>
      </c>
      <c r="F171" s="27">
        <f t="shared" si="60"/>
        <v>0</v>
      </c>
      <c r="G171" s="27">
        <f t="shared" si="60"/>
        <v>0</v>
      </c>
      <c r="H171" s="27">
        <f t="shared" si="60"/>
        <v>0</v>
      </c>
      <c r="I171" s="27">
        <f t="shared" si="60"/>
        <v>0</v>
      </c>
      <c r="J171" s="27">
        <f t="shared" si="60"/>
        <v>0</v>
      </c>
      <c r="K171" s="27">
        <f t="shared" si="60"/>
        <v>0</v>
      </c>
      <c r="L171" s="27">
        <f t="shared" si="60"/>
        <v>0</v>
      </c>
      <c r="M171" s="27">
        <f t="shared" si="60"/>
        <v>0</v>
      </c>
      <c r="N171" s="27">
        <f t="shared" si="60"/>
        <v>0</v>
      </c>
      <c r="O171" s="27">
        <f t="shared" si="60"/>
        <v>0</v>
      </c>
      <c r="P171" s="27">
        <f t="shared" si="60"/>
        <v>0</v>
      </c>
      <c r="Q171" s="27">
        <f t="shared" si="60"/>
        <v>0</v>
      </c>
      <c r="R171" s="27">
        <f t="shared" si="60"/>
        <v>0</v>
      </c>
      <c r="S171" s="27">
        <f t="shared" si="60"/>
        <v>0</v>
      </c>
      <c r="T171" s="27">
        <f t="shared" si="60"/>
        <v>0</v>
      </c>
      <c r="U171" s="27">
        <f t="shared" si="60"/>
        <v>0</v>
      </c>
      <c r="V171" s="27">
        <f t="shared" si="60"/>
        <v>0</v>
      </c>
      <c r="W171" s="27">
        <f t="shared" si="60"/>
        <v>0</v>
      </c>
      <c r="X171" s="27">
        <f t="shared" si="60"/>
        <v>0</v>
      </c>
      <c r="Y171" s="27">
        <f t="shared" si="60"/>
        <v>0</v>
      </c>
      <c r="Z171" s="27">
        <f t="shared" si="60"/>
        <v>0</v>
      </c>
      <c r="AA171" s="27">
        <f t="shared" si="60"/>
        <v>0</v>
      </c>
      <c r="AB171" s="27">
        <f t="shared" si="60"/>
        <v>0</v>
      </c>
      <c r="AC171" s="27">
        <f t="shared" si="60"/>
        <v>0</v>
      </c>
      <c r="AD171" s="27">
        <f t="shared" si="60"/>
        <v>0</v>
      </c>
      <c r="AE171" s="27">
        <f t="shared" si="60"/>
        <v>0</v>
      </c>
      <c r="AF171" s="27">
        <f t="shared" si="60"/>
        <v>0</v>
      </c>
      <c r="AG171" s="27">
        <f t="shared" si="60"/>
        <v>0</v>
      </c>
      <c r="AH171" s="27">
        <f t="shared" si="60"/>
        <v>0</v>
      </c>
      <c r="AI171" s="27">
        <f t="shared" si="60"/>
        <v>0</v>
      </c>
      <c r="AJ171" s="27">
        <f t="shared" si="60"/>
        <v>0</v>
      </c>
      <c r="AK171" s="27">
        <f t="shared" si="60"/>
        <v>0</v>
      </c>
      <c r="AL171" s="27">
        <f t="shared" si="60"/>
        <v>0</v>
      </c>
      <c r="AM171" s="27">
        <f t="shared" si="60"/>
        <v>0</v>
      </c>
    </row>
    <row r="172" spans="1:39" hidden="1" x14ac:dyDescent="0.3">
      <c r="A172" s="603"/>
      <c r="B172" s="283" t="s">
        <v>145</v>
      </c>
      <c r="C172" s="27">
        <f t="shared" si="57"/>
        <v>0</v>
      </c>
      <c r="D172" s="27">
        <f t="shared" si="58"/>
        <v>0</v>
      </c>
      <c r="E172" s="27">
        <f t="shared" ref="E172:AM174" si="61">IF(E33=0,0,((E15*0.5)+D33-E51)*E88*E137*E$2)</f>
        <v>0</v>
      </c>
      <c r="F172" s="27">
        <f t="shared" si="61"/>
        <v>0</v>
      </c>
      <c r="G172" s="27">
        <f t="shared" si="61"/>
        <v>0</v>
      </c>
      <c r="H172" s="27">
        <f t="shared" si="61"/>
        <v>0</v>
      </c>
      <c r="I172" s="27">
        <f t="shared" si="61"/>
        <v>0</v>
      </c>
      <c r="J172" s="27">
        <f t="shared" si="61"/>
        <v>0</v>
      </c>
      <c r="K172" s="27">
        <f t="shared" si="61"/>
        <v>0</v>
      </c>
      <c r="L172" s="27">
        <f t="shared" si="61"/>
        <v>0</v>
      </c>
      <c r="M172" s="27">
        <f t="shared" si="61"/>
        <v>0</v>
      </c>
      <c r="N172" s="27">
        <f t="shared" si="61"/>
        <v>0</v>
      </c>
      <c r="O172" s="27">
        <f t="shared" si="61"/>
        <v>0</v>
      </c>
      <c r="P172" s="27">
        <f t="shared" si="61"/>
        <v>0</v>
      </c>
      <c r="Q172" s="27">
        <f t="shared" si="61"/>
        <v>0</v>
      </c>
      <c r="R172" s="27">
        <f t="shared" si="61"/>
        <v>0</v>
      </c>
      <c r="S172" s="27">
        <f t="shared" si="61"/>
        <v>0</v>
      </c>
      <c r="T172" s="27">
        <f t="shared" si="61"/>
        <v>0</v>
      </c>
      <c r="U172" s="27">
        <f t="shared" si="61"/>
        <v>0</v>
      </c>
      <c r="V172" s="27">
        <f t="shared" si="61"/>
        <v>0</v>
      </c>
      <c r="W172" s="27">
        <f t="shared" si="61"/>
        <v>0</v>
      </c>
      <c r="X172" s="27">
        <f t="shared" si="61"/>
        <v>0</v>
      </c>
      <c r="Y172" s="27">
        <f t="shared" si="61"/>
        <v>0</v>
      </c>
      <c r="Z172" s="27">
        <f t="shared" si="61"/>
        <v>0</v>
      </c>
      <c r="AA172" s="27">
        <f t="shared" si="61"/>
        <v>0</v>
      </c>
      <c r="AB172" s="27">
        <f t="shared" si="61"/>
        <v>0</v>
      </c>
      <c r="AC172" s="27">
        <f t="shared" si="61"/>
        <v>0</v>
      </c>
      <c r="AD172" s="27">
        <f t="shared" si="61"/>
        <v>0</v>
      </c>
      <c r="AE172" s="27">
        <f t="shared" si="61"/>
        <v>0</v>
      </c>
      <c r="AF172" s="27">
        <f t="shared" si="61"/>
        <v>0</v>
      </c>
      <c r="AG172" s="27">
        <f t="shared" si="61"/>
        <v>0</v>
      </c>
      <c r="AH172" s="27">
        <f t="shared" si="61"/>
        <v>0</v>
      </c>
      <c r="AI172" s="27">
        <f t="shared" si="61"/>
        <v>0</v>
      </c>
      <c r="AJ172" s="27">
        <f t="shared" si="61"/>
        <v>0</v>
      </c>
      <c r="AK172" s="27">
        <f t="shared" si="61"/>
        <v>0</v>
      </c>
      <c r="AL172" s="27">
        <f t="shared" si="61"/>
        <v>0</v>
      </c>
      <c r="AM172" s="27">
        <f t="shared" si="61"/>
        <v>0</v>
      </c>
    </row>
    <row r="173" spans="1:39" ht="15.75" hidden="1" customHeight="1" x14ac:dyDescent="0.3">
      <c r="A173" s="603"/>
      <c r="B173" s="283" t="s">
        <v>67</v>
      </c>
      <c r="C173" s="27">
        <f t="shared" si="57"/>
        <v>0</v>
      </c>
      <c r="D173" s="27">
        <f t="shared" si="58"/>
        <v>0</v>
      </c>
      <c r="E173" s="27">
        <f t="shared" si="61"/>
        <v>0</v>
      </c>
      <c r="F173" s="27">
        <f t="shared" si="61"/>
        <v>0</v>
      </c>
      <c r="G173" s="27">
        <f t="shared" si="61"/>
        <v>0</v>
      </c>
      <c r="H173" s="27">
        <f t="shared" si="61"/>
        <v>0</v>
      </c>
      <c r="I173" s="27">
        <f t="shared" si="61"/>
        <v>0</v>
      </c>
      <c r="J173" s="27">
        <f t="shared" si="61"/>
        <v>0</v>
      </c>
      <c r="K173" s="27">
        <f t="shared" si="61"/>
        <v>0</v>
      </c>
      <c r="L173" s="27">
        <f t="shared" si="61"/>
        <v>0</v>
      </c>
      <c r="M173" s="27">
        <f t="shared" si="61"/>
        <v>0</v>
      </c>
      <c r="N173" s="27">
        <f t="shared" si="61"/>
        <v>0</v>
      </c>
      <c r="O173" s="27">
        <f t="shared" si="61"/>
        <v>0</v>
      </c>
      <c r="P173" s="27">
        <f t="shared" si="61"/>
        <v>0</v>
      </c>
      <c r="Q173" s="27">
        <f t="shared" si="61"/>
        <v>0</v>
      </c>
      <c r="R173" s="27">
        <f t="shared" si="61"/>
        <v>0</v>
      </c>
      <c r="S173" s="27">
        <f t="shared" si="61"/>
        <v>0</v>
      </c>
      <c r="T173" s="27">
        <f t="shared" si="61"/>
        <v>0</v>
      </c>
      <c r="U173" s="27">
        <f t="shared" si="61"/>
        <v>0</v>
      </c>
      <c r="V173" s="27">
        <f t="shared" si="61"/>
        <v>0</v>
      </c>
      <c r="W173" s="27">
        <f t="shared" si="61"/>
        <v>0</v>
      </c>
      <c r="X173" s="27">
        <f t="shared" si="61"/>
        <v>0</v>
      </c>
      <c r="Y173" s="27">
        <f t="shared" si="61"/>
        <v>0</v>
      </c>
      <c r="Z173" s="27">
        <f t="shared" si="61"/>
        <v>0</v>
      </c>
      <c r="AA173" s="27">
        <f t="shared" si="61"/>
        <v>0</v>
      </c>
      <c r="AB173" s="27">
        <f t="shared" si="61"/>
        <v>0</v>
      </c>
      <c r="AC173" s="27">
        <f t="shared" si="61"/>
        <v>0</v>
      </c>
      <c r="AD173" s="27">
        <f t="shared" si="61"/>
        <v>0</v>
      </c>
      <c r="AE173" s="27">
        <f t="shared" si="61"/>
        <v>0</v>
      </c>
      <c r="AF173" s="27">
        <f t="shared" si="61"/>
        <v>0</v>
      </c>
      <c r="AG173" s="27">
        <f t="shared" si="61"/>
        <v>0</v>
      </c>
      <c r="AH173" s="27">
        <f t="shared" si="61"/>
        <v>0</v>
      </c>
      <c r="AI173" s="27">
        <f t="shared" si="61"/>
        <v>0</v>
      </c>
      <c r="AJ173" s="27">
        <f t="shared" si="61"/>
        <v>0</v>
      </c>
      <c r="AK173" s="27">
        <f t="shared" si="61"/>
        <v>0</v>
      </c>
      <c r="AL173" s="27">
        <f t="shared" si="61"/>
        <v>0</v>
      </c>
      <c r="AM173" s="27">
        <f t="shared" si="61"/>
        <v>0</v>
      </c>
    </row>
    <row r="174" spans="1:39" ht="15.75" hidden="1" customHeight="1" x14ac:dyDescent="0.3">
      <c r="A174" s="603"/>
      <c r="B174" s="283" t="s">
        <v>68</v>
      </c>
      <c r="C174" s="27">
        <f t="shared" si="57"/>
        <v>0</v>
      </c>
      <c r="D174" s="27">
        <f t="shared" si="58"/>
        <v>0</v>
      </c>
      <c r="E174" s="27">
        <f t="shared" si="61"/>
        <v>0</v>
      </c>
      <c r="F174" s="27">
        <f t="shared" si="61"/>
        <v>0</v>
      </c>
      <c r="G174" s="27">
        <f t="shared" si="61"/>
        <v>0</v>
      </c>
      <c r="H174" s="27">
        <f t="shared" si="61"/>
        <v>0</v>
      </c>
      <c r="I174" s="27">
        <f t="shared" si="61"/>
        <v>0</v>
      </c>
      <c r="J174" s="27">
        <f t="shared" si="61"/>
        <v>0</v>
      </c>
      <c r="K174" s="27">
        <f t="shared" si="61"/>
        <v>0</v>
      </c>
      <c r="L174" s="27">
        <f t="shared" si="61"/>
        <v>0</v>
      </c>
      <c r="M174" s="27">
        <f t="shared" si="61"/>
        <v>0</v>
      </c>
      <c r="N174" s="27">
        <f t="shared" si="61"/>
        <v>0</v>
      </c>
      <c r="O174" s="27">
        <f t="shared" si="61"/>
        <v>0</v>
      </c>
      <c r="P174" s="27">
        <f t="shared" si="61"/>
        <v>0</v>
      </c>
      <c r="Q174" s="27">
        <f t="shared" si="61"/>
        <v>0</v>
      </c>
      <c r="R174" s="27">
        <f t="shared" si="61"/>
        <v>0</v>
      </c>
      <c r="S174" s="27">
        <f t="shared" si="61"/>
        <v>0</v>
      </c>
      <c r="T174" s="27">
        <f t="shared" si="61"/>
        <v>0</v>
      </c>
      <c r="U174" s="27">
        <f t="shared" si="61"/>
        <v>0</v>
      </c>
      <c r="V174" s="27">
        <f t="shared" si="61"/>
        <v>0</v>
      </c>
      <c r="W174" s="27">
        <f t="shared" si="61"/>
        <v>0</v>
      </c>
      <c r="X174" s="27">
        <f t="shared" si="61"/>
        <v>0</v>
      </c>
      <c r="Y174" s="27">
        <f t="shared" si="61"/>
        <v>0</v>
      </c>
      <c r="Z174" s="27">
        <f t="shared" si="61"/>
        <v>0</v>
      </c>
      <c r="AA174" s="27">
        <f t="shared" si="61"/>
        <v>0</v>
      </c>
      <c r="AB174" s="27">
        <f t="shared" si="61"/>
        <v>0</v>
      </c>
      <c r="AC174" s="27">
        <f t="shared" si="61"/>
        <v>0</v>
      </c>
      <c r="AD174" s="27">
        <f t="shared" si="61"/>
        <v>0</v>
      </c>
      <c r="AE174" s="27">
        <f t="shared" si="61"/>
        <v>0</v>
      </c>
      <c r="AF174" s="27">
        <f t="shared" si="61"/>
        <v>0</v>
      </c>
      <c r="AG174" s="27">
        <f t="shared" si="61"/>
        <v>0</v>
      </c>
      <c r="AH174" s="27">
        <f t="shared" si="61"/>
        <v>0</v>
      </c>
      <c r="AI174" s="27">
        <f t="shared" si="61"/>
        <v>0</v>
      </c>
      <c r="AJ174" s="27">
        <f t="shared" si="61"/>
        <v>0</v>
      </c>
      <c r="AK174" s="27">
        <f t="shared" si="61"/>
        <v>0</v>
      </c>
      <c r="AL174" s="27">
        <f t="shared" si="61"/>
        <v>0</v>
      </c>
      <c r="AM174" s="27">
        <f t="shared" si="61"/>
        <v>0</v>
      </c>
    </row>
    <row r="175" spans="1:39" ht="15.75" hidden="1" customHeight="1" x14ac:dyDescent="0.3">
      <c r="A175" s="603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">
      <c r="A176" s="603"/>
      <c r="B176" s="277" t="s">
        <v>149</v>
      </c>
      <c r="C176" s="27">
        <f>SUM(C162:C175)</f>
        <v>0</v>
      </c>
      <c r="D176" s="27">
        <f>SUM(D162:D175)</f>
        <v>0</v>
      </c>
      <c r="E176" s="27">
        <f t="shared" ref="E176:AM176" si="62">SUM(E162:E175)</f>
        <v>0</v>
      </c>
      <c r="F176" s="27">
        <f t="shared" si="62"/>
        <v>0</v>
      </c>
      <c r="G176" s="27">
        <f t="shared" si="62"/>
        <v>0</v>
      </c>
      <c r="H176" s="27">
        <f t="shared" si="62"/>
        <v>0</v>
      </c>
      <c r="I176" s="27">
        <f t="shared" si="62"/>
        <v>0</v>
      </c>
      <c r="J176" s="27">
        <f t="shared" si="62"/>
        <v>0</v>
      </c>
      <c r="K176" s="27">
        <f t="shared" si="62"/>
        <v>0</v>
      </c>
      <c r="L176" s="27">
        <f t="shared" si="62"/>
        <v>0</v>
      </c>
      <c r="M176" s="27">
        <f t="shared" si="62"/>
        <v>11.048451217378465</v>
      </c>
      <c r="N176" s="27">
        <f t="shared" si="62"/>
        <v>15.242855863722729</v>
      </c>
      <c r="O176" s="27">
        <f t="shared" si="62"/>
        <v>21.347392904667881</v>
      </c>
      <c r="P176" s="27">
        <f t="shared" si="62"/>
        <v>16.258480943161587</v>
      </c>
      <c r="Q176" s="27">
        <f t="shared" si="62"/>
        <v>18.792999789838149</v>
      </c>
      <c r="R176" s="27">
        <f t="shared" si="62"/>
        <v>20.85457662708912</v>
      </c>
      <c r="S176" s="27">
        <f t="shared" si="62"/>
        <v>29.810819069424461</v>
      </c>
      <c r="T176" s="27">
        <f t="shared" si="62"/>
        <v>61.495243643457385</v>
      </c>
      <c r="U176" s="27">
        <f t="shared" si="62"/>
        <v>70.83578099405203</v>
      </c>
      <c r="V176" s="27">
        <f t="shared" si="62"/>
        <v>59.777662057991122</v>
      </c>
      <c r="W176" s="27">
        <f t="shared" si="62"/>
        <v>55.948442699897186</v>
      </c>
      <c r="X176" s="27">
        <f t="shared" si="62"/>
        <v>27.904350885116475</v>
      </c>
      <c r="Y176" s="27">
        <f t="shared" si="62"/>
        <v>22.096902434756931</v>
      </c>
      <c r="Z176" s="27">
        <f t="shared" si="62"/>
        <v>15.242855863722729</v>
      </c>
      <c r="AA176" s="27">
        <f t="shared" si="62"/>
        <v>21.347392904667881</v>
      </c>
      <c r="AB176" s="27">
        <f t="shared" si="62"/>
        <v>16.258480943161587</v>
      </c>
      <c r="AC176" s="27">
        <f t="shared" si="62"/>
        <v>0</v>
      </c>
      <c r="AD176" s="27">
        <f t="shared" si="62"/>
        <v>0</v>
      </c>
      <c r="AE176" s="27">
        <f t="shared" si="62"/>
        <v>0</v>
      </c>
      <c r="AF176" s="27">
        <f t="shared" si="62"/>
        <v>0</v>
      </c>
      <c r="AG176" s="27">
        <f t="shared" si="62"/>
        <v>0</v>
      </c>
      <c r="AH176" s="27">
        <f t="shared" si="62"/>
        <v>0</v>
      </c>
      <c r="AI176" s="27">
        <f t="shared" si="62"/>
        <v>0</v>
      </c>
      <c r="AJ176" s="27">
        <f t="shared" si="62"/>
        <v>0</v>
      </c>
      <c r="AK176" s="27">
        <f t="shared" si="62"/>
        <v>0</v>
      </c>
      <c r="AL176" s="27">
        <f t="shared" si="62"/>
        <v>0</v>
      </c>
      <c r="AM176" s="27">
        <f t="shared" si="62"/>
        <v>0</v>
      </c>
    </row>
    <row r="177" spans="1:39" ht="16.5" hidden="1" customHeight="1" thickBot="1" x14ac:dyDescent="0.35">
      <c r="A177" s="604"/>
      <c r="B177" s="154" t="s">
        <v>150</v>
      </c>
      <c r="C177" s="28">
        <f>C176</f>
        <v>0</v>
      </c>
      <c r="D177" s="28">
        <f>C177+D176</f>
        <v>0</v>
      </c>
      <c r="E177" s="28">
        <f t="shared" ref="E177:AM177" si="63">D177+E176</f>
        <v>0</v>
      </c>
      <c r="F177" s="28">
        <f t="shared" si="63"/>
        <v>0</v>
      </c>
      <c r="G177" s="28">
        <f t="shared" si="63"/>
        <v>0</v>
      </c>
      <c r="H177" s="28">
        <f t="shared" si="63"/>
        <v>0</v>
      </c>
      <c r="I177" s="28">
        <f t="shared" si="63"/>
        <v>0</v>
      </c>
      <c r="J177" s="28">
        <f t="shared" si="63"/>
        <v>0</v>
      </c>
      <c r="K177" s="28">
        <f t="shared" si="63"/>
        <v>0</v>
      </c>
      <c r="L177" s="28">
        <f t="shared" si="63"/>
        <v>0</v>
      </c>
      <c r="M177" s="28">
        <f t="shared" si="63"/>
        <v>11.048451217378465</v>
      </c>
      <c r="N177" s="28">
        <f t="shared" si="63"/>
        <v>26.291307081101195</v>
      </c>
      <c r="O177" s="28">
        <f t="shared" si="63"/>
        <v>47.63869998576908</v>
      </c>
      <c r="P177" s="28">
        <f t="shared" si="63"/>
        <v>63.897180928930666</v>
      </c>
      <c r="Q177" s="28">
        <f t="shared" si="63"/>
        <v>82.690180718768815</v>
      </c>
      <c r="R177" s="28">
        <f t="shared" si="63"/>
        <v>103.54475734585793</v>
      </c>
      <c r="S177" s="28">
        <f t="shared" si="63"/>
        <v>133.3555764152824</v>
      </c>
      <c r="T177" s="28">
        <f t="shared" si="63"/>
        <v>194.85082005873977</v>
      </c>
      <c r="U177" s="28">
        <f t="shared" si="63"/>
        <v>265.68660105279179</v>
      </c>
      <c r="V177" s="28">
        <f t="shared" si="63"/>
        <v>325.46426311078289</v>
      </c>
      <c r="W177" s="28">
        <f t="shared" si="63"/>
        <v>381.41270581068011</v>
      </c>
      <c r="X177" s="28">
        <f t="shared" si="63"/>
        <v>409.31705669579657</v>
      </c>
      <c r="Y177" s="28">
        <f t="shared" si="63"/>
        <v>431.41395913055351</v>
      </c>
      <c r="Z177" s="28">
        <f t="shared" si="63"/>
        <v>446.65681499427626</v>
      </c>
      <c r="AA177" s="28">
        <f t="shared" si="63"/>
        <v>468.00420789894412</v>
      </c>
      <c r="AB177" s="28">
        <f t="shared" si="63"/>
        <v>484.26268884210572</v>
      </c>
      <c r="AC177" s="28">
        <f t="shared" si="63"/>
        <v>484.26268884210572</v>
      </c>
      <c r="AD177" s="28">
        <f t="shared" si="63"/>
        <v>484.26268884210572</v>
      </c>
      <c r="AE177" s="28">
        <f t="shared" si="63"/>
        <v>484.26268884210572</v>
      </c>
      <c r="AF177" s="28">
        <f t="shared" si="63"/>
        <v>484.26268884210572</v>
      </c>
      <c r="AG177" s="28">
        <f t="shared" si="63"/>
        <v>484.26268884210572</v>
      </c>
      <c r="AH177" s="28">
        <f t="shared" si="63"/>
        <v>484.26268884210572</v>
      </c>
      <c r="AI177" s="28">
        <f t="shared" si="63"/>
        <v>484.26268884210572</v>
      </c>
      <c r="AJ177" s="28">
        <f t="shared" si="63"/>
        <v>484.26268884210572</v>
      </c>
      <c r="AK177" s="28">
        <f t="shared" si="63"/>
        <v>484.26268884210572</v>
      </c>
      <c r="AL177" s="28">
        <f t="shared" si="63"/>
        <v>484.26268884210572</v>
      </c>
      <c r="AM177" s="28">
        <f t="shared" si="63"/>
        <v>484.26268884210572</v>
      </c>
    </row>
    <row r="178" spans="1:39" s="126" customFormat="1" hidden="1" x14ac:dyDescent="0.3">
      <c r="A178" s="117"/>
      <c r="B178" s="117" t="s">
        <v>162</v>
      </c>
      <c r="C178" s="125">
        <f>C157+C176</f>
        <v>0</v>
      </c>
      <c r="D178" s="125">
        <f t="shared" ref="D178:AM178" si="64">D157+D176</f>
        <v>0</v>
      </c>
      <c r="E178" s="125">
        <f t="shared" si="64"/>
        <v>0</v>
      </c>
      <c r="F178" s="125">
        <f t="shared" si="64"/>
        <v>0</v>
      </c>
      <c r="G178" s="125">
        <f t="shared" si="64"/>
        <v>0</v>
      </c>
      <c r="H178" s="125">
        <f t="shared" si="64"/>
        <v>0</v>
      </c>
      <c r="I178" s="125">
        <f t="shared" si="64"/>
        <v>0</v>
      </c>
      <c r="J178" s="125">
        <f t="shared" si="64"/>
        <v>0</v>
      </c>
      <c r="K178" s="125">
        <f t="shared" si="64"/>
        <v>0</v>
      </c>
      <c r="L178" s="125">
        <f t="shared" si="64"/>
        <v>0</v>
      </c>
      <c r="M178" s="125">
        <f t="shared" si="64"/>
        <v>106.23963998183606</v>
      </c>
      <c r="N178" s="125">
        <f t="shared" si="64"/>
        <v>198.39702589695281</v>
      </c>
      <c r="O178" s="125">
        <f t="shared" si="64"/>
        <v>235.10193853008715</v>
      </c>
      <c r="P178" s="125">
        <f t="shared" si="64"/>
        <v>182.72315514530464</v>
      </c>
      <c r="Q178" s="125">
        <f t="shared" si="64"/>
        <v>203.85073017915647</v>
      </c>
      <c r="R178" s="125">
        <f t="shared" si="64"/>
        <v>210.00698627080268</v>
      </c>
      <c r="S178" s="125">
        <f t="shared" si="64"/>
        <v>273.03373441406501</v>
      </c>
      <c r="T178" s="125">
        <f t="shared" si="64"/>
        <v>400.40482201087133</v>
      </c>
      <c r="U178" s="125">
        <f t="shared" si="64"/>
        <v>488.61629421229958</v>
      </c>
      <c r="V178" s="125">
        <f t="shared" si="64"/>
        <v>400.9817008657003</v>
      </c>
      <c r="W178" s="125">
        <f t="shared" si="64"/>
        <v>399.39533050242596</v>
      </c>
      <c r="X178" s="125">
        <f t="shared" si="64"/>
        <v>264.66812315473851</v>
      </c>
      <c r="Y178" s="125">
        <f t="shared" si="64"/>
        <v>212.47927996367213</v>
      </c>
      <c r="Z178" s="125">
        <f t="shared" si="64"/>
        <v>198.39702589695281</v>
      </c>
      <c r="AA178" s="125">
        <f t="shared" si="64"/>
        <v>235.10193853008715</v>
      </c>
      <c r="AB178" s="125">
        <f t="shared" si="64"/>
        <v>182.72315514530464</v>
      </c>
      <c r="AC178" s="125">
        <f t="shared" si="64"/>
        <v>0</v>
      </c>
      <c r="AD178" s="125">
        <f t="shared" si="64"/>
        <v>0</v>
      </c>
      <c r="AE178" s="125">
        <f t="shared" si="64"/>
        <v>0</v>
      </c>
      <c r="AF178" s="125">
        <f t="shared" si="64"/>
        <v>0</v>
      </c>
      <c r="AG178" s="125">
        <f t="shared" si="64"/>
        <v>0</v>
      </c>
      <c r="AH178" s="125">
        <f t="shared" si="64"/>
        <v>0</v>
      </c>
      <c r="AI178" s="125">
        <f t="shared" si="64"/>
        <v>0</v>
      </c>
      <c r="AJ178" s="125">
        <f t="shared" si="64"/>
        <v>0</v>
      </c>
      <c r="AK178" s="125">
        <f t="shared" si="64"/>
        <v>0</v>
      </c>
      <c r="AL178" s="125">
        <f t="shared" si="64"/>
        <v>0</v>
      </c>
      <c r="AM178" s="125">
        <f t="shared" si="64"/>
        <v>0</v>
      </c>
    </row>
    <row r="179" spans="1:39" hidden="1" x14ac:dyDescent="0.3">
      <c r="A179" s="117"/>
      <c r="B179" s="117" t="s">
        <v>163</v>
      </c>
      <c r="C179" s="122">
        <f>C178-C73</f>
        <v>0</v>
      </c>
      <c r="D179" s="122">
        <f t="shared" ref="D179:AM179" si="65">D178-D73</f>
        <v>0</v>
      </c>
      <c r="E179" s="122">
        <f t="shared" si="65"/>
        <v>0</v>
      </c>
      <c r="F179" s="122">
        <f t="shared" si="65"/>
        <v>0</v>
      </c>
      <c r="G179" s="122">
        <f t="shared" si="65"/>
        <v>0</v>
      </c>
      <c r="H179" s="122">
        <f t="shared" si="65"/>
        <v>0</v>
      </c>
      <c r="I179" s="122">
        <f t="shared" si="65"/>
        <v>0</v>
      </c>
      <c r="J179" s="122">
        <f t="shared" si="65"/>
        <v>0</v>
      </c>
      <c r="K179" s="122">
        <f t="shared" si="65"/>
        <v>0</v>
      </c>
      <c r="L179" s="122">
        <f t="shared" si="65"/>
        <v>0</v>
      </c>
      <c r="M179" s="122">
        <f t="shared" si="65"/>
        <v>0</v>
      </c>
      <c r="N179" s="122">
        <f t="shared" si="65"/>
        <v>0</v>
      </c>
      <c r="O179" s="122">
        <f t="shared" si="65"/>
        <v>0</v>
      </c>
      <c r="P179" s="122">
        <f t="shared" si="65"/>
        <v>0</v>
      </c>
      <c r="Q179" s="122">
        <f t="shared" si="65"/>
        <v>0</v>
      </c>
      <c r="R179" s="122">
        <f t="shared" si="65"/>
        <v>0</v>
      </c>
      <c r="S179" s="122">
        <f t="shared" si="65"/>
        <v>0</v>
      </c>
      <c r="T179" s="122">
        <f t="shared" si="65"/>
        <v>0</v>
      </c>
      <c r="U179" s="122">
        <f t="shared" si="65"/>
        <v>0</v>
      </c>
      <c r="V179" s="122">
        <f t="shared" si="65"/>
        <v>0</v>
      </c>
      <c r="W179" s="122">
        <f t="shared" si="65"/>
        <v>0</v>
      </c>
      <c r="X179" s="122">
        <f t="shared" si="65"/>
        <v>0</v>
      </c>
      <c r="Y179" s="122">
        <f t="shared" si="65"/>
        <v>0</v>
      </c>
      <c r="Z179" s="122">
        <f t="shared" si="65"/>
        <v>0</v>
      </c>
      <c r="AA179" s="122">
        <f t="shared" si="65"/>
        <v>0</v>
      </c>
      <c r="AB179" s="122">
        <f t="shared" si="65"/>
        <v>0</v>
      </c>
      <c r="AC179" s="122">
        <f t="shared" si="65"/>
        <v>0</v>
      </c>
      <c r="AD179" s="122">
        <f t="shared" si="65"/>
        <v>0</v>
      </c>
      <c r="AE179" s="122">
        <f t="shared" si="65"/>
        <v>0</v>
      </c>
      <c r="AF179" s="122">
        <f t="shared" si="65"/>
        <v>0</v>
      </c>
      <c r="AG179" s="122">
        <f t="shared" si="65"/>
        <v>0</v>
      </c>
      <c r="AH179" s="122">
        <f t="shared" si="65"/>
        <v>0</v>
      </c>
      <c r="AI179" s="122">
        <f t="shared" si="65"/>
        <v>0</v>
      </c>
      <c r="AJ179" s="122">
        <f t="shared" si="65"/>
        <v>0</v>
      </c>
      <c r="AK179" s="122">
        <f t="shared" si="65"/>
        <v>0</v>
      </c>
      <c r="AL179" s="122">
        <f t="shared" si="65"/>
        <v>0</v>
      </c>
      <c r="AM179" s="122">
        <f t="shared" si="65"/>
        <v>0</v>
      </c>
    </row>
    <row r="180" spans="1:39" hidden="1" x14ac:dyDescent="0.3">
      <c r="A180" s="117"/>
      <c r="B180" s="117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</row>
    <row r="181" spans="1:39" ht="15" hidden="1" thickBot="1" x14ac:dyDescent="0.35">
      <c r="A181" s="117"/>
      <c r="B181" s="306" t="s">
        <v>44</v>
      </c>
      <c r="C181" s="307">
        <v>43831</v>
      </c>
      <c r="D181" s="307">
        <v>43862</v>
      </c>
      <c r="E181" s="307">
        <v>43891</v>
      </c>
      <c r="F181" s="307">
        <v>43922</v>
      </c>
      <c r="G181" s="307">
        <v>43952</v>
      </c>
      <c r="H181" s="307">
        <v>43983</v>
      </c>
      <c r="I181" s="307">
        <v>44013</v>
      </c>
      <c r="J181" s="307">
        <v>44044</v>
      </c>
      <c r="K181" s="307">
        <v>44075</v>
      </c>
      <c r="L181" s="307">
        <v>44105</v>
      </c>
      <c r="M181" s="307">
        <v>44136</v>
      </c>
      <c r="N181" s="307">
        <v>44166</v>
      </c>
      <c r="O181" s="307">
        <v>44197</v>
      </c>
      <c r="P181" s="307">
        <v>44228</v>
      </c>
      <c r="Q181" s="307">
        <v>44256</v>
      </c>
      <c r="R181" s="307">
        <v>44287</v>
      </c>
      <c r="S181" s="307">
        <v>44317</v>
      </c>
      <c r="T181" s="307">
        <v>44348</v>
      </c>
      <c r="U181" s="307">
        <v>44378</v>
      </c>
      <c r="V181" s="307">
        <v>44409</v>
      </c>
      <c r="W181" s="307">
        <v>44440</v>
      </c>
      <c r="X181" s="307">
        <v>44470</v>
      </c>
      <c r="Y181" s="307">
        <v>44501</v>
      </c>
      <c r="Z181" s="307">
        <v>44531</v>
      </c>
      <c r="AA181" s="307">
        <v>44562</v>
      </c>
      <c r="AB181" s="307">
        <v>44593</v>
      </c>
      <c r="AC181" s="307">
        <v>44621</v>
      </c>
      <c r="AD181" s="307">
        <v>44652</v>
      </c>
      <c r="AE181" s="307">
        <v>44682</v>
      </c>
      <c r="AF181" s="307">
        <v>44713</v>
      </c>
      <c r="AG181" s="307">
        <v>44743</v>
      </c>
      <c r="AH181" s="307">
        <v>44774</v>
      </c>
      <c r="AI181" s="307">
        <v>44805</v>
      </c>
      <c r="AJ181" s="307">
        <v>44835</v>
      </c>
      <c r="AK181" s="307">
        <v>44866</v>
      </c>
      <c r="AL181" s="307">
        <v>44896</v>
      </c>
      <c r="AM181" s="307">
        <v>44927</v>
      </c>
    </row>
    <row r="182" spans="1:39" hidden="1" x14ac:dyDescent="0.3">
      <c r="A182" s="117"/>
      <c r="B182" s="295" t="s">
        <v>164</v>
      </c>
      <c r="C182" s="134">
        <f>C157*'YTD PROGRAM SUMMARY'!C43</f>
        <v>0</v>
      </c>
      <c r="D182" s="134">
        <f>D157*'YTD PROGRAM SUMMARY'!D43</f>
        <v>0</v>
      </c>
      <c r="E182" s="134">
        <f>E157*'YTD PROGRAM SUMMARY'!E43</f>
        <v>0</v>
      </c>
      <c r="F182" s="134">
        <f>F157*'YTD PROGRAM SUMMARY'!F43</f>
        <v>0</v>
      </c>
      <c r="G182" s="134">
        <f>G157*'YTD PROGRAM SUMMARY'!G43</f>
        <v>0</v>
      </c>
      <c r="H182" s="134">
        <f>H157*'YTD PROGRAM SUMMARY'!H43</f>
        <v>0</v>
      </c>
      <c r="I182" s="134">
        <f>I157*'YTD PROGRAM SUMMARY'!I43</f>
        <v>0</v>
      </c>
      <c r="J182" s="134">
        <f>J157*'YTD PROGRAM SUMMARY'!J43</f>
        <v>0</v>
      </c>
      <c r="K182" s="134">
        <f>K157*'YTD PROGRAM SUMMARY'!K43</f>
        <v>0</v>
      </c>
      <c r="L182" s="134">
        <f>L157*'YTD PROGRAM SUMMARY'!L43</f>
        <v>0</v>
      </c>
      <c r="M182" s="134">
        <f>M157*'YTD PROGRAM SUMMARY'!M43</f>
        <v>65.422410010426972</v>
      </c>
      <c r="N182" s="134">
        <f>N157*'YTD PROGRAM SUMMARY'!N43</f>
        <v>60.431247480522678</v>
      </c>
      <c r="O182" s="258">
        <f>O157*'YTD PROGRAM SUMMARY'!O43</f>
        <v>0</v>
      </c>
      <c r="P182" s="258">
        <f>P157*'YTD PROGRAM SUMMARY'!P43</f>
        <v>0</v>
      </c>
      <c r="Q182" s="258">
        <f>Q157*'YTD PROGRAM SUMMARY'!Q43</f>
        <v>0</v>
      </c>
      <c r="R182" s="258">
        <f>R157*'YTD PROGRAM SUMMARY'!R43</f>
        <v>0</v>
      </c>
      <c r="S182" s="258">
        <f>S157*'YTD PROGRAM SUMMARY'!S43</f>
        <v>0</v>
      </c>
      <c r="T182" s="258">
        <f>T157*'YTD PROGRAM SUMMARY'!T43</f>
        <v>0</v>
      </c>
      <c r="U182" s="258">
        <f>U157*'YTD PROGRAM SUMMARY'!U43</f>
        <v>0</v>
      </c>
      <c r="V182" s="258">
        <f>V157*'YTD PROGRAM SUMMARY'!V43</f>
        <v>0</v>
      </c>
      <c r="W182" s="258">
        <f>W157*'YTD PROGRAM SUMMARY'!W43</f>
        <v>0</v>
      </c>
      <c r="X182" s="258">
        <f>X157*'YTD PROGRAM SUMMARY'!X43</f>
        <v>0</v>
      </c>
      <c r="Y182" s="258">
        <f>Y157*'YTD PROGRAM SUMMARY'!Y43</f>
        <v>0</v>
      </c>
      <c r="Z182" s="258">
        <f>Z157*'YTD PROGRAM SUMMARY'!Z43</f>
        <v>0</v>
      </c>
      <c r="AA182" s="258">
        <f>AA157*'YTD PROGRAM SUMMARY'!AA43</f>
        <v>0</v>
      </c>
      <c r="AB182" s="258">
        <f>AB157*'YTD PROGRAM SUMMARY'!AB43</f>
        <v>0</v>
      </c>
      <c r="AC182" s="258">
        <f>AC157*'YTD PROGRAM SUMMARY'!AC43</f>
        <v>0</v>
      </c>
      <c r="AD182" s="258">
        <f>AD157*'YTD PROGRAM SUMMARY'!AD43</f>
        <v>0</v>
      </c>
      <c r="AE182" s="258">
        <f>AE157*'YTD PROGRAM SUMMARY'!AE43</f>
        <v>0</v>
      </c>
      <c r="AF182" s="258">
        <f>AF157*'YTD PROGRAM SUMMARY'!AF43</f>
        <v>0</v>
      </c>
      <c r="AG182" s="258">
        <f>AG157*'YTD PROGRAM SUMMARY'!AG43</f>
        <v>0</v>
      </c>
      <c r="AH182" s="258">
        <f>AH157*'YTD PROGRAM SUMMARY'!AH43</f>
        <v>0</v>
      </c>
      <c r="AI182" s="258">
        <f>AI157*'YTD PROGRAM SUMMARY'!AI43</f>
        <v>0</v>
      </c>
      <c r="AJ182" s="258">
        <f>AJ157*'YTD PROGRAM SUMMARY'!AJ43</f>
        <v>0</v>
      </c>
      <c r="AK182" s="258">
        <f>AK157*'YTD PROGRAM SUMMARY'!AK43</f>
        <v>0</v>
      </c>
      <c r="AL182" s="258">
        <f>AL157*'YTD PROGRAM SUMMARY'!AL43</f>
        <v>0</v>
      </c>
      <c r="AM182" s="258">
        <f>AM157*'YTD PROGRAM SUMMARY'!AM43</f>
        <v>0</v>
      </c>
    </row>
    <row r="183" spans="1:39" ht="15" hidden="1" thickBot="1" x14ac:dyDescent="0.35">
      <c r="A183" s="117"/>
      <c r="B183" s="284" t="s">
        <v>165</v>
      </c>
      <c r="C183" s="127">
        <f>C176*'YTD PROGRAM SUMMARY'!C43</f>
        <v>0</v>
      </c>
      <c r="D183" s="127">
        <f>D176*'YTD PROGRAM SUMMARY'!D43</f>
        <v>0</v>
      </c>
      <c r="E183" s="127">
        <f>E176*'YTD PROGRAM SUMMARY'!E43</f>
        <v>0</v>
      </c>
      <c r="F183" s="127">
        <f>F176*'YTD PROGRAM SUMMARY'!F43</f>
        <v>0</v>
      </c>
      <c r="G183" s="127">
        <f>G176*'YTD PROGRAM SUMMARY'!G43</f>
        <v>0</v>
      </c>
      <c r="H183" s="127">
        <f>H176*'YTD PROGRAM SUMMARY'!H43</f>
        <v>0</v>
      </c>
      <c r="I183" s="127">
        <f>I176*'YTD PROGRAM SUMMARY'!I43</f>
        <v>0</v>
      </c>
      <c r="J183" s="127">
        <f>J176*'YTD PROGRAM SUMMARY'!J43</f>
        <v>0</v>
      </c>
      <c r="K183" s="127">
        <f>K176*'YTD PROGRAM SUMMARY'!K43</f>
        <v>0</v>
      </c>
      <c r="L183" s="127">
        <f>L176*'YTD PROGRAM SUMMARY'!L43</f>
        <v>0</v>
      </c>
      <c r="M183" s="127">
        <f>M176*'YTD PROGRAM SUMMARY'!M43</f>
        <v>7.5933110501653864</v>
      </c>
      <c r="N183" s="127">
        <f>N176*'YTD PROGRAM SUMMARY'!N43</f>
        <v>5.0293411001422417</v>
      </c>
      <c r="O183" s="252">
        <f>O176*'YTD PROGRAM SUMMARY'!O43</f>
        <v>0</v>
      </c>
      <c r="P183" s="252">
        <f>P176*'YTD PROGRAM SUMMARY'!P43</f>
        <v>0</v>
      </c>
      <c r="Q183" s="252">
        <f>Q176*'YTD PROGRAM SUMMARY'!Q43</f>
        <v>0</v>
      </c>
      <c r="R183" s="252">
        <f>R176*'YTD PROGRAM SUMMARY'!R43</f>
        <v>0</v>
      </c>
      <c r="S183" s="252">
        <f>S176*'YTD PROGRAM SUMMARY'!S43</f>
        <v>0</v>
      </c>
      <c r="T183" s="252">
        <f>T176*'YTD PROGRAM SUMMARY'!T43</f>
        <v>0</v>
      </c>
      <c r="U183" s="252">
        <f>U176*'YTD PROGRAM SUMMARY'!U43</f>
        <v>0</v>
      </c>
      <c r="V183" s="252">
        <f>V176*'YTD PROGRAM SUMMARY'!V43</f>
        <v>0</v>
      </c>
      <c r="W183" s="252">
        <f>W176*'YTD PROGRAM SUMMARY'!W43</f>
        <v>0</v>
      </c>
      <c r="X183" s="252">
        <f>X176*'YTD PROGRAM SUMMARY'!X43</f>
        <v>0</v>
      </c>
      <c r="Y183" s="252">
        <f>Y176*'YTD PROGRAM SUMMARY'!Y43</f>
        <v>0</v>
      </c>
      <c r="Z183" s="252">
        <f>Z176*'YTD PROGRAM SUMMARY'!Z43</f>
        <v>0</v>
      </c>
      <c r="AA183" s="252">
        <f>AA176*'YTD PROGRAM SUMMARY'!AA43</f>
        <v>0</v>
      </c>
      <c r="AB183" s="252">
        <f>AB176*'YTD PROGRAM SUMMARY'!AB43</f>
        <v>0</v>
      </c>
      <c r="AC183" s="252">
        <f>AC176*'YTD PROGRAM SUMMARY'!AC43</f>
        <v>0</v>
      </c>
      <c r="AD183" s="252">
        <f>AD176*'YTD PROGRAM SUMMARY'!AD43</f>
        <v>0</v>
      </c>
      <c r="AE183" s="252">
        <f>AE176*'YTD PROGRAM SUMMARY'!AE43</f>
        <v>0</v>
      </c>
      <c r="AF183" s="252">
        <f>AF176*'YTD PROGRAM SUMMARY'!AF43</f>
        <v>0</v>
      </c>
      <c r="AG183" s="252">
        <f>AG176*'YTD PROGRAM SUMMARY'!AG43</f>
        <v>0</v>
      </c>
      <c r="AH183" s="252">
        <f>AH176*'YTD PROGRAM SUMMARY'!AH43</f>
        <v>0</v>
      </c>
      <c r="AI183" s="252">
        <f>AI176*'YTD PROGRAM SUMMARY'!AI43</f>
        <v>0</v>
      </c>
      <c r="AJ183" s="252">
        <f>AJ176*'YTD PROGRAM SUMMARY'!AJ43</f>
        <v>0</v>
      </c>
      <c r="AK183" s="252">
        <f>AK176*'YTD PROGRAM SUMMARY'!AK43</f>
        <v>0</v>
      </c>
      <c r="AL183" s="252">
        <f>AL176*'YTD PROGRAM SUMMARY'!AL43</f>
        <v>0</v>
      </c>
      <c r="AM183" s="252">
        <f>AM176*'YTD PROGRAM SUMMARY'!AM43</f>
        <v>0</v>
      </c>
    </row>
    <row r="184" spans="1:39" hidden="1" x14ac:dyDescent="0.3">
      <c r="A184" s="117"/>
      <c r="B184" s="295" t="s">
        <v>166</v>
      </c>
      <c r="C184" s="128">
        <f>IFERROR(C182/C73,0)</f>
        <v>0</v>
      </c>
      <c r="D184" s="128">
        <f t="shared" ref="D184:AM184" si="66">IFERROR(D182/D73,0)</f>
        <v>0</v>
      </c>
      <c r="E184" s="128">
        <f t="shared" si="66"/>
        <v>0</v>
      </c>
      <c r="F184" s="128">
        <f t="shared" si="66"/>
        <v>0</v>
      </c>
      <c r="G184" s="128">
        <f t="shared" si="66"/>
        <v>0</v>
      </c>
      <c r="H184" s="128">
        <f t="shared" si="66"/>
        <v>0</v>
      </c>
      <c r="I184" s="128">
        <f t="shared" si="66"/>
        <v>0</v>
      </c>
      <c r="J184" s="128">
        <f t="shared" si="66"/>
        <v>0</v>
      </c>
      <c r="K184" s="128">
        <f t="shared" si="66"/>
        <v>0</v>
      </c>
      <c r="L184" s="128">
        <f t="shared" si="66"/>
        <v>0</v>
      </c>
      <c r="M184" s="128">
        <f t="shared" si="66"/>
        <v>0.61580037377397301</v>
      </c>
      <c r="N184" s="128">
        <f t="shared" si="66"/>
        <v>0.30459754730350946</v>
      </c>
      <c r="O184" s="253">
        <f t="shared" si="66"/>
        <v>0</v>
      </c>
      <c r="P184" s="253">
        <f t="shared" si="66"/>
        <v>0</v>
      </c>
      <c r="Q184" s="253">
        <f t="shared" si="66"/>
        <v>0</v>
      </c>
      <c r="R184" s="253">
        <f t="shared" si="66"/>
        <v>0</v>
      </c>
      <c r="S184" s="253">
        <f t="shared" si="66"/>
        <v>0</v>
      </c>
      <c r="T184" s="253">
        <f t="shared" si="66"/>
        <v>0</v>
      </c>
      <c r="U184" s="253">
        <f t="shared" si="66"/>
        <v>0</v>
      </c>
      <c r="V184" s="253">
        <f t="shared" si="66"/>
        <v>0</v>
      </c>
      <c r="W184" s="253">
        <f t="shared" si="66"/>
        <v>0</v>
      </c>
      <c r="X184" s="253">
        <f t="shared" si="66"/>
        <v>0</v>
      </c>
      <c r="Y184" s="253">
        <f t="shared" si="66"/>
        <v>0</v>
      </c>
      <c r="Z184" s="253">
        <f t="shared" si="66"/>
        <v>0</v>
      </c>
      <c r="AA184" s="253">
        <f t="shared" si="66"/>
        <v>0</v>
      </c>
      <c r="AB184" s="253">
        <f t="shared" si="66"/>
        <v>0</v>
      </c>
      <c r="AC184" s="253">
        <f t="shared" si="66"/>
        <v>0</v>
      </c>
      <c r="AD184" s="253">
        <f t="shared" si="66"/>
        <v>0</v>
      </c>
      <c r="AE184" s="253">
        <f t="shared" si="66"/>
        <v>0</v>
      </c>
      <c r="AF184" s="253">
        <f t="shared" si="66"/>
        <v>0</v>
      </c>
      <c r="AG184" s="253">
        <f t="shared" si="66"/>
        <v>0</v>
      </c>
      <c r="AH184" s="253">
        <f t="shared" si="66"/>
        <v>0</v>
      </c>
      <c r="AI184" s="253">
        <f t="shared" si="66"/>
        <v>0</v>
      </c>
      <c r="AJ184" s="253">
        <f t="shared" si="66"/>
        <v>0</v>
      </c>
      <c r="AK184" s="253">
        <f t="shared" si="66"/>
        <v>0</v>
      </c>
      <c r="AL184" s="253">
        <f t="shared" si="66"/>
        <v>0</v>
      </c>
      <c r="AM184" s="253">
        <f t="shared" si="66"/>
        <v>0</v>
      </c>
    </row>
    <row r="185" spans="1:39" ht="15" hidden="1" thickBot="1" x14ac:dyDescent="0.35">
      <c r="A185" s="117"/>
      <c r="B185" s="284" t="s">
        <v>167</v>
      </c>
      <c r="C185" s="129">
        <f>IFERROR(C183/C73,0)</f>
        <v>0</v>
      </c>
      <c r="D185" s="129">
        <f t="shared" ref="D185:AM185" si="67">IFERROR(D183/D73,0)</f>
        <v>0</v>
      </c>
      <c r="E185" s="129">
        <f t="shared" si="67"/>
        <v>0</v>
      </c>
      <c r="F185" s="129">
        <f t="shared" si="67"/>
        <v>0</v>
      </c>
      <c r="G185" s="129">
        <f t="shared" si="67"/>
        <v>0</v>
      </c>
      <c r="H185" s="129">
        <f t="shared" si="67"/>
        <v>0</v>
      </c>
      <c r="I185" s="129">
        <f t="shared" si="67"/>
        <v>0</v>
      </c>
      <c r="J185" s="129">
        <f t="shared" si="67"/>
        <v>0</v>
      </c>
      <c r="K185" s="129">
        <f t="shared" si="67"/>
        <v>0</v>
      </c>
      <c r="L185" s="129">
        <f t="shared" si="67"/>
        <v>0</v>
      </c>
      <c r="M185" s="129">
        <f t="shared" si="67"/>
        <v>7.1473426034422041E-2</v>
      </c>
      <c r="N185" s="129">
        <f t="shared" si="67"/>
        <v>2.5349881518659838E-2</v>
      </c>
      <c r="O185" s="254">
        <f t="shared" si="67"/>
        <v>0</v>
      </c>
      <c r="P185" s="254">
        <f t="shared" si="67"/>
        <v>0</v>
      </c>
      <c r="Q185" s="254">
        <f t="shared" si="67"/>
        <v>0</v>
      </c>
      <c r="R185" s="254">
        <f t="shared" si="67"/>
        <v>0</v>
      </c>
      <c r="S185" s="254">
        <f t="shared" si="67"/>
        <v>0</v>
      </c>
      <c r="T185" s="254">
        <f t="shared" si="67"/>
        <v>0</v>
      </c>
      <c r="U185" s="254">
        <f t="shared" si="67"/>
        <v>0</v>
      </c>
      <c r="V185" s="254">
        <f t="shared" si="67"/>
        <v>0</v>
      </c>
      <c r="W185" s="254">
        <f t="shared" si="67"/>
        <v>0</v>
      </c>
      <c r="X185" s="254">
        <f t="shared" si="67"/>
        <v>0</v>
      </c>
      <c r="Y185" s="254">
        <f t="shared" si="67"/>
        <v>0</v>
      </c>
      <c r="Z185" s="254">
        <f t="shared" si="67"/>
        <v>0</v>
      </c>
      <c r="AA185" s="254">
        <f t="shared" si="67"/>
        <v>0</v>
      </c>
      <c r="AB185" s="254">
        <f t="shared" si="67"/>
        <v>0</v>
      </c>
      <c r="AC185" s="254">
        <f t="shared" si="67"/>
        <v>0</v>
      </c>
      <c r="AD185" s="254">
        <f t="shared" si="67"/>
        <v>0</v>
      </c>
      <c r="AE185" s="254">
        <f t="shared" si="67"/>
        <v>0</v>
      </c>
      <c r="AF185" s="254">
        <f t="shared" si="67"/>
        <v>0</v>
      </c>
      <c r="AG185" s="254">
        <f t="shared" si="67"/>
        <v>0</v>
      </c>
      <c r="AH185" s="254">
        <f t="shared" si="67"/>
        <v>0</v>
      </c>
      <c r="AI185" s="254">
        <f t="shared" si="67"/>
        <v>0</v>
      </c>
      <c r="AJ185" s="254">
        <f t="shared" si="67"/>
        <v>0</v>
      </c>
      <c r="AK185" s="254">
        <f t="shared" si="67"/>
        <v>0</v>
      </c>
      <c r="AL185" s="254">
        <f t="shared" si="67"/>
        <v>0</v>
      </c>
      <c r="AM185" s="254">
        <f t="shared" si="67"/>
        <v>0</v>
      </c>
    </row>
    <row r="186" spans="1:39" ht="15" hidden="1" thickBot="1" x14ac:dyDescent="0.35">
      <c r="A186" s="117"/>
      <c r="B186" s="308" t="s">
        <v>168</v>
      </c>
      <c r="C186" s="131">
        <f>C184+C185</f>
        <v>0</v>
      </c>
      <c r="D186" s="131">
        <f t="shared" ref="D186:AM186" si="68">D184+D185</f>
        <v>0</v>
      </c>
      <c r="E186" s="132">
        <f t="shared" si="68"/>
        <v>0</v>
      </c>
      <c r="F186" s="132">
        <f t="shared" si="68"/>
        <v>0</v>
      </c>
      <c r="G186" s="132">
        <f t="shared" si="68"/>
        <v>0</v>
      </c>
      <c r="H186" s="132">
        <f t="shared" si="68"/>
        <v>0</v>
      </c>
      <c r="I186" s="132">
        <f t="shared" si="68"/>
        <v>0</v>
      </c>
      <c r="J186" s="132">
        <f t="shared" si="68"/>
        <v>0</v>
      </c>
      <c r="K186" s="132">
        <f t="shared" si="68"/>
        <v>0</v>
      </c>
      <c r="L186" s="132">
        <f t="shared" si="68"/>
        <v>0</v>
      </c>
      <c r="M186" s="133">
        <f t="shared" si="68"/>
        <v>0.68727379980839509</v>
      </c>
      <c r="N186" s="142">
        <f t="shared" si="68"/>
        <v>0.32994742882216932</v>
      </c>
      <c r="O186" s="255">
        <f t="shared" si="68"/>
        <v>0</v>
      </c>
      <c r="P186" s="255">
        <f t="shared" si="68"/>
        <v>0</v>
      </c>
      <c r="Q186" s="256">
        <f t="shared" si="68"/>
        <v>0</v>
      </c>
      <c r="R186" s="256">
        <f t="shared" si="68"/>
        <v>0</v>
      </c>
      <c r="S186" s="256">
        <f t="shared" si="68"/>
        <v>0</v>
      </c>
      <c r="T186" s="256">
        <f t="shared" si="68"/>
        <v>0</v>
      </c>
      <c r="U186" s="256">
        <f t="shared" si="68"/>
        <v>0</v>
      </c>
      <c r="V186" s="256">
        <f t="shared" si="68"/>
        <v>0</v>
      </c>
      <c r="W186" s="256">
        <f t="shared" si="68"/>
        <v>0</v>
      </c>
      <c r="X186" s="256">
        <f t="shared" si="68"/>
        <v>0</v>
      </c>
      <c r="Y186" s="270">
        <f t="shared" si="68"/>
        <v>0</v>
      </c>
      <c r="Z186" s="270">
        <f t="shared" si="68"/>
        <v>0</v>
      </c>
      <c r="AA186" s="255">
        <f t="shared" si="68"/>
        <v>0</v>
      </c>
      <c r="AB186" s="255">
        <f t="shared" si="68"/>
        <v>0</v>
      </c>
      <c r="AC186" s="256">
        <f t="shared" si="68"/>
        <v>0</v>
      </c>
      <c r="AD186" s="256">
        <f t="shared" si="68"/>
        <v>0</v>
      </c>
      <c r="AE186" s="256">
        <f t="shared" si="68"/>
        <v>0</v>
      </c>
      <c r="AF186" s="256">
        <f t="shared" si="68"/>
        <v>0</v>
      </c>
      <c r="AG186" s="256">
        <f t="shared" si="68"/>
        <v>0</v>
      </c>
      <c r="AH186" s="256">
        <f t="shared" si="68"/>
        <v>0</v>
      </c>
      <c r="AI186" s="256">
        <f t="shared" si="68"/>
        <v>0</v>
      </c>
      <c r="AJ186" s="256">
        <f t="shared" si="68"/>
        <v>0</v>
      </c>
      <c r="AK186" s="270">
        <f t="shared" si="68"/>
        <v>0</v>
      </c>
      <c r="AL186" s="270">
        <f t="shared" si="68"/>
        <v>0</v>
      </c>
      <c r="AM186" s="255">
        <f t="shared" si="68"/>
        <v>0</v>
      </c>
    </row>
    <row r="187" spans="1:39" hidden="1" x14ac:dyDescent="0.3">
      <c r="A187" s="117"/>
      <c r="B187" s="117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</row>
    <row r="188" spans="1:39" ht="15" hidden="1" thickBot="1" x14ac:dyDescent="0.35">
      <c r="A188" s="117"/>
      <c r="B188" s="306" t="s">
        <v>45</v>
      </c>
      <c r="C188" s="307">
        <v>43831</v>
      </c>
      <c r="D188" s="307">
        <v>43862</v>
      </c>
      <c r="E188" s="307">
        <v>43891</v>
      </c>
      <c r="F188" s="307">
        <v>43922</v>
      </c>
      <c r="G188" s="307">
        <v>43952</v>
      </c>
      <c r="H188" s="307">
        <v>43983</v>
      </c>
      <c r="I188" s="307">
        <v>44013</v>
      </c>
      <c r="J188" s="307">
        <v>44044</v>
      </c>
      <c r="K188" s="307">
        <v>44075</v>
      </c>
      <c r="L188" s="307">
        <v>44105</v>
      </c>
      <c r="M188" s="307">
        <v>44136</v>
      </c>
      <c r="N188" s="307">
        <v>44166</v>
      </c>
      <c r="O188" s="307">
        <v>44197</v>
      </c>
      <c r="P188" s="307">
        <v>44228</v>
      </c>
      <c r="Q188" s="307">
        <v>44256</v>
      </c>
      <c r="R188" s="307">
        <v>44287</v>
      </c>
      <c r="S188" s="307">
        <v>44317</v>
      </c>
      <c r="T188" s="307">
        <v>44348</v>
      </c>
      <c r="U188" s="307">
        <v>44378</v>
      </c>
      <c r="V188" s="307">
        <v>44409</v>
      </c>
      <c r="W188" s="307">
        <v>44440</v>
      </c>
      <c r="X188" s="307">
        <v>44470</v>
      </c>
      <c r="Y188" s="307">
        <v>44501</v>
      </c>
      <c r="Z188" s="307">
        <v>44531</v>
      </c>
      <c r="AA188" s="307">
        <v>44562</v>
      </c>
      <c r="AB188" s="307">
        <v>44593</v>
      </c>
      <c r="AC188" s="307">
        <v>44621</v>
      </c>
      <c r="AD188" s="307">
        <v>44652</v>
      </c>
      <c r="AE188" s="307">
        <v>44682</v>
      </c>
      <c r="AF188" s="307">
        <v>44713</v>
      </c>
      <c r="AG188" s="307">
        <v>44743</v>
      </c>
      <c r="AH188" s="307">
        <v>44774</v>
      </c>
      <c r="AI188" s="307">
        <v>44805</v>
      </c>
      <c r="AJ188" s="307">
        <v>44835</v>
      </c>
      <c r="AK188" s="307">
        <v>44866</v>
      </c>
      <c r="AL188" s="307">
        <v>44896</v>
      </c>
      <c r="AM188" s="307">
        <v>44927</v>
      </c>
    </row>
    <row r="189" spans="1:39" hidden="1" x14ac:dyDescent="0.3">
      <c r="A189" s="117"/>
      <c r="B189" s="295" t="s">
        <v>169</v>
      </c>
      <c r="C189" s="134">
        <f>C157*'YTD PROGRAM SUMMARY'!C44</f>
        <v>0</v>
      </c>
      <c r="D189" s="134">
        <f>D157*'YTD PROGRAM SUMMARY'!D44</f>
        <v>0</v>
      </c>
      <c r="E189" s="134">
        <f>E157*'YTD PROGRAM SUMMARY'!E44</f>
        <v>0</v>
      </c>
      <c r="F189" s="134">
        <f>F157*'YTD PROGRAM SUMMARY'!F44</f>
        <v>0</v>
      </c>
      <c r="G189" s="134">
        <f>G157*'YTD PROGRAM SUMMARY'!G44</f>
        <v>0</v>
      </c>
      <c r="H189" s="134">
        <f>H157*'YTD PROGRAM SUMMARY'!H44</f>
        <v>0</v>
      </c>
      <c r="I189" s="134">
        <f>I157*'YTD PROGRAM SUMMARY'!I44</f>
        <v>0</v>
      </c>
      <c r="J189" s="134">
        <f>J157*'YTD PROGRAM SUMMARY'!J44</f>
        <v>0</v>
      </c>
      <c r="K189" s="134">
        <f>K157*'YTD PROGRAM SUMMARY'!K44</f>
        <v>0</v>
      </c>
      <c r="L189" s="134">
        <f>L157*'YTD PROGRAM SUMMARY'!L44</f>
        <v>0</v>
      </c>
      <c r="M189" s="134">
        <f>M157*'YTD PROGRAM SUMMARY'!M44</f>
        <v>29.768778754030613</v>
      </c>
      <c r="N189" s="134">
        <f>N157*'YTD PROGRAM SUMMARY'!N44</f>
        <v>122.7229225527074</v>
      </c>
      <c r="O189" s="258">
        <f>O157*'YTD PROGRAM SUMMARY'!O44</f>
        <v>0</v>
      </c>
      <c r="P189" s="258">
        <f>P157*'YTD PROGRAM SUMMARY'!P44</f>
        <v>0</v>
      </c>
      <c r="Q189" s="258">
        <f>Q157*'YTD PROGRAM SUMMARY'!Q44</f>
        <v>0</v>
      </c>
      <c r="R189" s="258">
        <f>R157*'YTD PROGRAM SUMMARY'!R44</f>
        <v>0</v>
      </c>
      <c r="S189" s="258">
        <f>S157*'YTD PROGRAM SUMMARY'!S44</f>
        <v>0</v>
      </c>
      <c r="T189" s="258">
        <f>T157*'YTD PROGRAM SUMMARY'!T44</f>
        <v>0</v>
      </c>
      <c r="U189" s="258">
        <f>U157*'YTD PROGRAM SUMMARY'!U44</f>
        <v>0</v>
      </c>
      <c r="V189" s="258">
        <f>V157*'YTD PROGRAM SUMMARY'!V44</f>
        <v>0</v>
      </c>
      <c r="W189" s="258">
        <f>W157*'YTD PROGRAM SUMMARY'!W44</f>
        <v>0</v>
      </c>
      <c r="X189" s="258">
        <f>X157*'YTD PROGRAM SUMMARY'!X44</f>
        <v>0</v>
      </c>
      <c r="Y189" s="258">
        <f>Y157*'YTD PROGRAM SUMMARY'!Y44</f>
        <v>0</v>
      </c>
      <c r="Z189" s="258">
        <f>Z157*'YTD PROGRAM SUMMARY'!Z44</f>
        <v>0</v>
      </c>
      <c r="AA189" s="258">
        <f>AA157*'YTD PROGRAM SUMMARY'!AA44</f>
        <v>0</v>
      </c>
      <c r="AB189" s="258">
        <f>AB157*'YTD PROGRAM SUMMARY'!AB44</f>
        <v>0</v>
      </c>
      <c r="AC189" s="258">
        <f>AC157*'YTD PROGRAM SUMMARY'!AC44</f>
        <v>0</v>
      </c>
      <c r="AD189" s="258">
        <f>AD157*'YTD PROGRAM SUMMARY'!AD44</f>
        <v>0</v>
      </c>
      <c r="AE189" s="258">
        <f>AE157*'YTD PROGRAM SUMMARY'!AE44</f>
        <v>0</v>
      </c>
      <c r="AF189" s="258">
        <f>AF157*'YTD PROGRAM SUMMARY'!AF44</f>
        <v>0</v>
      </c>
      <c r="AG189" s="258">
        <f>AG157*'YTD PROGRAM SUMMARY'!AG44</f>
        <v>0</v>
      </c>
      <c r="AH189" s="258">
        <f>AH157*'YTD PROGRAM SUMMARY'!AH44</f>
        <v>0</v>
      </c>
      <c r="AI189" s="258">
        <f>AI157*'YTD PROGRAM SUMMARY'!AI44</f>
        <v>0</v>
      </c>
      <c r="AJ189" s="258">
        <f>AJ157*'YTD PROGRAM SUMMARY'!AJ44</f>
        <v>0</v>
      </c>
      <c r="AK189" s="258">
        <f>AK157*'YTD PROGRAM SUMMARY'!AK44</f>
        <v>0</v>
      </c>
      <c r="AL189" s="258">
        <f>AL157*'YTD PROGRAM SUMMARY'!AL44</f>
        <v>0</v>
      </c>
      <c r="AM189" s="258">
        <f>AM157*'YTD PROGRAM SUMMARY'!AM44</f>
        <v>0</v>
      </c>
    </row>
    <row r="190" spans="1:39" ht="15" hidden="1" thickBot="1" x14ac:dyDescent="0.35">
      <c r="A190" s="117"/>
      <c r="B190" s="284" t="s">
        <v>170</v>
      </c>
      <c r="C190" s="127">
        <f>C176*'YTD PROGRAM SUMMARY'!C44</f>
        <v>0</v>
      </c>
      <c r="D190" s="127">
        <f>D176*'YTD PROGRAM SUMMARY'!D44</f>
        <v>0</v>
      </c>
      <c r="E190" s="127">
        <f>E176*'YTD PROGRAM SUMMARY'!E44</f>
        <v>0</v>
      </c>
      <c r="F190" s="127">
        <f>F176*'YTD PROGRAM SUMMARY'!F44</f>
        <v>0</v>
      </c>
      <c r="G190" s="127">
        <f>G176*'YTD PROGRAM SUMMARY'!G44</f>
        <v>0</v>
      </c>
      <c r="H190" s="127">
        <f>H176*'YTD PROGRAM SUMMARY'!H44</f>
        <v>0</v>
      </c>
      <c r="I190" s="127">
        <f>I176*'YTD PROGRAM SUMMARY'!I44</f>
        <v>0</v>
      </c>
      <c r="J190" s="127">
        <f>J176*'YTD PROGRAM SUMMARY'!J44</f>
        <v>0</v>
      </c>
      <c r="K190" s="127">
        <f>K176*'YTD PROGRAM SUMMARY'!K44</f>
        <v>0</v>
      </c>
      <c r="L190" s="127">
        <f>L176*'YTD PROGRAM SUMMARY'!L44</f>
        <v>0</v>
      </c>
      <c r="M190" s="127">
        <f>M176*'YTD PROGRAM SUMMARY'!M44</f>
        <v>3.4551401672130782</v>
      </c>
      <c r="N190" s="127">
        <f>N176*'YTD PROGRAM SUMMARY'!N44</f>
        <v>10.213514763580488</v>
      </c>
      <c r="O190" s="252">
        <f>O176*'YTD PROGRAM SUMMARY'!O44</f>
        <v>0</v>
      </c>
      <c r="P190" s="252">
        <f>P176*'YTD PROGRAM SUMMARY'!P44</f>
        <v>0</v>
      </c>
      <c r="Q190" s="252">
        <f>Q176*'YTD PROGRAM SUMMARY'!Q44</f>
        <v>0</v>
      </c>
      <c r="R190" s="252">
        <f>R176*'YTD PROGRAM SUMMARY'!R44</f>
        <v>0</v>
      </c>
      <c r="S190" s="252">
        <f>S176*'YTD PROGRAM SUMMARY'!S44</f>
        <v>0</v>
      </c>
      <c r="T190" s="252">
        <f>T176*'YTD PROGRAM SUMMARY'!T44</f>
        <v>0</v>
      </c>
      <c r="U190" s="252">
        <f>U176*'YTD PROGRAM SUMMARY'!U44</f>
        <v>0</v>
      </c>
      <c r="V190" s="252">
        <f>V176*'YTD PROGRAM SUMMARY'!V44</f>
        <v>0</v>
      </c>
      <c r="W190" s="252">
        <f>W176*'YTD PROGRAM SUMMARY'!W44</f>
        <v>0</v>
      </c>
      <c r="X190" s="252">
        <f>X176*'YTD PROGRAM SUMMARY'!X44</f>
        <v>0</v>
      </c>
      <c r="Y190" s="252">
        <f>Y176*'YTD PROGRAM SUMMARY'!Y44</f>
        <v>0</v>
      </c>
      <c r="Z190" s="252">
        <f>Z176*'YTD PROGRAM SUMMARY'!Z44</f>
        <v>0</v>
      </c>
      <c r="AA190" s="252">
        <f>AA176*'YTD PROGRAM SUMMARY'!AA44</f>
        <v>0</v>
      </c>
      <c r="AB190" s="252">
        <f>AB176*'YTD PROGRAM SUMMARY'!AB44</f>
        <v>0</v>
      </c>
      <c r="AC190" s="252">
        <f>AC176*'YTD PROGRAM SUMMARY'!AC44</f>
        <v>0</v>
      </c>
      <c r="AD190" s="252">
        <f>AD176*'YTD PROGRAM SUMMARY'!AD44</f>
        <v>0</v>
      </c>
      <c r="AE190" s="252">
        <f>AE176*'YTD PROGRAM SUMMARY'!AE44</f>
        <v>0</v>
      </c>
      <c r="AF190" s="252">
        <f>AF176*'YTD PROGRAM SUMMARY'!AF44</f>
        <v>0</v>
      </c>
      <c r="AG190" s="252">
        <f>AG176*'YTD PROGRAM SUMMARY'!AG44</f>
        <v>0</v>
      </c>
      <c r="AH190" s="252">
        <f>AH176*'YTD PROGRAM SUMMARY'!AH44</f>
        <v>0</v>
      </c>
      <c r="AI190" s="252">
        <f>AI176*'YTD PROGRAM SUMMARY'!AI44</f>
        <v>0</v>
      </c>
      <c r="AJ190" s="252">
        <f>AJ176*'YTD PROGRAM SUMMARY'!AJ44</f>
        <v>0</v>
      </c>
      <c r="AK190" s="252">
        <f>AK176*'YTD PROGRAM SUMMARY'!AK44</f>
        <v>0</v>
      </c>
      <c r="AL190" s="252">
        <f>AL176*'YTD PROGRAM SUMMARY'!AL44</f>
        <v>0</v>
      </c>
      <c r="AM190" s="252">
        <f>AM176*'YTD PROGRAM SUMMARY'!AM44</f>
        <v>0</v>
      </c>
    </row>
    <row r="191" spans="1:39" hidden="1" x14ac:dyDescent="0.3">
      <c r="A191" s="117"/>
      <c r="B191" s="295" t="s">
        <v>171</v>
      </c>
      <c r="C191" s="128">
        <f t="shared" ref="C191" si="69">IFERROR(C189/C73,0)</f>
        <v>0</v>
      </c>
      <c r="D191" s="128">
        <f t="shared" ref="D191:AM191" si="70">IFERROR(D189/D73,0)</f>
        <v>0</v>
      </c>
      <c r="E191" s="128">
        <f t="shared" si="70"/>
        <v>0</v>
      </c>
      <c r="F191" s="128">
        <f t="shared" si="70"/>
        <v>0</v>
      </c>
      <c r="G191" s="128">
        <f t="shared" si="70"/>
        <v>0</v>
      </c>
      <c r="H191" s="128">
        <f t="shared" si="70"/>
        <v>0</v>
      </c>
      <c r="I191" s="128">
        <f t="shared" si="70"/>
        <v>0</v>
      </c>
      <c r="J191" s="128">
        <f t="shared" si="70"/>
        <v>0</v>
      </c>
      <c r="K191" s="128">
        <f t="shared" si="70"/>
        <v>0</v>
      </c>
      <c r="L191" s="128">
        <f t="shared" si="70"/>
        <v>0</v>
      </c>
      <c r="M191" s="128">
        <f t="shared" si="70"/>
        <v>0.2802040628066908</v>
      </c>
      <c r="N191" s="128">
        <f t="shared" si="70"/>
        <v>0.6185723903767063</v>
      </c>
      <c r="O191" s="253">
        <f t="shared" si="70"/>
        <v>0</v>
      </c>
      <c r="P191" s="253">
        <f t="shared" si="70"/>
        <v>0</v>
      </c>
      <c r="Q191" s="253">
        <f t="shared" si="70"/>
        <v>0</v>
      </c>
      <c r="R191" s="253">
        <f t="shared" si="70"/>
        <v>0</v>
      </c>
      <c r="S191" s="253">
        <f t="shared" si="70"/>
        <v>0</v>
      </c>
      <c r="T191" s="253">
        <f t="shared" si="70"/>
        <v>0</v>
      </c>
      <c r="U191" s="253">
        <f t="shared" si="70"/>
        <v>0</v>
      </c>
      <c r="V191" s="253">
        <f t="shared" si="70"/>
        <v>0</v>
      </c>
      <c r="W191" s="253">
        <f t="shared" si="70"/>
        <v>0</v>
      </c>
      <c r="X191" s="253">
        <f t="shared" si="70"/>
        <v>0</v>
      </c>
      <c r="Y191" s="253">
        <f t="shared" si="70"/>
        <v>0</v>
      </c>
      <c r="Z191" s="253">
        <f t="shared" si="70"/>
        <v>0</v>
      </c>
      <c r="AA191" s="253">
        <f t="shared" si="70"/>
        <v>0</v>
      </c>
      <c r="AB191" s="253">
        <f t="shared" si="70"/>
        <v>0</v>
      </c>
      <c r="AC191" s="253">
        <f t="shared" si="70"/>
        <v>0</v>
      </c>
      <c r="AD191" s="253">
        <f t="shared" si="70"/>
        <v>0</v>
      </c>
      <c r="AE191" s="253">
        <f t="shared" si="70"/>
        <v>0</v>
      </c>
      <c r="AF191" s="253">
        <f t="shared" si="70"/>
        <v>0</v>
      </c>
      <c r="AG191" s="253">
        <f t="shared" si="70"/>
        <v>0</v>
      </c>
      <c r="AH191" s="253">
        <f t="shared" si="70"/>
        <v>0</v>
      </c>
      <c r="AI191" s="253">
        <f t="shared" si="70"/>
        <v>0</v>
      </c>
      <c r="AJ191" s="253">
        <f t="shared" si="70"/>
        <v>0</v>
      </c>
      <c r="AK191" s="253">
        <f t="shared" si="70"/>
        <v>0</v>
      </c>
      <c r="AL191" s="253">
        <f t="shared" si="70"/>
        <v>0</v>
      </c>
      <c r="AM191" s="253">
        <f t="shared" si="70"/>
        <v>0</v>
      </c>
    </row>
    <row r="192" spans="1:39" ht="15" hidden="1" thickBot="1" x14ac:dyDescent="0.35">
      <c r="A192" s="117"/>
      <c r="B192" s="284" t="s">
        <v>172</v>
      </c>
      <c r="C192" s="129">
        <f>IFERROR(C190/C73,0)</f>
        <v>0</v>
      </c>
      <c r="D192" s="129">
        <f t="shared" ref="D192:AM192" si="71">IFERROR(D190/D73,0)</f>
        <v>0</v>
      </c>
      <c r="E192" s="129">
        <f t="shared" si="71"/>
        <v>0</v>
      </c>
      <c r="F192" s="129">
        <f t="shared" si="71"/>
        <v>0</v>
      </c>
      <c r="G192" s="129">
        <f t="shared" si="71"/>
        <v>0</v>
      </c>
      <c r="H192" s="129">
        <f t="shared" si="71"/>
        <v>0</v>
      </c>
      <c r="I192" s="129">
        <f t="shared" si="71"/>
        <v>0</v>
      </c>
      <c r="J192" s="129">
        <f t="shared" si="71"/>
        <v>0</v>
      </c>
      <c r="K192" s="129">
        <f t="shared" si="71"/>
        <v>0</v>
      </c>
      <c r="L192" s="129">
        <f t="shared" si="71"/>
        <v>0</v>
      </c>
      <c r="M192" s="129">
        <f t="shared" si="71"/>
        <v>3.2522137384914031E-2</v>
      </c>
      <c r="N192" s="129">
        <f t="shared" si="71"/>
        <v>5.1480180801124382E-2</v>
      </c>
      <c r="O192" s="254">
        <f t="shared" si="71"/>
        <v>0</v>
      </c>
      <c r="P192" s="254">
        <f t="shared" si="71"/>
        <v>0</v>
      </c>
      <c r="Q192" s="254">
        <f t="shared" si="71"/>
        <v>0</v>
      </c>
      <c r="R192" s="254">
        <f t="shared" si="71"/>
        <v>0</v>
      </c>
      <c r="S192" s="254">
        <f t="shared" si="71"/>
        <v>0</v>
      </c>
      <c r="T192" s="254">
        <f t="shared" si="71"/>
        <v>0</v>
      </c>
      <c r="U192" s="254">
        <f t="shared" si="71"/>
        <v>0</v>
      </c>
      <c r="V192" s="254">
        <f t="shared" si="71"/>
        <v>0</v>
      </c>
      <c r="W192" s="254">
        <f t="shared" si="71"/>
        <v>0</v>
      </c>
      <c r="X192" s="254">
        <f t="shared" si="71"/>
        <v>0</v>
      </c>
      <c r="Y192" s="254">
        <f t="shared" si="71"/>
        <v>0</v>
      </c>
      <c r="Z192" s="254">
        <f t="shared" si="71"/>
        <v>0</v>
      </c>
      <c r="AA192" s="254">
        <f t="shared" si="71"/>
        <v>0</v>
      </c>
      <c r="AB192" s="254">
        <f t="shared" si="71"/>
        <v>0</v>
      </c>
      <c r="AC192" s="254">
        <f t="shared" si="71"/>
        <v>0</v>
      </c>
      <c r="AD192" s="254">
        <f t="shared" si="71"/>
        <v>0</v>
      </c>
      <c r="AE192" s="254">
        <f t="shared" si="71"/>
        <v>0</v>
      </c>
      <c r="AF192" s="254">
        <f t="shared" si="71"/>
        <v>0</v>
      </c>
      <c r="AG192" s="254">
        <f t="shared" si="71"/>
        <v>0</v>
      </c>
      <c r="AH192" s="254">
        <f t="shared" si="71"/>
        <v>0</v>
      </c>
      <c r="AI192" s="254">
        <f t="shared" si="71"/>
        <v>0</v>
      </c>
      <c r="AJ192" s="254">
        <f t="shared" si="71"/>
        <v>0</v>
      </c>
      <c r="AK192" s="254">
        <f t="shared" si="71"/>
        <v>0</v>
      </c>
      <c r="AL192" s="254">
        <f t="shared" si="71"/>
        <v>0</v>
      </c>
      <c r="AM192" s="254">
        <f t="shared" si="71"/>
        <v>0</v>
      </c>
    </row>
    <row r="193" spans="1:39" ht="15" hidden="1" thickBot="1" x14ac:dyDescent="0.35">
      <c r="A193" s="117"/>
      <c r="B193" s="308" t="s">
        <v>173</v>
      </c>
      <c r="C193" s="131">
        <f>C191+C192</f>
        <v>0</v>
      </c>
      <c r="D193" s="131">
        <f t="shared" ref="D193:AM193" si="72">D191+D192</f>
        <v>0</v>
      </c>
      <c r="E193" s="132">
        <f t="shared" si="72"/>
        <v>0</v>
      </c>
      <c r="F193" s="132">
        <f t="shared" si="72"/>
        <v>0</v>
      </c>
      <c r="G193" s="132">
        <f t="shared" si="72"/>
        <v>0</v>
      </c>
      <c r="H193" s="132">
        <f t="shared" si="72"/>
        <v>0</v>
      </c>
      <c r="I193" s="132">
        <f t="shared" si="72"/>
        <v>0</v>
      </c>
      <c r="J193" s="132">
        <f t="shared" si="72"/>
        <v>0</v>
      </c>
      <c r="K193" s="132">
        <f t="shared" si="72"/>
        <v>0</v>
      </c>
      <c r="L193" s="132">
        <f t="shared" si="72"/>
        <v>0</v>
      </c>
      <c r="M193" s="133">
        <f t="shared" si="72"/>
        <v>0.31272620019160485</v>
      </c>
      <c r="N193" s="142">
        <f t="shared" si="72"/>
        <v>0.67005257117783068</v>
      </c>
      <c r="O193" s="255">
        <f t="shared" si="72"/>
        <v>0</v>
      </c>
      <c r="P193" s="255">
        <f t="shared" si="72"/>
        <v>0</v>
      </c>
      <c r="Q193" s="256">
        <f t="shared" si="72"/>
        <v>0</v>
      </c>
      <c r="R193" s="256">
        <f t="shared" si="72"/>
        <v>0</v>
      </c>
      <c r="S193" s="256">
        <f t="shared" si="72"/>
        <v>0</v>
      </c>
      <c r="T193" s="256">
        <f t="shared" si="72"/>
        <v>0</v>
      </c>
      <c r="U193" s="256">
        <f t="shared" si="72"/>
        <v>0</v>
      </c>
      <c r="V193" s="256">
        <f t="shared" si="72"/>
        <v>0</v>
      </c>
      <c r="W193" s="256">
        <f t="shared" si="72"/>
        <v>0</v>
      </c>
      <c r="X193" s="256">
        <f t="shared" si="72"/>
        <v>0</v>
      </c>
      <c r="Y193" s="270">
        <f t="shared" si="72"/>
        <v>0</v>
      </c>
      <c r="Z193" s="270">
        <f t="shared" si="72"/>
        <v>0</v>
      </c>
      <c r="AA193" s="255">
        <f t="shared" si="72"/>
        <v>0</v>
      </c>
      <c r="AB193" s="255">
        <f t="shared" si="72"/>
        <v>0</v>
      </c>
      <c r="AC193" s="256">
        <f t="shared" si="72"/>
        <v>0</v>
      </c>
      <c r="AD193" s="256">
        <f t="shared" si="72"/>
        <v>0</v>
      </c>
      <c r="AE193" s="256">
        <f t="shared" si="72"/>
        <v>0</v>
      </c>
      <c r="AF193" s="256">
        <f t="shared" si="72"/>
        <v>0</v>
      </c>
      <c r="AG193" s="256">
        <f t="shared" si="72"/>
        <v>0</v>
      </c>
      <c r="AH193" s="256">
        <f t="shared" si="72"/>
        <v>0</v>
      </c>
      <c r="AI193" s="256">
        <f t="shared" si="72"/>
        <v>0</v>
      </c>
      <c r="AJ193" s="256">
        <f t="shared" si="72"/>
        <v>0</v>
      </c>
      <c r="AK193" s="270">
        <f t="shared" si="72"/>
        <v>0</v>
      </c>
      <c r="AL193" s="270">
        <f t="shared" si="72"/>
        <v>0</v>
      </c>
      <c r="AM193" s="255">
        <f t="shared" si="72"/>
        <v>0</v>
      </c>
    </row>
    <row r="194" spans="1:39" hidden="1" x14ac:dyDescent="0.3">
      <c r="A194" s="117"/>
      <c r="B194" s="117" t="s">
        <v>174</v>
      </c>
      <c r="C194" s="135">
        <f>C186+C193</f>
        <v>0</v>
      </c>
      <c r="D194" s="135">
        <f t="shared" ref="D194:AM194" si="73">D186+D193</f>
        <v>0</v>
      </c>
      <c r="E194" s="135">
        <f t="shared" si="73"/>
        <v>0</v>
      </c>
      <c r="F194" s="135">
        <f t="shared" si="73"/>
        <v>0</v>
      </c>
      <c r="G194" s="135">
        <f t="shared" si="73"/>
        <v>0</v>
      </c>
      <c r="H194" s="135">
        <f t="shared" si="73"/>
        <v>0</v>
      </c>
      <c r="I194" s="135">
        <f t="shared" si="73"/>
        <v>0</v>
      </c>
      <c r="J194" s="135">
        <f t="shared" si="73"/>
        <v>0</v>
      </c>
      <c r="K194" s="135">
        <f t="shared" si="73"/>
        <v>0</v>
      </c>
      <c r="L194" s="135">
        <f t="shared" si="73"/>
        <v>0</v>
      </c>
      <c r="M194" s="135">
        <f t="shared" si="73"/>
        <v>1</v>
      </c>
      <c r="N194" s="135">
        <f t="shared" si="73"/>
        <v>1</v>
      </c>
      <c r="O194" s="259">
        <f t="shared" si="73"/>
        <v>0</v>
      </c>
      <c r="P194" s="259">
        <f t="shared" si="73"/>
        <v>0</v>
      </c>
      <c r="Q194" s="259">
        <f t="shared" si="73"/>
        <v>0</v>
      </c>
      <c r="R194" s="259">
        <f t="shared" si="73"/>
        <v>0</v>
      </c>
      <c r="S194" s="259">
        <f t="shared" si="73"/>
        <v>0</v>
      </c>
      <c r="T194" s="259">
        <f t="shared" si="73"/>
        <v>0</v>
      </c>
      <c r="U194" s="259">
        <f t="shared" si="73"/>
        <v>0</v>
      </c>
      <c r="V194" s="259">
        <f t="shared" si="73"/>
        <v>0</v>
      </c>
      <c r="W194" s="259">
        <f t="shared" si="73"/>
        <v>0</v>
      </c>
      <c r="X194" s="259">
        <f t="shared" si="73"/>
        <v>0</v>
      </c>
      <c r="Y194" s="259">
        <f t="shared" si="73"/>
        <v>0</v>
      </c>
      <c r="Z194" s="259">
        <f t="shared" si="73"/>
        <v>0</v>
      </c>
      <c r="AA194" s="259">
        <f t="shared" si="73"/>
        <v>0</v>
      </c>
      <c r="AB194" s="259">
        <f t="shared" si="73"/>
        <v>0</v>
      </c>
      <c r="AC194" s="259">
        <f t="shared" si="73"/>
        <v>0</v>
      </c>
      <c r="AD194" s="259">
        <f t="shared" si="73"/>
        <v>0</v>
      </c>
      <c r="AE194" s="259">
        <f t="shared" si="73"/>
        <v>0</v>
      </c>
      <c r="AF194" s="259">
        <f t="shared" si="73"/>
        <v>0</v>
      </c>
      <c r="AG194" s="259">
        <f t="shared" si="73"/>
        <v>0</v>
      </c>
      <c r="AH194" s="259">
        <f t="shared" si="73"/>
        <v>0</v>
      </c>
      <c r="AI194" s="259">
        <f t="shared" si="73"/>
        <v>0</v>
      </c>
      <c r="AJ194" s="259">
        <f t="shared" si="73"/>
        <v>0</v>
      </c>
      <c r="AK194" s="259">
        <f t="shared" si="73"/>
        <v>0</v>
      </c>
      <c r="AL194" s="259">
        <f t="shared" si="73"/>
        <v>0</v>
      </c>
      <c r="AM194" s="259">
        <f t="shared" si="73"/>
        <v>0</v>
      </c>
    </row>
    <row r="195" spans="1:39" hidden="1" x14ac:dyDescent="0.3">
      <c r="A195" s="117"/>
      <c r="B195" s="117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</row>
    <row r="196" spans="1:39" hidden="1" x14ac:dyDescent="0.3">
      <c r="A196" s="117"/>
      <c r="B196" s="117" t="s">
        <v>175</v>
      </c>
      <c r="C196" s="137">
        <f t="shared" ref="C196" si="74">SUM(C182:C183)</f>
        <v>0</v>
      </c>
      <c r="D196" s="137">
        <f t="shared" ref="D196:AM196" si="75">SUM(D182:D183)</f>
        <v>0</v>
      </c>
      <c r="E196" s="137">
        <f t="shared" si="75"/>
        <v>0</v>
      </c>
      <c r="F196" s="137">
        <f t="shared" si="75"/>
        <v>0</v>
      </c>
      <c r="G196" s="137">
        <f t="shared" si="75"/>
        <v>0</v>
      </c>
      <c r="H196" s="137">
        <f t="shared" si="75"/>
        <v>0</v>
      </c>
      <c r="I196" s="137">
        <f t="shared" si="75"/>
        <v>0</v>
      </c>
      <c r="J196" s="137">
        <f t="shared" si="75"/>
        <v>0</v>
      </c>
      <c r="K196" s="137">
        <f t="shared" si="75"/>
        <v>0</v>
      </c>
      <c r="L196" s="137">
        <f t="shared" si="75"/>
        <v>0</v>
      </c>
      <c r="M196" s="138">
        <f t="shared" si="75"/>
        <v>73.015721060592355</v>
      </c>
      <c r="N196" s="138">
        <f t="shared" si="75"/>
        <v>65.460588580664918</v>
      </c>
      <c r="O196" s="265">
        <f t="shared" si="75"/>
        <v>0</v>
      </c>
      <c r="P196" s="265">
        <f t="shared" si="75"/>
        <v>0</v>
      </c>
      <c r="Q196" s="266">
        <f t="shared" si="75"/>
        <v>0</v>
      </c>
      <c r="R196" s="266">
        <f t="shared" si="75"/>
        <v>0</v>
      </c>
      <c r="S196" s="266">
        <f t="shared" si="75"/>
        <v>0</v>
      </c>
      <c r="T196" s="266">
        <f t="shared" si="75"/>
        <v>0</v>
      </c>
      <c r="U196" s="266">
        <f t="shared" si="75"/>
        <v>0</v>
      </c>
      <c r="V196" s="266">
        <f t="shared" si="75"/>
        <v>0</v>
      </c>
      <c r="W196" s="266">
        <f t="shared" si="75"/>
        <v>0</v>
      </c>
      <c r="X196" s="266">
        <f t="shared" si="75"/>
        <v>0</v>
      </c>
      <c r="Y196" s="267">
        <f t="shared" si="75"/>
        <v>0</v>
      </c>
      <c r="Z196" s="267">
        <f t="shared" si="75"/>
        <v>0</v>
      </c>
      <c r="AA196" s="265">
        <f t="shared" si="75"/>
        <v>0</v>
      </c>
      <c r="AB196" s="265">
        <f t="shared" si="75"/>
        <v>0</v>
      </c>
      <c r="AC196" s="266">
        <f t="shared" si="75"/>
        <v>0</v>
      </c>
      <c r="AD196" s="266">
        <f t="shared" si="75"/>
        <v>0</v>
      </c>
      <c r="AE196" s="266">
        <f t="shared" si="75"/>
        <v>0</v>
      </c>
      <c r="AF196" s="266">
        <f t="shared" si="75"/>
        <v>0</v>
      </c>
      <c r="AG196" s="266">
        <f t="shared" si="75"/>
        <v>0</v>
      </c>
      <c r="AH196" s="266">
        <f t="shared" si="75"/>
        <v>0</v>
      </c>
      <c r="AI196" s="266">
        <f t="shared" si="75"/>
        <v>0</v>
      </c>
      <c r="AJ196" s="266">
        <f t="shared" si="75"/>
        <v>0</v>
      </c>
      <c r="AK196" s="267">
        <f t="shared" si="75"/>
        <v>0</v>
      </c>
      <c r="AL196" s="267">
        <f t="shared" si="75"/>
        <v>0</v>
      </c>
      <c r="AM196" s="265">
        <f t="shared" si="75"/>
        <v>0</v>
      </c>
    </row>
    <row r="197" spans="1:39" hidden="1" x14ac:dyDescent="0.3">
      <c r="A197" s="117"/>
      <c r="B197" s="117" t="s">
        <v>176</v>
      </c>
      <c r="C197" s="137">
        <f t="shared" ref="C197" si="76">SUM(C189:C190)</f>
        <v>0</v>
      </c>
      <c r="D197" s="137">
        <f t="shared" ref="D197:AM197" si="77">SUM(D189:D190)</f>
        <v>0</v>
      </c>
      <c r="E197" s="137">
        <f t="shared" si="77"/>
        <v>0</v>
      </c>
      <c r="F197" s="137">
        <f t="shared" si="77"/>
        <v>0</v>
      </c>
      <c r="G197" s="137">
        <f t="shared" si="77"/>
        <v>0</v>
      </c>
      <c r="H197" s="137">
        <f t="shared" si="77"/>
        <v>0</v>
      </c>
      <c r="I197" s="137">
        <f t="shared" si="77"/>
        <v>0</v>
      </c>
      <c r="J197" s="137">
        <f t="shared" si="77"/>
        <v>0</v>
      </c>
      <c r="K197" s="137">
        <f t="shared" si="77"/>
        <v>0</v>
      </c>
      <c r="L197" s="137">
        <f t="shared" si="77"/>
        <v>0</v>
      </c>
      <c r="M197" s="138">
        <f t="shared" si="77"/>
        <v>33.223918921243694</v>
      </c>
      <c r="N197" s="138">
        <f t="shared" si="77"/>
        <v>132.93643731628788</v>
      </c>
      <c r="O197" s="265">
        <f t="shared" si="77"/>
        <v>0</v>
      </c>
      <c r="P197" s="265">
        <f t="shared" si="77"/>
        <v>0</v>
      </c>
      <c r="Q197" s="266">
        <f t="shared" si="77"/>
        <v>0</v>
      </c>
      <c r="R197" s="266">
        <f t="shared" si="77"/>
        <v>0</v>
      </c>
      <c r="S197" s="266">
        <f t="shared" si="77"/>
        <v>0</v>
      </c>
      <c r="T197" s="266">
        <f t="shared" si="77"/>
        <v>0</v>
      </c>
      <c r="U197" s="266">
        <f t="shared" si="77"/>
        <v>0</v>
      </c>
      <c r="V197" s="266">
        <f t="shared" si="77"/>
        <v>0</v>
      </c>
      <c r="W197" s="266">
        <f t="shared" si="77"/>
        <v>0</v>
      </c>
      <c r="X197" s="266">
        <f t="shared" si="77"/>
        <v>0</v>
      </c>
      <c r="Y197" s="267">
        <f t="shared" si="77"/>
        <v>0</v>
      </c>
      <c r="Z197" s="267">
        <f t="shared" si="77"/>
        <v>0</v>
      </c>
      <c r="AA197" s="265">
        <f t="shared" si="77"/>
        <v>0</v>
      </c>
      <c r="AB197" s="265">
        <f t="shared" si="77"/>
        <v>0</v>
      </c>
      <c r="AC197" s="266">
        <f t="shared" si="77"/>
        <v>0</v>
      </c>
      <c r="AD197" s="266">
        <f t="shared" si="77"/>
        <v>0</v>
      </c>
      <c r="AE197" s="266">
        <f t="shared" si="77"/>
        <v>0</v>
      </c>
      <c r="AF197" s="266">
        <f t="shared" si="77"/>
        <v>0</v>
      </c>
      <c r="AG197" s="266">
        <f t="shared" si="77"/>
        <v>0</v>
      </c>
      <c r="AH197" s="266">
        <f t="shared" si="77"/>
        <v>0</v>
      </c>
      <c r="AI197" s="266">
        <f t="shared" si="77"/>
        <v>0</v>
      </c>
      <c r="AJ197" s="266">
        <f t="shared" si="77"/>
        <v>0</v>
      </c>
      <c r="AK197" s="267">
        <f t="shared" si="77"/>
        <v>0</v>
      </c>
      <c r="AL197" s="267">
        <f t="shared" si="77"/>
        <v>0</v>
      </c>
      <c r="AM197" s="265">
        <f t="shared" si="77"/>
        <v>0</v>
      </c>
    </row>
    <row r="198" spans="1:39" hidden="1" x14ac:dyDescent="0.3">
      <c r="A198" s="117"/>
      <c r="B198" s="117" t="s">
        <v>162</v>
      </c>
      <c r="C198" s="139">
        <f t="shared" ref="C198" si="78">SUM(C196:C197)</f>
        <v>0</v>
      </c>
      <c r="D198" s="139">
        <f t="shared" ref="D198:AM198" si="79">SUM(D196:D197)</f>
        <v>0</v>
      </c>
      <c r="E198" s="139">
        <f t="shared" si="79"/>
        <v>0</v>
      </c>
      <c r="F198" s="139">
        <f t="shared" si="79"/>
        <v>0</v>
      </c>
      <c r="G198" s="139">
        <f t="shared" si="79"/>
        <v>0</v>
      </c>
      <c r="H198" s="139">
        <f t="shared" si="79"/>
        <v>0</v>
      </c>
      <c r="I198" s="139">
        <f t="shared" si="79"/>
        <v>0</v>
      </c>
      <c r="J198" s="139">
        <f t="shared" si="79"/>
        <v>0</v>
      </c>
      <c r="K198" s="139">
        <f t="shared" si="79"/>
        <v>0</v>
      </c>
      <c r="L198" s="139">
        <f t="shared" si="79"/>
        <v>0</v>
      </c>
      <c r="M198" s="140">
        <f t="shared" si="79"/>
        <v>106.23963998183605</v>
      </c>
      <c r="N198" s="140">
        <f t="shared" si="79"/>
        <v>198.39702589695281</v>
      </c>
      <c r="O198" s="268">
        <f t="shared" si="79"/>
        <v>0</v>
      </c>
      <c r="P198" s="268">
        <f t="shared" si="79"/>
        <v>0</v>
      </c>
      <c r="Q198" s="268">
        <f t="shared" si="79"/>
        <v>0</v>
      </c>
      <c r="R198" s="268">
        <f t="shared" si="79"/>
        <v>0</v>
      </c>
      <c r="S198" s="268">
        <f t="shared" si="79"/>
        <v>0</v>
      </c>
      <c r="T198" s="268">
        <f t="shared" si="79"/>
        <v>0</v>
      </c>
      <c r="U198" s="268">
        <f t="shared" si="79"/>
        <v>0</v>
      </c>
      <c r="V198" s="268">
        <f t="shared" si="79"/>
        <v>0</v>
      </c>
      <c r="W198" s="268">
        <f t="shared" si="79"/>
        <v>0</v>
      </c>
      <c r="X198" s="268">
        <f t="shared" si="79"/>
        <v>0</v>
      </c>
      <c r="Y198" s="269">
        <f t="shared" si="79"/>
        <v>0</v>
      </c>
      <c r="Z198" s="269">
        <f t="shared" si="79"/>
        <v>0</v>
      </c>
      <c r="AA198" s="268">
        <f t="shared" si="79"/>
        <v>0</v>
      </c>
      <c r="AB198" s="268">
        <f t="shared" si="79"/>
        <v>0</v>
      </c>
      <c r="AC198" s="268">
        <f t="shared" si="79"/>
        <v>0</v>
      </c>
      <c r="AD198" s="268">
        <f t="shared" si="79"/>
        <v>0</v>
      </c>
      <c r="AE198" s="268">
        <f t="shared" si="79"/>
        <v>0</v>
      </c>
      <c r="AF198" s="268">
        <f t="shared" si="79"/>
        <v>0</v>
      </c>
      <c r="AG198" s="268">
        <f t="shared" si="79"/>
        <v>0</v>
      </c>
      <c r="AH198" s="268">
        <f t="shared" si="79"/>
        <v>0</v>
      </c>
      <c r="AI198" s="268">
        <f t="shared" si="79"/>
        <v>0</v>
      </c>
      <c r="AJ198" s="268">
        <f t="shared" si="79"/>
        <v>0</v>
      </c>
      <c r="AK198" s="269">
        <f t="shared" si="79"/>
        <v>0</v>
      </c>
      <c r="AL198" s="269">
        <f t="shared" si="79"/>
        <v>0</v>
      </c>
      <c r="AM198" s="268">
        <f t="shared" si="79"/>
        <v>0</v>
      </c>
    </row>
    <row r="199" spans="1:39" hidden="1" x14ac:dyDescent="0.3"/>
    <row r="219" spans="3:39" s="352" customFormat="1" x14ac:dyDescent="0.3">
      <c r="C219" s="362"/>
      <c r="D219" s="362"/>
      <c r="E219" s="362"/>
      <c r="F219" s="362"/>
      <c r="G219" s="362"/>
      <c r="H219" s="362"/>
      <c r="I219" s="362"/>
      <c r="J219" s="362"/>
      <c r="K219" s="362"/>
      <c r="L219" s="362"/>
      <c r="M219" s="362"/>
      <c r="N219" s="362"/>
      <c r="O219" s="362"/>
      <c r="P219" s="362"/>
      <c r="Q219" s="362"/>
      <c r="R219" s="362"/>
      <c r="S219" s="362"/>
      <c r="T219" s="362"/>
      <c r="U219" s="362"/>
      <c r="V219" s="362"/>
      <c r="W219" s="362"/>
      <c r="X219" s="362"/>
      <c r="Y219" s="362"/>
      <c r="Z219" s="362"/>
      <c r="AA219" s="362"/>
      <c r="AB219" s="362"/>
      <c r="AC219" s="362"/>
      <c r="AD219" s="362"/>
      <c r="AE219" s="362"/>
      <c r="AF219" s="362"/>
      <c r="AG219" s="362"/>
      <c r="AH219" s="362"/>
      <c r="AI219" s="362"/>
      <c r="AJ219" s="362"/>
      <c r="AK219" s="362"/>
      <c r="AL219" s="362"/>
      <c r="AM219" s="362"/>
    </row>
    <row r="220" spans="3:39" s="352" customFormat="1" x14ac:dyDescent="0.3">
      <c r="C220" s="362"/>
      <c r="D220" s="362"/>
      <c r="E220" s="362"/>
      <c r="F220" s="362"/>
      <c r="G220" s="362"/>
      <c r="H220" s="362"/>
      <c r="I220" s="362"/>
      <c r="J220" s="362"/>
      <c r="K220" s="362"/>
      <c r="L220" s="362"/>
      <c r="M220" s="362"/>
      <c r="N220" s="362"/>
      <c r="O220" s="362"/>
      <c r="P220" s="362"/>
      <c r="Q220" s="362"/>
      <c r="R220" s="362"/>
      <c r="S220" s="362"/>
      <c r="T220" s="362"/>
      <c r="U220" s="362"/>
      <c r="V220" s="362"/>
      <c r="W220" s="362"/>
      <c r="X220" s="362"/>
      <c r="Y220" s="362"/>
      <c r="Z220" s="362"/>
      <c r="AA220" s="362"/>
      <c r="AB220" s="362"/>
      <c r="AC220" s="362"/>
      <c r="AD220" s="362"/>
      <c r="AE220" s="362"/>
      <c r="AF220" s="362"/>
      <c r="AG220" s="362"/>
      <c r="AH220" s="362"/>
      <c r="AI220" s="362"/>
      <c r="AJ220" s="362"/>
      <c r="AK220" s="362"/>
      <c r="AL220" s="362"/>
      <c r="AM220" s="362"/>
    </row>
    <row r="221" spans="3:39" s="352" customFormat="1" x14ac:dyDescent="0.3">
      <c r="C221" s="362"/>
      <c r="D221" s="362"/>
      <c r="E221" s="362"/>
      <c r="F221" s="362"/>
      <c r="G221" s="362"/>
      <c r="H221" s="362"/>
      <c r="I221" s="362"/>
      <c r="J221" s="362"/>
      <c r="K221" s="362"/>
      <c r="L221" s="362"/>
      <c r="M221" s="362"/>
      <c r="N221" s="362"/>
      <c r="O221" s="362"/>
      <c r="P221" s="362"/>
      <c r="Q221" s="362"/>
      <c r="R221" s="362"/>
      <c r="S221" s="362"/>
      <c r="T221" s="362"/>
      <c r="U221" s="362"/>
      <c r="V221" s="362"/>
      <c r="W221" s="362"/>
      <c r="X221" s="362"/>
      <c r="Y221" s="362"/>
      <c r="Z221" s="362"/>
      <c r="AA221" s="362"/>
      <c r="AB221" s="362"/>
      <c r="AC221" s="362"/>
      <c r="AD221" s="362"/>
      <c r="AE221" s="362"/>
      <c r="AF221" s="362"/>
      <c r="AG221" s="362"/>
      <c r="AH221" s="362"/>
      <c r="AI221" s="362"/>
      <c r="AJ221" s="362"/>
      <c r="AK221" s="362"/>
      <c r="AL221" s="362"/>
      <c r="AM221" s="362"/>
    </row>
    <row r="222" spans="3:39" s="352" customFormat="1" x14ac:dyDescent="0.3">
      <c r="C222" s="362"/>
      <c r="D222" s="362"/>
      <c r="E222" s="362"/>
      <c r="F222" s="362"/>
      <c r="G222" s="362"/>
      <c r="H222" s="362"/>
      <c r="I222" s="362"/>
      <c r="J222" s="362"/>
      <c r="K222" s="362"/>
      <c r="L222" s="362"/>
      <c r="M222" s="362"/>
      <c r="N222" s="362"/>
      <c r="O222" s="362"/>
      <c r="P222" s="362"/>
      <c r="Q222" s="362"/>
      <c r="R222" s="362"/>
      <c r="S222" s="362"/>
      <c r="T222" s="362"/>
      <c r="U222" s="362"/>
      <c r="V222" s="362"/>
      <c r="W222" s="362"/>
      <c r="X222" s="362"/>
      <c r="Y222" s="362"/>
      <c r="Z222" s="362"/>
      <c r="AA222" s="362"/>
      <c r="AB222" s="362"/>
      <c r="AC222" s="362"/>
      <c r="AD222" s="362"/>
      <c r="AE222" s="362"/>
      <c r="AF222" s="362"/>
      <c r="AG222" s="362"/>
      <c r="AH222" s="362"/>
      <c r="AI222" s="362"/>
      <c r="AJ222" s="362"/>
      <c r="AK222" s="362"/>
      <c r="AL222" s="362"/>
      <c r="AM222" s="362"/>
    </row>
    <row r="223" spans="3:39" s="352" customFormat="1" x14ac:dyDescent="0.3">
      <c r="C223" s="362"/>
      <c r="D223" s="362"/>
      <c r="E223" s="362"/>
      <c r="F223" s="362"/>
      <c r="G223" s="362"/>
      <c r="H223" s="362"/>
      <c r="I223" s="362"/>
      <c r="J223" s="362"/>
      <c r="K223" s="362"/>
      <c r="L223" s="362"/>
      <c r="M223" s="362"/>
      <c r="N223" s="362"/>
      <c r="O223" s="362"/>
      <c r="P223" s="362"/>
      <c r="Q223" s="362"/>
      <c r="R223" s="362"/>
      <c r="S223" s="362"/>
      <c r="T223" s="362"/>
      <c r="U223" s="362"/>
      <c r="V223" s="362"/>
      <c r="W223" s="362"/>
      <c r="X223" s="362"/>
      <c r="Y223" s="362"/>
      <c r="Z223" s="362"/>
      <c r="AA223" s="362"/>
      <c r="AB223" s="362"/>
      <c r="AC223" s="362"/>
      <c r="AD223" s="362"/>
      <c r="AE223" s="362"/>
      <c r="AF223" s="362"/>
      <c r="AG223" s="362"/>
      <c r="AH223" s="362"/>
      <c r="AI223" s="362"/>
      <c r="AJ223" s="362"/>
      <c r="AK223" s="362"/>
      <c r="AL223" s="362"/>
      <c r="AM223" s="362"/>
    </row>
    <row r="224" spans="3:39" s="352" customFormat="1" x14ac:dyDescent="0.3">
      <c r="C224" s="362"/>
      <c r="D224" s="362"/>
      <c r="E224" s="362"/>
      <c r="F224" s="362"/>
      <c r="G224" s="362"/>
      <c r="H224" s="362"/>
      <c r="I224" s="362"/>
      <c r="J224" s="362"/>
      <c r="K224" s="362"/>
      <c r="L224" s="362"/>
      <c r="M224" s="362"/>
      <c r="N224" s="362"/>
      <c r="O224" s="362"/>
      <c r="P224" s="362"/>
      <c r="Q224" s="362"/>
      <c r="R224" s="362"/>
      <c r="S224" s="362"/>
      <c r="T224" s="362"/>
      <c r="U224" s="362"/>
      <c r="V224" s="362"/>
      <c r="W224" s="362"/>
      <c r="X224" s="362"/>
      <c r="Y224" s="362"/>
      <c r="Z224" s="362"/>
      <c r="AA224" s="362"/>
      <c r="AB224" s="362"/>
      <c r="AC224" s="362"/>
      <c r="AD224" s="362"/>
      <c r="AE224" s="362"/>
      <c r="AF224" s="362"/>
      <c r="AG224" s="362"/>
      <c r="AH224" s="362"/>
      <c r="AI224" s="362"/>
      <c r="AJ224" s="362"/>
      <c r="AK224" s="362"/>
      <c r="AL224" s="362"/>
      <c r="AM224" s="362"/>
    </row>
    <row r="225" spans="3:39" s="352" customFormat="1" x14ac:dyDescent="0.3">
      <c r="C225" s="362"/>
      <c r="D225" s="362"/>
      <c r="E225" s="362"/>
      <c r="F225" s="362"/>
      <c r="G225" s="362"/>
      <c r="H225" s="362"/>
      <c r="I225" s="362"/>
      <c r="J225" s="362"/>
      <c r="K225" s="362"/>
      <c r="L225" s="362"/>
      <c r="M225" s="362"/>
      <c r="N225" s="362"/>
      <c r="O225" s="362"/>
      <c r="P225" s="362"/>
      <c r="Q225" s="362"/>
      <c r="R225" s="362"/>
      <c r="S225" s="362"/>
      <c r="T225" s="362"/>
      <c r="U225" s="362"/>
      <c r="V225" s="362"/>
      <c r="W225" s="362"/>
      <c r="X225" s="362"/>
      <c r="Y225" s="362"/>
      <c r="Z225" s="362"/>
      <c r="AA225" s="362"/>
      <c r="AB225" s="362"/>
      <c r="AC225" s="362"/>
      <c r="AD225" s="362"/>
      <c r="AE225" s="362"/>
      <c r="AF225" s="362"/>
      <c r="AG225" s="362"/>
      <c r="AH225" s="362"/>
      <c r="AI225" s="362"/>
      <c r="AJ225" s="362"/>
      <c r="AK225" s="362"/>
      <c r="AL225" s="362"/>
      <c r="AM225" s="362"/>
    </row>
    <row r="226" spans="3:39" s="352" customFormat="1" x14ac:dyDescent="0.3">
      <c r="C226" s="362"/>
      <c r="D226" s="362"/>
      <c r="E226" s="362"/>
      <c r="F226" s="362"/>
      <c r="G226" s="362"/>
      <c r="H226" s="362"/>
      <c r="I226" s="362"/>
      <c r="J226" s="362"/>
      <c r="K226" s="362"/>
      <c r="L226" s="362"/>
      <c r="M226" s="362"/>
      <c r="N226" s="362"/>
      <c r="O226" s="362"/>
      <c r="P226" s="362"/>
      <c r="Q226" s="362"/>
      <c r="R226" s="362"/>
      <c r="S226" s="362"/>
      <c r="T226" s="362"/>
      <c r="U226" s="362"/>
      <c r="V226" s="362"/>
      <c r="W226" s="362"/>
      <c r="X226" s="362"/>
      <c r="Y226" s="362"/>
      <c r="Z226" s="362"/>
      <c r="AA226" s="362"/>
      <c r="AB226" s="362"/>
      <c r="AC226" s="362"/>
      <c r="AD226" s="362"/>
      <c r="AE226" s="362"/>
      <c r="AF226" s="362"/>
      <c r="AG226" s="362"/>
      <c r="AH226" s="362"/>
      <c r="AI226" s="362"/>
      <c r="AJ226" s="362"/>
      <c r="AK226" s="362"/>
      <c r="AL226" s="362"/>
      <c r="AM226" s="362"/>
    </row>
    <row r="227" spans="3:39" s="352" customFormat="1" x14ac:dyDescent="0.3">
      <c r="C227" s="362"/>
      <c r="D227" s="362"/>
      <c r="E227" s="362"/>
      <c r="F227" s="362"/>
      <c r="G227" s="362"/>
      <c r="H227" s="362"/>
      <c r="I227" s="362"/>
      <c r="J227" s="362"/>
      <c r="K227" s="362"/>
      <c r="L227" s="362"/>
      <c r="M227" s="362"/>
      <c r="N227" s="362"/>
      <c r="O227" s="362"/>
      <c r="P227" s="362"/>
      <c r="Q227" s="362"/>
      <c r="R227" s="362"/>
      <c r="S227" s="362"/>
      <c r="T227" s="362"/>
      <c r="U227" s="362"/>
      <c r="V227" s="362"/>
      <c r="W227" s="362"/>
      <c r="X227" s="362"/>
      <c r="Y227" s="362"/>
      <c r="Z227" s="362"/>
      <c r="AA227" s="362"/>
      <c r="AB227" s="362"/>
      <c r="AC227" s="362"/>
      <c r="AD227" s="362"/>
      <c r="AE227" s="362"/>
      <c r="AF227" s="362"/>
      <c r="AG227" s="362"/>
      <c r="AH227" s="362"/>
      <c r="AI227" s="362"/>
      <c r="AJ227" s="362"/>
      <c r="AK227" s="362"/>
      <c r="AL227" s="362"/>
      <c r="AM227" s="362"/>
    </row>
    <row r="228" spans="3:39" s="352" customFormat="1" x14ac:dyDescent="0.3">
      <c r="C228" s="362"/>
      <c r="D228" s="362"/>
      <c r="E228" s="362"/>
      <c r="F228" s="362"/>
      <c r="G228" s="362"/>
      <c r="H228" s="362"/>
      <c r="I228" s="362"/>
      <c r="J228" s="362"/>
      <c r="K228" s="362"/>
      <c r="L228" s="362"/>
      <c r="M228" s="362"/>
      <c r="N228" s="362"/>
      <c r="O228" s="362"/>
      <c r="P228" s="362"/>
      <c r="Q228" s="362"/>
      <c r="R228" s="362"/>
      <c r="S228" s="362"/>
      <c r="T228" s="362"/>
      <c r="U228" s="362"/>
      <c r="V228" s="362"/>
      <c r="W228" s="362"/>
      <c r="X228" s="362"/>
      <c r="Y228" s="362"/>
      <c r="Z228" s="362"/>
      <c r="AA228" s="362"/>
      <c r="AB228" s="362"/>
      <c r="AC228" s="362"/>
      <c r="AD228" s="362"/>
      <c r="AE228" s="362"/>
      <c r="AF228" s="362"/>
      <c r="AG228" s="362"/>
      <c r="AH228" s="362"/>
      <c r="AI228" s="362"/>
      <c r="AJ228" s="362"/>
      <c r="AK228" s="362"/>
      <c r="AL228" s="362"/>
      <c r="AM228" s="362"/>
    </row>
    <row r="229" spans="3:39" s="352" customFormat="1" x14ac:dyDescent="0.3">
      <c r="C229" s="362"/>
      <c r="D229" s="362"/>
      <c r="E229" s="362"/>
      <c r="F229" s="362"/>
      <c r="G229" s="362"/>
      <c r="H229" s="362"/>
      <c r="I229" s="362"/>
      <c r="J229" s="362"/>
      <c r="K229" s="362"/>
      <c r="L229" s="362"/>
      <c r="M229" s="362"/>
      <c r="N229" s="362"/>
      <c r="O229" s="362"/>
      <c r="P229" s="362"/>
      <c r="Q229" s="362"/>
      <c r="R229" s="362"/>
      <c r="S229" s="362"/>
      <c r="T229" s="362"/>
      <c r="U229" s="362"/>
      <c r="V229" s="362"/>
      <c r="W229" s="362"/>
      <c r="X229" s="362"/>
      <c r="Y229" s="362"/>
      <c r="Z229" s="362"/>
      <c r="AA229" s="362"/>
      <c r="AB229" s="362"/>
      <c r="AC229" s="362"/>
      <c r="AD229" s="362"/>
      <c r="AE229" s="362"/>
      <c r="AF229" s="362"/>
      <c r="AG229" s="362"/>
      <c r="AH229" s="362"/>
      <c r="AI229" s="362"/>
      <c r="AJ229" s="362"/>
      <c r="AK229" s="362"/>
      <c r="AL229" s="362"/>
      <c r="AM229" s="362"/>
    </row>
    <row r="230" spans="3:39" s="352" customFormat="1" x14ac:dyDescent="0.3">
      <c r="C230" s="362"/>
      <c r="D230" s="362"/>
      <c r="E230" s="362"/>
      <c r="F230" s="362"/>
      <c r="G230" s="362"/>
      <c r="H230" s="362"/>
      <c r="I230" s="362"/>
      <c r="J230" s="362"/>
      <c r="K230" s="362"/>
      <c r="L230" s="362"/>
      <c r="M230" s="362"/>
      <c r="N230" s="362"/>
      <c r="O230" s="362"/>
      <c r="P230" s="362"/>
      <c r="Q230" s="362"/>
      <c r="R230" s="362"/>
      <c r="S230" s="362"/>
      <c r="T230" s="362"/>
      <c r="U230" s="362"/>
      <c r="V230" s="362"/>
      <c r="W230" s="362"/>
      <c r="X230" s="362"/>
      <c r="Y230" s="362"/>
      <c r="Z230" s="362"/>
      <c r="AA230" s="362"/>
      <c r="AB230" s="362"/>
      <c r="AC230" s="362"/>
      <c r="AD230" s="362"/>
      <c r="AE230" s="362"/>
      <c r="AF230" s="362"/>
      <c r="AG230" s="362"/>
      <c r="AH230" s="362"/>
      <c r="AI230" s="362"/>
      <c r="AJ230" s="362"/>
      <c r="AK230" s="362"/>
      <c r="AL230" s="362"/>
      <c r="AM230" s="362"/>
    </row>
    <row r="231" spans="3:39" s="352" customFormat="1" x14ac:dyDescent="0.3">
      <c r="C231" s="362"/>
      <c r="D231" s="362"/>
      <c r="E231" s="362"/>
      <c r="F231" s="362"/>
      <c r="G231" s="362"/>
      <c r="H231" s="362"/>
      <c r="I231" s="362"/>
      <c r="J231" s="362"/>
      <c r="K231" s="362"/>
      <c r="L231" s="362"/>
      <c r="M231" s="362"/>
      <c r="N231" s="362"/>
      <c r="O231" s="362"/>
      <c r="P231" s="362"/>
      <c r="Q231" s="362"/>
      <c r="R231" s="362"/>
      <c r="S231" s="362"/>
      <c r="T231" s="362"/>
      <c r="U231" s="362"/>
      <c r="V231" s="362"/>
      <c r="W231" s="362"/>
      <c r="X231" s="362"/>
      <c r="Y231" s="362"/>
      <c r="Z231" s="362"/>
      <c r="AA231" s="362"/>
      <c r="AB231" s="362"/>
      <c r="AC231" s="362"/>
      <c r="AD231" s="362"/>
      <c r="AE231" s="362"/>
      <c r="AF231" s="362"/>
      <c r="AG231" s="362"/>
      <c r="AH231" s="362"/>
      <c r="AI231" s="362"/>
      <c r="AJ231" s="362"/>
      <c r="AK231" s="362"/>
      <c r="AL231" s="362"/>
      <c r="AM231" s="362"/>
    </row>
  </sheetData>
  <mergeCells count="19">
    <mergeCell ref="A92:A105"/>
    <mergeCell ref="A77:A90"/>
    <mergeCell ref="A4:A19"/>
    <mergeCell ref="A22:A37"/>
    <mergeCell ref="A40:A55"/>
    <mergeCell ref="A58:A74"/>
    <mergeCell ref="AA125:AL125"/>
    <mergeCell ref="B108:N108"/>
    <mergeCell ref="O108:Z108"/>
    <mergeCell ref="AA108:AL108"/>
    <mergeCell ref="A107:A122"/>
    <mergeCell ref="B107:N107"/>
    <mergeCell ref="O107:Z107"/>
    <mergeCell ref="AA107:AL107"/>
    <mergeCell ref="A126:A139"/>
    <mergeCell ref="A142:A158"/>
    <mergeCell ref="A161:A177"/>
    <mergeCell ref="C125:N125"/>
    <mergeCell ref="O125:Z12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O199"/>
  <sheetViews>
    <sheetView zoomScale="80" zoomScaleNormal="80" workbookViewId="0">
      <pane xSplit="2" topLeftCell="C1" activePane="topRight" state="frozen"/>
      <selection activeCell="M41" sqref="M41"/>
      <selection pane="topRight" activeCell="L41" sqref="L41"/>
    </sheetView>
  </sheetViews>
  <sheetFormatPr defaultRowHeight="14.4" x14ac:dyDescent="0.3"/>
  <cols>
    <col min="1" max="1" width="7.77734375" customWidth="1"/>
    <col min="2" max="2" width="24.77734375" customWidth="1"/>
    <col min="3" max="15" width="14.5546875" customWidth="1"/>
    <col min="16" max="16" width="14.21875" bestFit="1" customWidth="1"/>
    <col min="17" max="39" width="14.21875" customWidth="1"/>
    <col min="40" max="41" width="10.5546875" bestFit="1" customWidth="1"/>
    <col min="52" max="52" width="9.21875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5">
        <f>' 1M - RES'!C2</f>
        <v>0.79015470747957905</v>
      </c>
      <c r="D2" s="425">
        <f>C2</f>
        <v>0.79015470747957905</v>
      </c>
      <c r="E2" s="424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123</v>
      </c>
      <c r="B4" s="17" t="s">
        <v>124</v>
      </c>
      <c r="C4" s="271">
        <f>'LI 4M - SPS'!C4</f>
        <v>43831</v>
      </c>
      <c r="D4" s="271">
        <f>'LI 4M - SPS'!D4</f>
        <v>43862</v>
      </c>
      <c r="E4" s="271">
        <f>'LI 4M - SPS'!E4</f>
        <v>43891</v>
      </c>
      <c r="F4" s="271">
        <f>'LI 4M - SPS'!F4</f>
        <v>43922</v>
      </c>
      <c r="G4" s="271">
        <f>'LI 4M - SPS'!G4</f>
        <v>43952</v>
      </c>
      <c r="H4" s="271">
        <f>'LI 4M - SPS'!H4</f>
        <v>43983</v>
      </c>
      <c r="I4" s="271">
        <f>'LI 4M - SPS'!I4</f>
        <v>44013</v>
      </c>
      <c r="J4" s="271">
        <f>'LI 4M - SPS'!J4</f>
        <v>44044</v>
      </c>
      <c r="K4" s="271">
        <f>'LI 4M - SPS'!K4</f>
        <v>44075</v>
      </c>
      <c r="L4" s="271">
        <f>'LI 4M - SPS'!L4</f>
        <v>44105</v>
      </c>
      <c r="M4" s="271">
        <f>'LI 4M - SPS'!M4</f>
        <v>44136</v>
      </c>
      <c r="N4" s="271">
        <f>'LI 4M - SPS'!N4</f>
        <v>44166</v>
      </c>
      <c r="O4" s="271">
        <f>'LI 4M - SPS'!O4</f>
        <v>44197</v>
      </c>
      <c r="P4" s="271">
        <f>'LI 4M - SPS'!P4</f>
        <v>44228</v>
      </c>
      <c r="Q4" s="271">
        <f>'LI 4M - SPS'!Q4</f>
        <v>44256</v>
      </c>
      <c r="R4" s="271">
        <f>'LI 4M - SPS'!R4</f>
        <v>44287</v>
      </c>
      <c r="S4" s="271">
        <f>'LI 4M - SPS'!S4</f>
        <v>44317</v>
      </c>
      <c r="T4" s="271">
        <f>'LI 4M - SPS'!T4</f>
        <v>44348</v>
      </c>
      <c r="U4" s="271">
        <f>'LI 4M - SPS'!U4</f>
        <v>44378</v>
      </c>
      <c r="V4" s="271">
        <f>'LI 4M - SPS'!V4</f>
        <v>44409</v>
      </c>
      <c r="W4" s="271">
        <f>'LI 4M - SPS'!W4</f>
        <v>44440</v>
      </c>
      <c r="X4" s="271">
        <f>'LI 4M - SPS'!X4</f>
        <v>44470</v>
      </c>
      <c r="Y4" s="271">
        <f>'LI 4M - SPS'!Y4</f>
        <v>44501</v>
      </c>
      <c r="Z4" s="271">
        <f>'LI 4M - SPS'!Z4</f>
        <v>44531</v>
      </c>
      <c r="AA4" s="271">
        <f>'LI 4M - SPS'!AA4</f>
        <v>44562</v>
      </c>
      <c r="AB4" s="271">
        <f>'LI 4M - SPS'!AB4</f>
        <v>44593</v>
      </c>
      <c r="AC4" s="271">
        <f>'LI 4M - SPS'!AC4</f>
        <v>44621</v>
      </c>
      <c r="AD4" s="271">
        <f>'LI 4M - SPS'!AD4</f>
        <v>44652</v>
      </c>
      <c r="AE4" s="271">
        <f>'LI 4M - SPS'!AE4</f>
        <v>44682</v>
      </c>
      <c r="AF4" s="271">
        <f>'LI 4M - SPS'!AF4</f>
        <v>44713</v>
      </c>
      <c r="AG4" s="271">
        <f>'LI 4M - SPS'!AG4</f>
        <v>44743</v>
      </c>
      <c r="AH4" s="271">
        <f>'LI 4M - SPS'!AH4</f>
        <v>44774</v>
      </c>
      <c r="AI4" s="271">
        <f>'LI 4M - SPS'!AI4</f>
        <v>44805</v>
      </c>
      <c r="AJ4" s="271">
        <f>'LI 4M - SPS'!AJ4</f>
        <v>44835</v>
      </c>
      <c r="AK4" s="271">
        <f>'LI 4M - SPS'!AK4</f>
        <v>44866</v>
      </c>
      <c r="AL4" s="271">
        <f>'LI 4M - SPS'!AL4</f>
        <v>44896</v>
      </c>
      <c r="AM4" s="271">
        <f>'LI 4M - SPS'!AM4</f>
        <v>44927</v>
      </c>
    </row>
    <row r="5" spans="1:41" ht="15" customHeight="1" x14ac:dyDescent="0.3">
      <c r="A5" s="594"/>
      <c r="B5" s="11" t="s">
        <v>141</v>
      </c>
      <c r="C5" s="3">
        <f>'BIZ kWh ENTRY'!AY180</f>
        <v>0</v>
      </c>
      <c r="D5" s="3">
        <f>'BIZ kWh ENTRY'!AZ180</f>
        <v>0</v>
      </c>
      <c r="E5" s="3">
        <f>'BIZ kWh ENTRY'!BA180</f>
        <v>0</v>
      </c>
      <c r="F5" s="3">
        <f>'BIZ kWh ENTRY'!BB180</f>
        <v>0</v>
      </c>
      <c r="G5" s="3">
        <f>'BIZ kWh ENTRY'!BC180</f>
        <v>0</v>
      </c>
      <c r="H5" s="3">
        <f>'BIZ kWh ENTRY'!BD180</f>
        <v>0</v>
      </c>
      <c r="I5" s="3">
        <f>'BIZ kWh ENTRY'!BE180</f>
        <v>0</v>
      </c>
      <c r="J5" s="3">
        <f>'BIZ kWh ENTRY'!BF180</f>
        <v>0</v>
      </c>
      <c r="K5" s="3">
        <f>'BIZ kWh ENTRY'!BG180</f>
        <v>0</v>
      </c>
      <c r="L5" s="3">
        <f>'BIZ kWh ENTRY'!BH180</f>
        <v>0</v>
      </c>
      <c r="M5" s="3">
        <f>'BIZ kWh ENTRY'!BI180</f>
        <v>0</v>
      </c>
      <c r="N5" s="3">
        <f>'BIZ kWh ENTRY'!BJ180</f>
        <v>0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1" x14ac:dyDescent="0.3">
      <c r="A6" s="594"/>
      <c r="B6" s="12" t="s">
        <v>59</v>
      </c>
      <c r="C6" s="3">
        <f>'BIZ kWh ENTRY'!AY181</f>
        <v>0</v>
      </c>
      <c r="D6" s="3">
        <f>'BIZ kWh ENTRY'!AZ181</f>
        <v>0</v>
      </c>
      <c r="E6" s="3">
        <f>'BIZ kWh ENTRY'!BA181</f>
        <v>0</v>
      </c>
      <c r="F6" s="3">
        <f>'BIZ kWh ENTRY'!BB181</f>
        <v>0</v>
      </c>
      <c r="G6" s="3">
        <f>'BIZ kWh ENTRY'!BC181</f>
        <v>0</v>
      </c>
      <c r="H6" s="3">
        <f>'BIZ kWh ENTRY'!BD181</f>
        <v>0</v>
      </c>
      <c r="I6" s="3">
        <f>'BIZ kWh ENTRY'!BE181</f>
        <v>0</v>
      </c>
      <c r="J6" s="3">
        <f>'BIZ kWh ENTRY'!BF181</f>
        <v>0</v>
      </c>
      <c r="K6" s="3">
        <f>'BIZ kWh ENTRY'!BG181</f>
        <v>0</v>
      </c>
      <c r="L6" s="3">
        <f>'BIZ kWh ENTRY'!BH181</f>
        <v>0</v>
      </c>
      <c r="M6" s="3">
        <f>'BIZ kWh ENTRY'!BI181</f>
        <v>0</v>
      </c>
      <c r="N6" s="3">
        <f>'BIZ kWh ENTRY'!BJ181</f>
        <v>0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41" x14ac:dyDescent="0.3">
      <c r="A7" s="594"/>
      <c r="B7" s="11" t="s">
        <v>142</v>
      </c>
      <c r="C7" s="3">
        <f>'BIZ kWh ENTRY'!AY182</f>
        <v>0</v>
      </c>
      <c r="D7" s="3">
        <f>'BIZ kWh ENTRY'!AZ182</f>
        <v>0</v>
      </c>
      <c r="E7" s="3">
        <f>'BIZ kWh ENTRY'!BA182</f>
        <v>0</v>
      </c>
      <c r="F7" s="3">
        <f>'BIZ kWh ENTRY'!BB182</f>
        <v>0</v>
      </c>
      <c r="G7" s="3">
        <f>'BIZ kWh ENTRY'!BC182</f>
        <v>0</v>
      </c>
      <c r="H7" s="3">
        <f>'BIZ kWh ENTRY'!BD182</f>
        <v>0</v>
      </c>
      <c r="I7" s="3">
        <f>'BIZ kWh ENTRY'!BE182</f>
        <v>0</v>
      </c>
      <c r="J7" s="3">
        <f>'BIZ kWh ENTRY'!BF182</f>
        <v>0</v>
      </c>
      <c r="K7" s="3">
        <f>'BIZ kWh ENTRY'!BG182</f>
        <v>0</v>
      </c>
      <c r="L7" s="3">
        <f>'BIZ kWh ENTRY'!BH182</f>
        <v>0</v>
      </c>
      <c r="M7" s="3">
        <f>'BIZ kWh ENTRY'!BI182</f>
        <v>0</v>
      </c>
      <c r="N7" s="3">
        <f>'BIZ kWh ENTRY'!BJ182</f>
        <v>0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41" x14ac:dyDescent="0.3">
      <c r="A8" s="594"/>
      <c r="B8" s="11" t="s">
        <v>60</v>
      </c>
      <c r="C8" s="3">
        <f>'BIZ kWh ENTRY'!AY183</f>
        <v>0</v>
      </c>
      <c r="D8" s="3">
        <f>'BIZ kWh ENTRY'!AZ183</f>
        <v>0</v>
      </c>
      <c r="E8" s="3">
        <f>'BIZ kWh ENTRY'!BA183</f>
        <v>0</v>
      </c>
      <c r="F8" s="3">
        <f>'BIZ kWh ENTRY'!BB183</f>
        <v>0</v>
      </c>
      <c r="G8" s="3">
        <f>'BIZ kWh ENTRY'!BC183</f>
        <v>0</v>
      </c>
      <c r="H8" s="3">
        <f>'BIZ kWh ENTRY'!BD183</f>
        <v>0</v>
      </c>
      <c r="I8" s="3">
        <f>'BIZ kWh ENTRY'!BE183</f>
        <v>0</v>
      </c>
      <c r="J8" s="3">
        <f>'BIZ kWh ENTRY'!BF183</f>
        <v>0</v>
      </c>
      <c r="K8" s="3">
        <f>'BIZ kWh ENTRY'!BG183</f>
        <v>0</v>
      </c>
      <c r="L8" s="3">
        <f>'BIZ kWh ENTRY'!BH183</f>
        <v>0</v>
      </c>
      <c r="M8" s="3">
        <f>'BIZ kWh ENTRY'!BI183</f>
        <v>0</v>
      </c>
      <c r="N8" s="3">
        <f>'BIZ kWh ENTRY'!BJ183</f>
        <v>0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41" x14ac:dyDescent="0.3">
      <c r="A9" s="594"/>
      <c r="B9" s="12" t="s">
        <v>143</v>
      </c>
      <c r="C9" s="3">
        <f>'BIZ kWh ENTRY'!AY184</f>
        <v>0</v>
      </c>
      <c r="D9" s="3">
        <f>'BIZ kWh ENTRY'!AZ184</f>
        <v>0</v>
      </c>
      <c r="E9" s="3">
        <f>'BIZ kWh ENTRY'!BA184</f>
        <v>0</v>
      </c>
      <c r="F9" s="3">
        <f>'BIZ kWh ENTRY'!BB184</f>
        <v>0</v>
      </c>
      <c r="G9" s="3">
        <f>'BIZ kWh ENTRY'!BC184</f>
        <v>0</v>
      </c>
      <c r="H9" s="3">
        <f>'BIZ kWh ENTRY'!BD184</f>
        <v>0</v>
      </c>
      <c r="I9" s="3">
        <f>'BIZ kWh ENTRY'!BE184</f>
        <v>0</v>
      </c>
      <c r="J9" s="3">
        <f>'BIZ kWh ENTRY'!BF184</f>
        <v>0</v>
      </c>
      <c r="K9" s="3">
        <f>'BIZ kWh ENTRY'!BG184</f>
        <v>0</v>
      </c>
      <c r="L9" s="3">
        <f>'BIZ kWh ENTRY'!BH184</f>
        <v>0</v>
      </c>
      <c r="M9" s="3">
        <f>'BIZ kWh ENTRY'!BI184</f>
        <v>0</v>
      </c>
      <c r="N9" s="3">
        <f>'BIZ kWh ENTRY'!BJ184</f>
        <v>0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41" x14ac:dyDescent="0.3">
      <c r="A10" s="594"/>
      <c r="B10" s="11" t="s">
        <v>62</v>
      </c>
      <c r="C10" s="3">
        <f>'BIZ kWh ENTRY'!AY185</f>
        <v>0</v>
      </c>
      <c r="D10" s="3">
        <f>'BIZ kWh ENTRY'!AZ185</f>
        <v>0</v>
      </c>
      <c r="E10" s="3">
        <f>'BIZ kWh ENTRY'!BA185</f>
        <v>0</v>
      </c>
      <c r="F10" s="3">
        <f>'BIZ kWh ENTRY'!BB185</f>
        <v>0</v>
      </c>
      <c r="G10" s="3">
        <f>'BIZ kWh ENTRY'!BC185</f>
        <v>0</v>
      </c>
      <c r="H10" s="3">
        <f>'BIZ kWh ENTRY'!BD185</f>
        <v>0</v>
      </c>
      <c r="I10" s="3">
        <f>'BIZ kWh ENTRY'!BE185</f>
        <v>0</v>
      </c>
      <c r="J10" s="3">
        <f>'BIZ kWh ENTRY'!BF185</f>
        <v>0</v>
      </c>
      <c r="K10" s="3">
        <f>'BIZ kWh ENTRY'!BG185</f>
        <v>0</v>
      </c>
      <c r="L10" s="3">
        <f>'BIZ kWh ENTRY'!BH185</f>
        <v>0</v>
      </c>
      <c r="M10" s="3">
        <f>'BIZ kWh ENTRY'!BI185</f>
        <v>0</v>
      </c>
      <c r="N10" s="3">
        <f>'BIZ kWh ENTRY'!BJ185</f>
        <v>0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41" x14ac:dyDescent="0.3">
      <c r="A11" s="594"/>
      <c r="B11" s="11" t="s">
        <v>63</v>
      </c>
      <c r="C11" s="3">
        <f>'BIZ kWh ENTRY'!AY186</f>
        <v>0</v>
      </c>
      <c r="D11" s="3">
        <f>'BIZ kWh ENTRY'!AZ186</f>
        <v>0</v>
      </c>
      <c r="E11" s="3">
        <f>'BIZ kWh ENTRY'!BA186</f>
        <v>0</v>
      </c>
      <c r="F11" s="3">
        <f>'BIZ kWh ENTRY'!BB186</f>
        <v>0</v>
      </c>
      <c r="G11" s="3">
        <f>'BIZ kWh ENTRY'!BC186</f>
        <v>0</v>
      </c>
      <c r="H11" s="3">
        <f>'BIZ kWh ENTRY'!BD186</f>
        <v>0</v>
      </c>
      <c r="I11" s="3">
        <f>'BIZ kWh ENTRY'!BE186</f>
        <v>0</v>
      </c>
      <c r="J11" s="3">
        <f>'BIZ kWh ENTRY'!BF186</f>
        <v>0</v>
      </c>
      <c r="K11" s="3">
        <f>'BIZ kWh ENTRY'!BG186</f>
        <v>0</v>
      </c>
      <c r="L11" s="3">
        <f>'BIZ kWh ENTRY'!BH186</f>
        <v>0</v>
      </c>
      <c r="M11" s="3">
        <f>'BIZ kWh ENTRY'!BI186</f>
        <v>0</v>
      </c>
      <c r="N11" s="3">
        <f>'BIZ kWh ENTRY'!BJ186</f>
        <v>0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41" x14ac:dyDescent="0.3">
      <c r="A12" s="594"/>
      <c r="B12" s="11" t="s">
        <v>64</v>
      </c>
      <c r="C12" s="3">
        <f>'BIZ kWh ENTRY'!AY187</f>
        <v>0</v>
      </c>
      <c r="D12" s="3">
        <f>'BIZ kWh ENTRY'!AZ187</f>
        <v>0</v>
      </c>
      <c r="E12" s="3">
        <f>'BIZ kWh ENTRY'!BA187</f>
        <v>0</v>
      </c>
      <c r="F12" s="3">
        <f>'BIZ kWh ENTRY'!BB187</f>
        <v>0</v>
      </c>
      <c r="G12" s="3">
        <f>'BIZ kWh ENTRY'!BC187</f>
        <v>0</v>
      </c>
      <c r="H12" s="3">
        <f>'BIZ kWh ENTRY'!BD187</f>
        <v>0</v>
      </c>
      <c r="I12" s="3">
        <f>'BIZ kWh ENTRY'!BE187</f>
        <v>0</v>
      </c>
      <c r="J12" s="3">
        <f>'BIZ kWh ENTRY'!BF187</f>
        <v>0</v>
      </c>
      <c r="K12" s="3">
        <f>'BIZ kWh ENTRY'!BG187</f>
        <v>0</v>
      </c>
      <c r="L12" s="3">
        <f>'BIZ kWh ENTRY'!BH187</f>
        <v>0</v>
      </c>
      <c r="M12" s="3">
        <f>'BIZ kWh ENTRY'!BI187</f>
        <v>0</v>
      </c>
      <c r="N12" s="3">
        <f>'BIZ kWh ENTRY'!BJ187</f>
        <v>0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41" x14ac:dyDescent="0.3">
      <c r="A13" s="594"/>
      <c r="B13" s="11" t="s">
        <v>65</v>
      </c>
      <c r="C13" s="3">
        <f>'BIZ kWh ENTRY'!AY188</f>
        <v>0</v>
      </c>
      <c r="D13" s="3">
        <f>'BIZ kWh ENTRY'!AZ188</f>
        <v>0</v>
      </c>
      <c r="E13" s="3">
        <f>'BIZ kWh ENTRY'!BA188</f>
        <v>0</v>
      </c>
      <c r="F13" s="3">
        <f>'BIZ kWh ENTRY'!BB188</f>
        <v>0</v>
      </c>
      <c r="G13" s="3">
        <f>'BIZ kWh ENTRY'!BC188</f>
        <v>0</v>
      </c>
      <c r="H13" s="3">
        <f>'BIZ kWh ENTRY'!BD188</f>
        <v>0</v>
      </c>
      <c r="I13" s="3">
        <f>'BIZ kWh ENTRY'!BE188</f>
        <v>0</v>
      </c>
      <c r="J13" s="3">
        <f>'BIZ kWh ENTRY'!BF188</f>
        <v>0</v>
      </c>
      <c r="K13" s="3">
        <f>'BIZ kWh ENTRY'!BG188</f>
        <v>0</v>
      </c>
      <c r="L13" s="3">
        <f>'BIZ kWh ENTRY'!BH188</f>
        <v>0</v>
      </c>
      <c r="M13" s="3">
        <f>'BIZ kWh ENTRY'!BI188</f>
        <v>0</v>
      </c>
      <c r="N13" s="3">
        <f>'BIZ kWh ENTRY'!BJ188</f>
        <v>0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1" x14ac:dyDescent="0.3">
      <c r="A14" s="594"/>
      <c r="B14" s="11" t="s">
        <v>144</v>
      </c>
      <c r="C14" s="3">
        <f>'BIZ kWh ENTRY'!AY189</f>
        <v>0</v>
      </c>
      <c r="D14" s="3">
        <f>'BIZ kWh ENTRY'!AZ189</f>
        <v>0</v>
      </c>
      <c r="E14" s="3">
        <f>'BIZ kWh ENTRY'!BA189</f>
        <v>0</v>
      </c>
      <c r="F14" s="3">
        <f>'BIZ kWh ENTRY'!BB189</f>
        <v>0</v>
      </c>
      <c r="G14" s="3">
        <f>'BIZ kWh ENTRY'!BC189</f>
        <v>0</v>
      </c>
      <c r="H14" s="3">
        <f>'BIZ kWh ENTRY'!BD189</f>
        <v>0</v>
      </c>
      <c r="I14" s="3">
        <f>'BIZ kWh ENTRY'!BE189</f>
        <v>0</v>
      </c>
      <c r="J14" s="3">
        <f>'BIZ kWh ENTRY'!BF189</f>
        <v>0</v>
      </c>
      <c r="K14" s="3">
        <f>'BIZ kWh ENTRY'!BG189</f>
        <v>0</v>
      </c>
      <c r="L14" s="3">
        <f>'BIZ kWh ENTRY'!BH189</f>
        <v>0</v>
      </c>
      <c r="M14" s="3">
        <f>'BIZ kWh ENTRY'!BI189</f>
        <v>0</v>
      </c>
      <c r="N14" s="3">
        <f>'BIZ kWh ENTRY'!BJ189</f>
        <v>0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41" x14ac:dyDescent="0.3">
      <c r="A15" s="594"/>
      <c r="B15" s="11" t="s">
        <v>145</v>
      </c>
      <c r="C15" s="3">
        <f>'BIZ kWh ENTRY'!AY190</f>
        <v>0</v>
      </c>
      <c r="D15" s="3">
        <f>'BIZ kWh ENTRY'!AZ190</f>
        <v>0</v>
      </c>
      <c r="E15" s="3">
        <f>'BIZ kWh ENTRY'!BA190</f>
        <v>0</v>
      </c>
      <c r="F15" s="3">
        <f>'BIZ kWh ENTRY'!BB190</f>
        <v>0</v>
      </c>
      <c r="G15" s="3">
        <f>'BIZ kWh ENTRY'!BC190</f>
        <v>0</v>
      </c>
      <c r="H15" s="3">
        <f>'BIZ kWh ENTRY'!BD190</f>
        <v>0</v>
      </c>
      <c r="I15" s="3">
        <f>'BIZ kWh ENTRY'!BE190</f>
        <v>0</v>
      </c>
      <c r="J15" s="3">
        <f>'BIZ kWh ENTRY'!BF190</f>
        <v>0</v>
      </c>
      <c r="K15" s="3">
        <f>'BIZ kWh ENTRY'!BG190</f>
        <v>0</v>
      </c>
      <c r="L15" s="3">
        <f>'BIZ kWh ENTRY'!BH190</f>
        <v>0</v>
      </c>
      <c r="M15" s="3">
        <f>'BIZ kWh ENTRY'!BI190</f>
        <v>0</v>
      </c>
      <c r="N15" s="3">
        <f>'BIZ kWh ENTRY'!BJ190</f>
        <v>0</v>
      </c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</row>
    <row r="16" spans="1:41" x14ac:dyDescent="0.3">
      <c r="A16" s="594"/>
      <c r="B16" s="11" t="s">
        <v>67</v>
      </c>
      <c r="C16" s="3">
        <f>'BIZ kWh ENTRY'!AY191</f>
        <v>0</v>
      </c>
      <c r="D16" s="3">
        <f>'BIZ kWh ENTRY'!AZ191</f>
        <v>0</v>
      </c>
      <c r="E16" s="3">
        <f>'BIZ kWh ENTRY'!BA191</f>
        <v>0</v>
      </c>
      <c r="F16" s="3">
        <f>'BIZ kWh ENTRY'!BB191</f>
        <v>0</v>
      </c>
      <c r="G16" s="3">
        <f>'BIZ kWh ENTRY'!BC191</f>
        <v>0</v>
      </c>
      <c r="H16" s="3">
        <f>'BIZ kWh ENTRY'!BD191</f>
        <v>0</v>
      </c>
      <c r="I16" s="3">
        <f>'BIZ kWh ENTRY'!BE191</f>
        <v>0</v>
      </c>
      <c r="J16" s="3">
        <f>'BIZ kWh ENTRY'!BF191</f>
        <v>0</v>
      </c>
      <c r="K16" s="3">
        <f>'BIZ kWh ENTRY'!BG191</f>
        <v>0</v>
      </c>
      <c r="L16" s="3">
        <f>'BIZ kWh ENTRY'!BH191</f>
        <v>0</v>
      </c>
      <c r="M16" s="3">
        <f>'BIZ kWh ENTRY'!BI191</f>
        <v>0</v>
      </c>
      <c r="N16" s="3">
        <f>'BIZ kWh ENTRY'!BJ191</f>
        <v>0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</row>
    <row r="17" spans="1:39" x14ac:dyDescent="0.3">
      <c r="A17" s="594"/>
      <c r="B17" s="11" t="s">
        <v>68</v>
      </c>
      <c r="C17" s="3">
        <f>'BIZ kWh ENTRY'!AY192</f>
        <v>0</v>
      </c>
      <c r="D17" s="3">
        <f>'BIZ kWh ENTRY'!AZ192</f>
        <v>0</v>
      </c>
      <c r="E17" s="3">
        <f>'BIZ kWh ENTRY'!BA192</f>
        <v>0</v>
      </c>
      <c r="F17" s="3">
        <f>'BIZ kWh ENTRY'!BB192</f>
        <v>0</v>
      </c>
      <c r="G17" s="3">
        <f>'BIZ kWh ENTRY'!BC192</f>
        <v>0</v>
      </c>
      <c r="H17" s="3">
        <f>'BIZ kWh ENTRY'!BD192</f>
        <v>0</v>
      </c>
      <c r="I17" s="3">
        <f>'BIZ kWh ENTRY'!BE192</f>
        <v>0</v>
      </c>
      <c r="J17" s="3">
        <f>'BIZ kWh ENTRY'!BF192</f>
        <v>0</v>
      </c>
      <c r="K17" s="3">
        <f>'BIZ kWh ENTRY'!BG192</f>
        <v>0</v>
      </c>
      <c r="L17" s="3">
        <f>'BIZ kWh ENTRY'!BH192</f>
        <v>0</v>
      </c>
      <c r="M17" s="3">
        <f>'BIZ kWh ENTRY'!BI192</f>
        <v>0</v>
      </c>
      <c r="N17" s="3">
        <f>'BIZ kWh ENTRY'!BJ192</f>
        <v>0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</row>
    <row r="18" spans="1:39" x14ac:dyDescent="0.3">
      <c r="A18" s="594"/>
      <c r="B18" s="11" t="s">
        <v>146</v>
      </c>
      <c r="C18" s="3"/>
      <c r="D18" s="3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</row>
    <row r="19" spans="1:39" ht="15" thickBot="1" x14ac:dyDescent="0.35">
      <c r="A19" s="595"/>
      <c r="B19" s="273" t="str">
        <f>' LI 1M - RES'!B16</f>
        <v>Monthly kWh</v>
      </c>
      <c r="C19" s="274">
        <f>SUM(C5:C18)</f>
        <v>0</v>
      </c>
      <c r="D19" s="274">
        <f t="shared" ref="D19:AM19" si="1">SUM(D5:D18)</f>
        <v>0</v>
      </c>
      <c r="E19" s="274">
        <f t="shared" si="1"/>
        <v>0</v>
      </c>
      <c r="F19" s="274">
        <f t="shared" si="1"/>
        <v>0</v>
      </c>
      <c r="G19" s="274">
        <f t="shared" si="1"/>
        <v>0</v>
      </c>
      <c r="H19" s="274">
        <f t="shared" si="1"/>
        <v>0</v>
      </c>
      <c r="I19" s="274">
        <f t="shared" si="1"/>
        <v>0</v>
      </c>
      <c r="J19" s="274">
        <f t="shared" si="1"/>
        <v>0</v>
      </c>
      <c r="K19" s="274">
        <f t="shared" si="1"/>
        <v>0</v>
      </c>
      <c r="L19" s="274">
        <f t="shared" si="1"/>
        <v>0</v>
      </c>
      <c r="M19" s="274">
        <f t="shared" si="1"/>
        <v>0</v>
      </c>
      <c r="N19" s="274">
        <f t="shared" si="1"/>
        <v>0</v>
      </c>
      <c r="O19" s="275">
        <f t="shared" si="1"/>
        <v>0</v>
      </c>
      <c r="P19" s="275">
        <f t="shared" si="1"/>
        <v>0</v>
      </c>
      <c r="Q19" s="275">
        <f t="shared" si="1"/>
        <v>0</v>
      </c>
      <c r="R19" s="275">
        <f t="shared" si="1"/>
        <v>0</v>
      </c>
      <c r="S19" s="275">
        <f t="shared" si="1"/>
        <v>0</v>
      </c>
      <c r="T19" s="275">
        <f t="shared" si="1"/>
        <v>0</v>
      </c>
      <c r="U19" s="275">
        <f t="shared" si="1"/>
        <v>0</v>
      </c>
      <c r="V19" s="275">
        <f t="shared" si="1"/>
        <v>0</v>
      </c>
      <c r="W19" s="275">
        <f t="shared" si="1"/>
        <v>0</v>
      </c>
      <c r="X19" s="275">
        <f t="shared" si="1"/>
        <v>0</v>
      </c>
      <c r="Y19" s="275">
        <f t="shared" si="1"/>
        <v>0</v>
      </c>
      <c r="Z19" s="275">
        <f t="shared" si="1"/>
        <v>0</v>
      </c>
      <c r="AA19" s="275">
        <f t="shared" si="1"/>
        <v>0</v>
      </c>
      <c r="AB19" s="275">
        <f t="shared" si="1"/>
        <v>0</v>
      </c>
      <c r="AC19" s="275">
        <f t="shared" si="1"/>
        <v>0</v>
      </c>
      <c r="AD19" s="275">
        <f t="shared" si="1"/>
        <v>0</v>
      </c>
      <c r="AE19" s="275">
        <f t="shared" si="1"/>
        <v>0</v>
      </c>
      <c r="AF19" s="275">
        <f t="shared" si="1"/>
        <v>0</v>
      </c>
      <c r="AG19" s="275">
        <f t="shared" si="1"/>
        <v>0</v>
      </c>
      <c r="AH19" s="275">
        <f t="shared" si="1"/>
        <v>0</v>
      </c>
      <c r="AI19" s="275">
        <f t="shared" si="1"/>
        <v>0</v>
      </c>
      <c r="AJ19" s="275">
        <f t="shared" si="1"/>
        <v>0</v>
      </c>
      <c r="AK19" s="275">
        <f t="shared" si="1"/>
        <v>0</v>
      </c>
      <c r="AL19" s="275">
        <f t="shared" si="1"/>
        <v>0</v>
      </c>
      <c r="AM19" s="275">
        <f t="shared" si="1"/>
        <v>0</v>
      </c>
    </row>
    <row r="20" spans="1:39" s="44" customFormat="1" x14ac:dyDescent="0.3">
      <c r="A20" s="301"/>
      <c r="B20" s="302"/>
      <c r="C20" s="9"/>
      <c r="D20" s="302"/>
      <c r="E20" s="9"/>
      <c r="F20" s="302"/>
      <c r="G20" s="302"/>
      <c r="H20" s="9"/>
      <c r="I20" s="302"/>
      <c r="J20" s="302"/>
      <c r="K20" s="9"/>
      <c r="L20" s="302"/>
      <c r="M20" s="302"/>
      <c r="N20" s="9"/>
      <c r="O20" s="302"/>
      <c r="P20" s="302"/>
      <c r="Q20" s="9"/>
      <c r="R20" s="302"/>
      <c r="S20" s="302"/>
      <c r="T20" s="9"/>
      <c r="U20" s="302"/>
      <c r="V20" s="302"/>
      <c r="W20" s="9"/>
      <c r="X20" s="302"/>
      <c r="Y20" s="302"/>
      <c r="Z20" s="9"/>
      <c r="AA20" s="302"/>
      <c r="AB20" s="302"/>
      <c r="AC20" s="9"/>
      <c r="AD20" s="302"/>
      <c r="AE20" s="302"/>
      <c r="AF20" s="9"/>
      <c r="AG20" s="302"/>
      <c r="AH20" s="302"/>
      <c r="AI20" s="9"/>
      <c r="AJ20" s="302"/>
      <c r="AK20" s="302"/>
      <c r="AL20" s="9"/>
      <c r="AM20" s="302"/>
    </row>
    <row r="21" spans="1:39" s="44" customFormat="1" ht="15" thickBot="1" x14ac:dyDescent="0.35"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</row>
    <row r="22" spans="1:39" ht="15.6" x14ac:dyDescent="0.3">
      <c r="A22" s="596" t="s">
        <v>126</v>
      </c>
      <c r="B22" s="17" t="str">
        <f t="shared" ref="B22" si="2">B4</f>
        <v>End Use</v>
      </c>
      <c r="C22" s="271">
        <f>'LI 3M - LGS'!C22</f>
        <v>43831</v>
      </c>
      <c r="D22" s="271">
        <f>'LI 3M - LGS'!D22</f>
        <v>43862</v>
      </c>
      <c r="E22" s="271">
        <f>'LI 3M - LGS'!E22</f>
        <v>43891</v>
      </c>
      <c r="F22" s="271">
        <f>'LI 3M - LGS'!F22</f>
        <v>43922</v>
      </c>
      <c r="G22" s="271">
        <f>'LI 3M - LGS'!G22</f>
        <v>43952</v>
      </c>
      <c r="H22" s="271">
        <f>'LI 3M - LGS'!H22</f>
        <v>43983</v>
      </c>
      <c r="I22" s="271">
        <f>'LI 3M - LGS'!I22</f>
        <v>44013</v>
      </c>
      <c r="J22" s="271">
        <f>'LI 3M - LGS'!J22</f>
        <v>44044</v>
      </c>
      <c r="K22" s="271">
        <f>'LI 3M - LGS'!K22</f>
        <v>44075</v>
      </c>
      <c r="L22" s="271">
        <f>'LI 3M - LGS'!L22</f>
        <v>44105</v>
      </c>
      <c r="M22" s="271">
        <f>'LI 3M - LGS'!M22</f>
        <v>44136</v>
      </c>
      <c r="N22" s="271">
        <f>'LI 3M - LGS'!N22</f>
        <v>44166</v>
      </c>
      <c r="O22" s="271">
        <f>'LI 3M - LGS'!O22</f>
        <v>44197</v>
      </c>
      <c r="P22" s="271">
        <f>'LI 3M - LGS'!P22</f>
        <v>44228</v>
      </c>
      <c r="Q22" s="271">
        <f>'LI 3M - LGS'!Q22</f>
        <v>44256</v>
      </c>
      <c r="R22" s="271">
        <f>'LI 3M - LGS'!R22</f>
        <v>44287</v>
      </c>
      <c r="S22" s="271">
        <f>'LI 3M - LGS'!S22</f>
        <v>44317</v>
      </c>
      <c r="T22" s="271">
        <f>'LI 3M - LGS'!T22</f>
        <v>44348</v>
      </c>
      <c r="U22" s="271">
        <f>'LI 3M - LGS'!U22</f>
        <v>44378</v>
      </c>
      <c r="V22" s="271">
        <f>'LI 3M - LGS'!V22</f>
        <v>44409</v>
      </c>
      <c r="W22" s="271">
        <f>'LI 3M - LGS'!W22</f>
        <v>44440</v>
      </c>
      <c r="X22" s="271">
        <f>'LI 3M - LGS'!X22</f>
        <v>44470</v>
      </c>
      <c r="Y22" s="271">
        <f>'LI 3M - LGS'!Y22</f>
        <v>44501</v>
      </c>
      <c r="Z22" s="271">
        <f>'LI 3M - LGS'!Z22</f>
        <v>44531</v>
      </c>
      <c r="AA22" s="271">
        <f>'LI 3M - LGS'!AA22</f>
        <v>44562</v>
      </c>
      <c r="AB22" s="271">
        <f>'LI 3M - LGS'!AB22</f>
        <v>44593</v>
      </c>
      <c r="AC22" s="271">
        <f>'LI 3M - LGS'!AC22</f>
        <v>44621</v>
      </c>
      <c r="AD22" s="271">
        <f>'LI 3M - LGS'!AD22</f>
        <v>44652</v>
      </c>
      <c r="AE22" s="271">
        <f>'LI 3M - LGS'!AE22</f>
        <v>44682</v>
      </c>
      <c r="AF22" s="271">
        <f>'LI 3M - LGS'!AF22</f>
        <v>44713</v>
      </c>
      <c r="AG22" s="271">
        <f>'LI 3M - LGS'!AG22</f>
        <v>44743</v>
      </c>
      <c r="AH22" s="271">
        <f>'LI 3M - LGS'!AH22</f>
        <v>44774</v>
      </c>
      <c r="AI22" s="271">
        <f>'LI 3M - LGS'!AI22</f>
        <v>44805</v>
      </c>
      <c r="AJ22" s="271">
        <f>'LI 3M - LGS'!AJ22</f>
        <v>44835</v>
      </c>
      <c r="AK22" s="271">
        <f>'LI 3M - LGS'!AK22</f>
        <v>44866</v>
      </c>
      <c r="AL22" s="271">
        <f>'LI 3M - LGS'!AL22</f>
        <v>44896</v>
      </c>
      <c r="AM22" s="271">
        <f>'LI 3M - LGS'!AM22</f>
        <v>44927</v>
      </c>
    </row>
    <row r="23" spans="1:39" ht="15" customHeight="1" x14ac:dyDescent="0.3">
      <c r="A23" s="597"/>
      <c r="B23" s="11" t="str">
        <f t="shared" ref="B23:C37" si="3">B5</f>
        <v>Air Comp</v>
      </c>
      <c r="C23" s="3">
        <f>C5</f>
        <v>0</v>
      </c>
      <c r="D23" s="3">
        <f>IF(SUM($C$19:$N$19)=0,0,C23+D5)</f>
        <v>0</v>
      </c>
      <c r="E23" s="3">
        <f t="shared" ref="E23:AM23" si="4">IF(SUM($C$19:$N$19)=0,0,D23+E5)</f>
        <v>0</v>
      </c>
      <c r="F23" s="3">
        <f t="shared" si="4"/>
        <v>0</v>
      </c>
      <c r="G23" s="3">
        <f t="shared" si="4"/>
        <v>0</v>
      </c>
      <c r="H23" s="3">
        <f t="shared" si="4"/>
        <v>0</v>
      </c>
      <c r="I23" s="3">
        <f t="shared" si="4"/>
        <v>0</v>
      </c>
      <c r="J23" s="3">
        <f t="shared" si="4"/>
        <v>0</v>
      </c>
      <c r="K23" s="3">
        <f t="shared" si="4"/>
        <v>0</v>
      </c>
      <c r="L23" s="3">
        <f t="shared" si="4"/>
        <v>0</v>
      </c>
      <c r="M23" s="3">
        <f t="shared" si="4"/>
        <v>0</v>
      </c>
      <c r="N23" s="3">
        <f t="shared" si="4"/>
        <v>0</v>
      </c>
      <c r="O23" s="3">
        <f t="shared" si="4"/>
        <v>0</v>
      </c>
      <c r="P23" s="3">
        <f t="shared" si="4"/>
        <v>0</v>
      </c>
      <c r="Q23" s="3">
        <f t="shared" si="4"/>
        <v>0</v>
      </c>
      <c r="R23" s="3">
        <f t="shared" si="4"/>
        <v>0</v>
      </c>
      <c r="S23" s="3">
        <f t="shared" si="4"/>
        <v>0</v>
      </c>
      <c r="T23" s="3">
        <f t="shared" si="4"/>
        <v>0</v>
      </c>
      <c r="U23" s="3">
        <f t="shared" si="4"/>
        <v>0</v>
      </c>
      <c r="V23" s="3">
        <f t="shared" si="4"/>
        <v>0</v>
      </c>
      <c r="W23" s="508">
        <f t="shared" si="4"/>
        <v>0</v>
      </c>
      <c r="X23" s="3">
        <f t="shared" si="4"/>
        <v>0</v>
      </c>
      <c r="Y23" s="3">
        <f t="shared" si="4"/>
        <v>0</v>
      </c>
      <c r="Z23" s="3">
        <f t="shared" si="4"/>
        <v>0</v>
      </c>
      <c r="AA23" s="3">
        <f t="shared" si="4"/>
        <v>0</v>
      </c>
      <c r="AB23" s="3">
        <f t="shared" si="4"/>
        <v>0</v>
      </c>
      <c r="AC23" s="3">
        <f t="shared" si="4"/>
        <v>0</v>
      </c>
      <c r="AD23" s="3">
        <f t="shared" si="4"/>
        <v>0</v>
      </c>
      <c r="AE23" s="3">
        <f t="shared" si="4"/>
        <v>0</v>
      </c>
      <c r="AF23" s="3">
        <f t="shared" si="4"/>
        <v>0</v>
      </c>
      <c r="AG23" s="3">
        <f t="shared" si="4"/>
        <v>0</v>
      </c>
      <c r="AH23" s="3">
        <f t="shared" si="4"/>
        <v>0</v>
      </c>
      <c r="AI23" s="3">
        <f t="shared" si="4"/>
        <v>0</v>
      </c>
      <c r="AJ23" s="3">
        <f t="shared" si="4"/>
        <v>0</v>
      </c>
      <c r="AK23" s="3">
        <f t="shared" si="4"/>
        <v>0</v>
      </c>
      <c r="AL23" s="3">
        <f t="shared" si="4"/>
        <v>0</v>
      </c>
      <c r="AM23" s="3">
        <f t="shared" si="4"/>
        <v>0</v>
      </c>
    </row>
    <row r="24" spans="1:39" x14ac:dyDescent="0.3">
      <c r="A24" s="597"/>
      <c r="B24" s="12" t="str">
        <f t="shared" si="3"/>
        <v>Building Shell</v>
      </c>
      <c r="C24" s="3">
        <f t="shared" si="3"/>
        <v>0</v>
      </c>
      <c r="D24" s="3">
        <f t="shared" ref="D24:AM24" si="5">IF(SUM($C$19:$N$19)=0,0,C24+D6)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  <c r="O24" s="3">
        <f t="shared" si="5"/>
        <v>0</v>
      </c>
      <c r="P24" s="3">
        <f t="shared" si="5"/>
        <v>0</v>
      </c>
      <c r="Q24" s="3">
        <f t="shared" si="5"/>
        <v>0</v>
      </c>
      <c r="R24" s="3">
        <f t="shared" si="5"/>
        <v>0</v>
      </c>
      <c r="S24" s="3">
        <f t="shared" si="5"/>
        <v>0</v>
      </c>
      <c r="T24" s="3">
        <f t="shared" si="5"/>
        <v>0</v>
      </c>
      <c r="U24" s="3">
        <f t="shared" si="5"/>
        <v>0</v>
      </c>
      <c r="V24" s="3">
        <f t="shared" si="5"/>
        <v>0</v>
      </c>
      <c r="W24" s="508">
        <f t="shared" si="5"/>
        <v>0</v>
      </c>
      <c r="X24" s="3">
        <f t="shared" si="5"/>
        <v>0</v>
      </c>
      <c r="Y24" s="3">
        <f t="shared" si="5"/>
        <v>0</v>
      </c>
      <c r="Z24" s="3">
        <f t="shared" si="5"/>
        <v>0</v>
      </c>
      <c r="AA24" s="3">
        <f t="shared" si="5"/>
        <v>0</v>
      </c>
      <c r="AB24" s="3">
        <f t="shared" si="5"/>
        <v>0</v>
      </c>
      <c r="AC24" s="3">
        <f t="shared" si="5"/>
        <v>0</v>
      </c>
      <c r="AD24" s="3">
        <f t="shared" si="5"/>
        <v>0</v>
      </c>
      <c r="AE24" s="3">
        <f t="shared" si="5"/>
        <v>0</v>
      </c>
      <c r="AF24" s="3">
        <f t="shared" si="5"/>
        <v>0</v>
      </c>
      <c r="AG24" s="3">
        <f t="shared" si="5"/>
        <v>0</v>
      </c>
      <c r="AH24" s="3">
        <f t="shared" si="5"/>
        <v>0</v>
      </c>
      <c r="AI24" s="3">
        <f t="shared" si="5"/>
        <v>0</v>
      </c>
      <c r="AJ24" s="3">
        <f t="shared" si="5"/>
        <v>0</v>
      </c>
      <c r="AK24" s="3">
        <f t="shared" si="5"/>
        <v>0</v>
      </c>
      <c r="AL24" s="3">
        <f t="shared" si="5"/>
        <v>0</v>
      </c>
      <c r="AM24" s="3">
        <f t="shared" si="5"/>
        <v>0</v>
      </c>
    </row>
    <row r="25" spans="1:39" x14ac:dyDescent="0.3">
      <c r="A25" s="597"/>
      <c r="B25" s="11" t="str">
        <f t="shared" si="3"/>
        <v>Cooking</v>
      </c>
      <c r="C25" s="3">
        <f t="shared" si="3"/>
        <v>0</v>
      </c>
      <c r="D25" s="3">
        <f t="shared" ref="D25:AM25" si="6">IF(SUM($C$19:$N$19)=0,0,C25+D7)</f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  <c r="O25" s="3">
        <f t="shared" si="6"/>
        <v>0</v>
      </c>
      <c r="P25" s="3">
        <f t="shared" si="6"/>
        <v>0</v>
      </c>
      <c r="Q25" s="3">
        <f t="shared" si="6"/>
        <v>0</v>
      </c>
      <c r="R25" s="3">
        <f t="shared" si="6"/>
        <v>0</v>
      </c>
      <c r="S25" s="3">
        <f t="shared" si="6"/>
        <v>0</v>
      </c>
      <c r="T25" s="3">
        <f t="shared" si="6"/>
        <v>0</v>
      </c>
      <c r="U25" s="3">
        <f t="shared" si="6"/>
        <v>0</v>
      </c>
      <c r="V25" s="3">
        <f t="shared" si="6"/>
        <v>0</v>
      </c>
      <c r="W25" s="508">
        <f t="shared" si="6"/>
        <v>0</v>
      </c>
      <c r="X25" s="3">
        <f t="shared" si="6"/>
        <v>0</v>
      </c>
      <c r="Y25" s="3">
        <f t="shared" si="6"/>
        <v>0</v>
      </c>
      <c r="Z25" s="3">
        <f t="shared" si="6"/>
        <v>0</v>
      </c>
      <c r="AA25" s="3">
        <f t="shared" si="6"/>
        <v>0</v>
      </c>
      <c r="AB25" s="3">
        <f t="shared" si="6"/>
        <v>0</v>
      </c>
      <c r="AC25" s="3">
        <f t="shared" si="6"/>
        <v>0</v>
      </c>
      <c r="AD25" s="3">
        <f t="shared" si="6"/>
        <v>0</v>
      </c>
      <c r="AE25" s="3">
        <f t="shared" si="6"/>
        <v>0</v>
      </c>
      <c r="AF25" s="3">
        <f t="shared" si="6"/>
        <v>0</v>
      </c>
      <c r="AG25" s="3">
        <f t="shared" si="6"/>
        <v>0</v>
      </c>
      <c r="AH25" s="3">
        <f t="shared" si="6"/>
        <v>0</v>
      </c>
      <c r="AI25" s="3">
        <f t="shared" si="6"/>
        <v>0</v>
      </c>
      <c r="AJ25" s="3">
        <f t="shared" si="6"/>
        <v>0</v>
      </c>
      <c r="AK25" s="3">
        <f t="shared" si="6"/>
        <v>0</v>
      </c>
      <c r="AL25" s="3">
        <f t="shared" si="6"/>
        <v>0</v>
      </c>
      <c r="AM25" s="3">
        <f t="shared" si="6"/>
        <v>0</v>
      </c>
    </row>
    <row r="26" spans="1:39" x14ac:dyDescent="0.3">
      <c r="A26" s="597"/>
      <c r="B26" s="11" t="str">
        <f t="shared" si="3"/>
        <v>Cooling</v>
      </c>
      <c r="C26" s="3">
        <f t="shared" si="3"/>
        <v>0</v>
      </c>
      <c r="D26" s="3">
        <f t="shared" ref="D26:AM26" si="7">IF(SUM($C$19:$N$19)=0,0,C26+D8)</f>
        <v>0</v>
      </c>
      <c r="E26" s="3">
        <f t="shared" si="7"/>
        <v>0</v>
      </c>
      <c r="F26" s="3">
        <f t="shared" si="7"/>
        <v>0</v>
      </c>
      <c r="G26" s="3">
        <f t="shared" si="7"/>
        <v>0</v>
      </c>
      <c r="H26" s="3">
        <f t="shared" si="7"/>
        <v>0</v>
      </c>
      <c r="I26" s="3">
        <f t="shared" si="7"/>
        <v>0</v>
      </c>
      <c r="J26" s="3">
        <f t="shared" si="7"/>
        <v>0</v>
      </c>
      <c r="K26" s="3">
        <f t="shared" si="7"/>
        <v>0</v>
      </c>
      <c r="L26" s="3">
        <f t="shared" si="7"/>
        <v>0</v>
      </c>
      <c r="M26" s="3">
        <f t="shared" si="7"/>
        <v>0</v>
      </c>
      <c r="N26" s="3">
        <f t="shared" si="7"/>
        <v>0</v>
      </c>
      <c r="O26" s="3">
        <f t="shared" si="7"/>
        <v>0</v>
      </c>
      <c r="P26" s="3">
        <f t="shared" si="7"/>
        <v>0</v>
      </c>
      <c r="Q26" s="3">
        <f t="shared" si="7"/>
        <v>0</v>
      </c>
      <c r="R26" s="3">
        <f t="shared" si="7"/>
        <v>0</v>
      </c>
      <c r="S26" s="3">
        <f t="shared" si="7"/>
        <v>0</v>
      </c>
      <c r="T26" s="3">
        <f t="shared" si="7"/>
        <v>0</v>
      </c>
      <c r="U26" s="3">
        <f t="shared" si="7"/>
        <v>0</v>
      </c>
      <c r="V26" s="3">
        <f t="shared" si="7"/>
        <v>0</v>
      </c>
      <c r="W26" s="508">
        <f t="shared" si="7"/>
        <v>0</v>
      </c>
      <c r="X26" s="3">
        <f t="shared" si="7"/>
        <v>0</v>
      </c>
      <c r="Y26" s="3">
        <f t="shared" si="7"/>
        <v>0</v>
      </c>
      <c r="Z26" s="3">
        <f t="shared" si="7"/>
        <v>0</v>
      </c>
      <c r="AA26" s="3">
        <f t="shared" si="7"/>
        <v>0</v>
      </c>
      <c r="AB26" s="3">
        <f t="shared" si="7"/>
        <v>0</v>
      </c>
      <c r="AC26" s="3">
        <f t="shared" si="7"/>
        <v>0</v>
      </c>
      <c r="AD26" s="3">
        <f t="shared" si="7"/>
        <v>0</v>
      </c>
      <c r="AE26" s="3">
        <f t="shared" si="7"/>
        <v>0</v>
      </c>
      <c r="AF26" s="3">
        <f t="shared" si="7"/>
        <v>0</v>
      </c>
      <c r="AG26" s="3">
        <f t="shared" si="7"/>
        <v>0</v>
      </c>
      <c r="AH26" s="3">
        <f t="shared" si="7"/>
        <v>0</v>
      </c>
      <c r="AI26" s="3">
        <f t="shared" si="7"/>
        <v>0</v>
      </c>
      <c r="AJ26" s="3">
        <f t="shared" si="7"/>
        <v>0</v>
      </c>
      <c r="AK26" s="3">
        <f t="shared" si="7"/>
        <v>0</v>
      </c>
      <c r="AL26" s="3">
        <f t="shared" si="7"/>
        <v>0</v>
      </c>
      <c r="AM26" s="3">
        <f t="shared" si="7"/>
        <v>0</v>
      </c>
    </row>
    <row r="27" spans="1:39" x14ac:dyDescent="0.3">
      <c r="A27" s="597"/>
      <c r="B27" s="12" t="str">
        <f t="shared" si="3"/>
        <v>Ext Lighting</v>
      </c>
      <c r="C27" s="3">
        <f t="shared" si="3"/>
        <v>0</v>
      </c>
      <c r="D27" s="3">
        <f t="shared" ref="D27:AM27" si="8">IF(SUM($C$19:$N$19)=0,0,C27+D9)</f>
        <v>0</v>
      </c>
      <c r="E27" s="3">
        <f t="shared" si="8"/>
        <v>0</v>
      </c>
      <c r="F27" s="3">
        <f t="shared" si="8"/>
        <v>0</v>
      </c>
      <c r="G27" s="3">
        <f t="shared" si="8"/>
        <v>0</v>
      </c>
      <c r="H27" s="3">
        <f t="shared" si="8"/>
        <v>0</v>
      </c>
      <c r="I27" s="3">
        <f t="shared" si="8"/>
        <v>0</v>
      </c>
      <c r="J27" s="3">
        <f t="shared" si="8"/>
        <v>0</v>
      </c>
      <c r="K27" s="3">
        <f t="shared" si="8"/>
        <v>0</v>
      </c>
      <c r="L27" s="3">
        <f t="shared" si="8"/>
        <v>0</v>
      </c>
      <c r="M27" s="3">
        <f t="shared" si="8"/>
        <v>0</v>
      </c>
      <c r="N27" s="3">
        <f t="shared" si="8"/>
        <v>0</v>
      </c>
      <c r="O27" s="3">
        <f t="shared" si="8"/>
        <v>0</v>
      </c>
      <c r="P27" s="3">
        <f t="shared" si="8"/>
        <v>0</v>
      </c>
      <c r="Q27" s="3">
        <f t="shared" si="8"/>
        <v>0</v>
      </c>
      <c r="R27" s="3">
        <f t="shared" si="8"/>
        <v>0</v>
      </c>
      <c r="S27" s="3">
        <f t="shared" si="8"/>
        <v>0</v>
      </c>
      <c r="T27" s="3">
        <f t="shared" si="8"/>
        <v>0</v>
      </c>
      <c r="U27" s="3">
        <f t="shared" si="8"/>
        <v>0</v>
      </c>
      <c r="V27" s="3">
        <f t="shared" si="8"/>
        <v>0</v>
      </c>
      <c r="W27" s="508">
        <f t="shared" si="8"/>
        <v>0</v>
      </c>
      <c r="X27" s="3">
        <f t="shared" si="8"/>
        <v>0</v>
      </c>
      <c r="Y27" s="3">
        <f t="shared" si="8"/>
        <v>0</v>
      </c>
      <c r="Z27" s="3">
        <f t="shared" si="8"/>
        <v>0</v>
      </c>
      <c r="AA27" s="3">
        <f t="shared" si="8"/>
        <v>0</v>
      </c>
      <c r="AB27" s="3">
        <f t="shared" si="8"/>
        <v>0</v>
      </c>
      <c r="AC27" s="3">
        <f t="shared" si="8"/>
        <v>0</v>
      </c>
      <c r="AD27" s="3">
        <f t="shared" si="8"/>
        <v>0</v>
      </c>
      <c r="AE27" s="3">
        <f t="shared" si="8"/>
        <v>0</v>
      </c>
      <c r="AF27" s="3">
        <f t="shared" si="8"/>
        <v>0</v>
      </c>
      <c r="AG27" s="3">
        <f t="shared" si="8"/>
        <v>0</v>
      </c>
      <c r="AH27" s="3">
        <f t="shared" si="8"/>
        <v>0</v>
      </c>
      <c r="AI27" s="3">
        <f t="shared" si="8"/>
        <v>0</v>
      </c>
      <c r="AJ27" s="3">
        <f t="shared" si="8"/>
        <v>0</v>
      </c>
      <c r="AK27" s="3">
        <f t="shared" si="8"/>
        <v>0</v>
      </c>
      <c r="AL27" s="3">
        <f t="shared" si="8"/>
        <v>0</v>
      </c>
      <c r="AM27" s="3">
        <f t="shared" si="8"/>
        <v>0</v>
      </c>
    </row>
    <row r="28" spans="1:39" x14ac:dyDescent="0.3">
      <c r="A28" s="597"/>
      <c r="B28" s="11" t="str">
        <f t="shared" si="3"/>
        <v>Heating</v>
      </c>
      <c r="C28" s="3">
        <f t="shared" si="3"/>
        <v>0</v>
      </c>
      <c r="D28" s="3">
        <f t="shared" ref="D28:AM28" si="9">IF(SUM($C$19:$N$19)=0,0,C28+D10)</f>
        <v>0</v>
      </c>
      <c r="E28" s="3">
        <f t="shared" si="9"/>
        <v>0</v>
      </c>
      <c r="F28" s="3">
        <f t="shared" si="9"/>
        <v>0</v>
      </c>
      <c r="G28" s="3">
        <f t="shared" si="9"/>
        <v>0</v>
      </c>
      <c r="H28" s="3">
        <f t="shared" si="9"/>
        <v>0</v>
      </c>
      <c r="I28" s="3">
        <f t="shared" si="9"/>
        <v>0</v>
      </c>
      <c r="J28" s="3">
        <f t="shared" si="9"/>
        <v>0</v>
      </c>
      <c r="K28" s="3">
        <f t="shared" si="9"/>
        <v>0</v>
      </c>
      <c r="L28" s="3">
        <f t="shared" si="9"/>
        <v>0</v>
      </c>
      <c r="M28" s="3">
        <f t="shared" si="9"/>
        <v>0</v>
      </c>
      <c r="N28" s="3">
        <f t="shared" si="9"/>
        <v>0</v>
      </c>
      <c r="O28" s="3">
        <f t="shared" si="9"/>
        <v>0</v>
      </c>
      <c r="P28" s="3">
        <f t="shared" si="9"/>
        <v>0</v>
      </c>
      <c r="Q28" s="3">
        <f t="shared" si="9"/>
        <v>0</v>
      </c>
      <c r="R28" s="3">
        <f t="shared" si="9"/>
        <v>0</v>
      </c>
      <c r="S28" s="3">
        <f t="shared" si="9"/>
        <v>0</v>
      </c>
      <c r="T28" s="3">
        <f t="shared" si="9"/>
        <v>0</v>
      </c>
      <c r="U28" s="3">
        <f t="shared" si="9"/>
        <v>0</v>
      </c>
      <c r="V28" s="3">
        <f t="shared" si="9"/>
        <v>0</v>
      </c>
      <c r="W28" s="508">
        <f t="shared" si="9"/>
        <v>0</v>
      </c>
      <c r="X28" s="3">
        <f t="shared" si="9"/>
        <v>0</v>
      </c>
      <c r="Y28" s="3">
        <f t="shared" si="9"/>
        <v>0</v>
      </c>
      <c r="Z28" s="3">
        <f t="shared" si="9"/>
        <v>0</v>
      </c>
      <c r="AA28" s="3">
        <f t="shared" si="9"/>
        <v>0</v>
      </c>
      <c r="AB28" s="3">
        <f t="shared" si="9"/>
        <v>0</v>
      </c>
      <c r="AC28" s="3">
        <f t="shared" si="9"/>
        <v>0</v>
      </c>
      <c r="AD28" s="3">
        <f t="shared" si="9"/>
        <v>0</v>
      </c>
      <c r="AE28" s="3">
        <f t="shared" si="9"/>
        <v>0</v>
      </c>
      <c r="AF28" s="3">
        <f t="shared" si="9"/>
        <v>0</v>
      </c>
      <c r="AG28" s="3">
        <f t="shared" si="9"/>
        <v>0</v>
      </c>
      <c r="AH28" s="3">
        <f t="shared" si="9"/>
        <v>0</v>
      </c>
      <c r="AI28" s="3">
        <f t="shared" si="9"/>
        <v>0</v>
      </c>
      <c r="AJ28" s="3">
        <f t="shared" si="9"/>
        <v>0</v>
      </c>
      <c r="AK28" s="3">
        <f t="shared" si="9"/>
        <v>0</v>
      </c>
      <c r="AL28" s="3">
        <f t="shared" si="9"/>
        <v>0</v>
      </c>
      <c r="AM28" s="3">
        <f t="shared" si="9"/>
        <v>0</v>
      </c>
    </row>
    <row r="29" spans="1:39" x14ac:dyDescent="0.3">
      <c r="A29" s="597"/>
      <c r="B29" s="11" t="str">
        <f t="shared" si="3"/>
        <v>HVAC</v>
      </c>
      <c r="C29" s="3">
        <f t="shared" si="3"/>
        <v>0</v>
      </c>
      <c r="D29" s="3">
        <f t="shared" ref="D29:AM29" si="10">IF(SUM($C$19:$N$19)=0,0,C29+D11)</f>
        <v>0</v>
      </c>
      <c r="E29" s="3">
        <f t="shared" si="10"/>
        <v>0</v>
      </c>
      <c r="F29" s="3">
        <f t="shared" si="10"/>
        <v>0</v>
      </c>
      <c r="G29" s="3">
        <f t="shared" si="10"/>
        <v>0</v>
      </c>
      <c r="H29" s="3">
        <f t="shared" si="10"/>
        <v>0</v>
      </c>
      <c r="I29" s="3">
        <f t="shared" si="10"/>
        <v>0</v>
      </c>
      <c r="J29" s="3">
        <f t="shared" si="10"/>
        <v>0</v>
      </c>
      <c r="K29" s="3">
        <f t="shared" si="10"/>
        <v>0</v>
      </c>
      <c r="L29" s="3">
        <f t="shared" si="10"/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3">
        <f t="shared" si="10"/>
        <v>0</v>
      </c>
      <c r="Q29" s="3">
        <f t="shared" si="10"/>
        <v>0</v>
      </c>
      <c r="R29" s="3">
        <f t="shared" si="10"/>
        <v>0</v>
      </c>
      <c r="S29" s="3">
        <f t="shared" si="10"/>
        <v>0</v>
      </c>
      <c r="T29" s="3">
        <f t="shared" si="10"/>
        <v>0</v>
      </c>
      <c r="U29" s="3">
        <f t="shared" si="10"/>
        <v>0</v>
      </c>
      <c r="V29" s="3">
        <f t="shared" si="10"/>
        <v>0</v>
      </c>
      <c r="W29" s="508">
        <f t="shared" si="10"/>
        <v>0</v>
      </c>
      <c r="X29" s="3">
        <f t="shared" si="10"/>
        <v>0</v>
      </c>
      <c r="Y29" s="3">
        <f t="shared" si="10"/>
        <v>0</v>
      </c>
      <c r="Z29" s="3">
        <f t="shared" si="10"/>
        <v>0</v>
      </c>
      <c r="AA29" s="3">
        <f t="shared" si="10"/>
        <v>0</v>
      </c>
      <c r="AB29" s="3">
        <f t="shared" si="10"/>
        <v>0</v>
      </c>
      <c r="AC29" s="3">
        <f t="shared" si="10"/>
        <v>0</v>
      </c>
      <c r="AD29" s="3">
        <f t="shared" si="10"/>
        <v>0</v>
      </c>
      <c r="AE29" s="3">
        <f t="shared" si="10"/>
        <v>0</v>
      </c>
      <c r="AF29" s="3">
        <f t="shared" si="10"/>
        <v>0</v>
      </c>
      <c r="AG29" s="3">
        <f t="shared" si="10"/>
        <v>0</v>
      </c>
      <c r="AH29" s="3">
        <f t="shared" si="10"/>
        <v>0</v>
      </c>
      <c r="AI29" s="3">
        <f t="shared" si="10"/>
        <v>0</v>
      </c>
      <c r="AJ29" s="3">
        <f t="shared" si="10"/>
        <v>0</v>
      </c>
      <c r="AK29" s="3">
        <f t="shared" si="10"/>
        <v>0</v>
      </c>
      <c r="AL29" s="3">
        <f t="shared" si="10"/>
        <v>0</v>
      </c>
      <c r="AM29" s="3">
        <f t="shared" si="10"/>
        <v>0</v>
      </c>
    </row>
    <row r="30" spans="1:39" x14ac:dyDescent="0.3">
      <c r="A30" s="597"/>
      <c r="B30" s="11" t="str">
        <f t="shared" si="3"/>
        <v>Lighting</v>
      </c>
      <c r="C30" s="3">
        <f t="shared" si="3"/>
        <v>0</v>
      </c>
      <c r="D30" s="3">
        <f t="shared" ref="D30:AM30" si="11">IF(SUM($C$19:$N$19)=0,0,C30+D12)</f>
        <v>0</v>
      </c>
      <c r="E30" s="3">
        <f t="shared" si="11"/>
        <v>0</v>
      </c>
      <c r="F30" s="3">
        <f t="shared" si="11"/>
        <v>0</v>
      </c>
      <c r="G30" s="3">
        <f t="shared" si="11"/>
        <v>0</v>
      </c>
      <c r="H30" s="3">
        <f t="shared" si="11"/>
        <v>0</v>
      </c>
      <c r="I30" s="3">
        <f t="shared" si="11"/>
        <v>0</v>
      </c>
      <c r="J30" s="3">
        <f t="shared" si="11"/>
        <v>0</v>
      </c>
      <c r="K30" s="3">
        <f t="shared" si="11"/>
        <v>0</v>
      </c>
      <c r="L30" s="3">
        <f t="shared" si="11"/>
        <v>0</v>
      </c>
      <c r="M30" s="3">
        <f t="shared" si="11"/>
        <v>0</v>
      </c>
      <c r="N30" s="3">
        <f t="shared" si="11"/>
        <v>0</v>
      </c>
      <c r="O30" s="3">
        <f t="shared" si="11"/>
        <v>0</v>
      </c>
      <c r="P30" s="3">
        <f t="shared" si="11"/>
        <v>0</v>
      </c>
      <c r="Q30" s="3">
        <f t="shared" si="11"/>
        <v>0</v>
      </c>
      <c r="R30" s="3">
        <f t="shared" si="11"/>
        <v>0</v>
      </c>
      <c r="S30" s="3">
        <f t="shared" si="11"/>
        <v>0</v>
      </c>
      <c r="T30" s="3">
        <f t="shared" si="11"/>
        <v>0</v>
      </c>
      <c r="U30" s="3">
        <f t="shared" si="11"/>
        <v>0</v>
      </c>
      <c r="V30" s="3">
        <f t="shared" si="11"/>
        <v>0</v>
      </c>
      <c r="W30" s="508">
        <f t="shared" si="11"/>
        <v>0</v>
      </c>
      <c r="X30" s="3">
        <f t="shared" si="11"/>
        <v>0</v>
      </c>
      <c r="Y30" s="3">
        <f t="shared" si="11"/>
        <v>0</v>
      </c>
      <c r="Z30" s="3">
        <f t="shared" si="11"/>
        <v>0</v>
      </c>
      <c r="AA30" s="3">
        <f t="shared" si="11"/>
        <v>0</v>
      </c>
      <c r="AB30" s="3">
        <f t="shared" si="11"/>
        <v>0</v>
      </c>
      <c r="AC30" s="3">
        <f t="shared" si="11"/>
        <v>0</v>
      </c>
      <c r="AD30" s="3">
        <f t="shared" si="11"/>
        <v>0</v>
      </c>
      <c r="AE30" s="3">
        <f t="shared" si="11"/>
        <v>0</v>
      </c>
      <c r="AF30" s="3">
        <f t="shared" si="11"/>
        <v>0</v>
      </c>
      <c r="AG30" s="3">
        <f t="shared" si="11"/>
        <v>0</v>
      </c>
      <c r="AH30" s="3">
        <f t="shared" si="11"/>
        <v>0</v>
      </c>
      <c r="AI30" s="3">
        <f t="shared" si="11"/>
        <v>0</v>
      </c>
      <c r="AJ30" s="3">
        <f t="shared" si="11"/>
        <v>0</v>
      </c>
      <c r="AK30" s="3">
        <f t="shared" si="11"/>
        <v>0</v>
      </c>
      <c r="AL30" s="3">
        <f t="shared" si="11"/>
        <v>0</v>
      </c>
      <c r="AM30" s="3">
        <f t="shared" si="11"/>
        <v>0</v>
      </c>
    </row>
    <row r="31" spans="1:39" x14ac:dyDescent="0.3">
      <c r="A31" s="597"/>
      <c r="B31" s="11" t="str">
        <f t="shared" si="3"/>
        <v>Miscellaneous</v>
      </c>
      <c r="C31" s="3">
        <f t="shared" si="3"/>
        <v>0</v>
      </c>
      <c r="D31" s="3">
        <f t="shared" ref="D31:AM31" si="12">IF(SUM($C$19:$N$19)=0,0,C31+D13)</f>
        <v>0</v>
      </c>
      <c r="E31" s="3">
        <f t="shared" si="12"/>
        <v>0</v>
      </c>
      <c r="F31" s="3">
        <f t="shared" si="12"/>
        <v>0</v>
      </c>
      <c r="G31" s="3">
        <f t="shared" si="12"/>
        <v>0</v>
      </c>
      <c r="H31" s="3">
        <f t="shared" si="12"/>
        <v>0</v>
      </c>
      <c r="I31" s="3">
        <f t="shared" si="12"/>
        <v>0</v>
      </c>
      <c r="J31" s="3">
        <f t="shared" si="12"/>
        <v>0</v>
      </c>
      <c r="K31" s="3">
        <f t="shared" si="12"/>
        <v>0</v>
      </c>
      <c r="L31" s="3">
        <f t="shared" si="12"/>
        <v>0</v>
      </c>
      <c r="M31" s="3">
        <f t="shared" si="12"/>
        <v>0</v>
      </c>
      <c r="N31" s="3">
        <f t="shared" si="12"/>
        <v>0</v>
      </c>
      <c r="O31" s="3">
        <f t="shared" si="12"/>
        <v>0</v>
      </c>
      <c r="P31" s="3">
        <f t="shared" si="12"/>
        <v>0</v>
      </c>
      <c r="Q31" s="3">
        <f t="shared" si="12"/>
        <v>0</v>
      </c>
      <c r="R31" s="3">
        <f t="shared" si="12"/>
        <v>0</v>
      </c>
      <c r="S31" s="3">
        <f t="shared" si="12"/>
        <v>0</v>
      </c>
      <c r="T31" s="3">
        <f t="shared" si="12"/>
        <v>0</v>
      </c>
      <c r="U31" s="3">
        <f t="shared" si="12"/>
        <v>0</v>
      </c>
      <c r="V31" s="3">
        <f t="shared" si="12"/>
        <v>0</v>
      </c>
      <c r="W31" s="508">
        <f t="shared" si="12"/>
        <v>0</v>
      </c>
      <c r="X31" s="3">
        <f t="shared" si="12"/>
        <v>0</v>
      </c>
      <c r="Y31" s="3">
        <f t="shared" si="12"/>
        <v>0</v>
      </c>
      <c r="Z31" s="3">
        <f t="shared" si="12"/>
        <v>0</v>
      </c>
      <c r="AA31" s="3">
        <f t="shared" si="12"/>
        <v>0</v>
      </c>
      <c r="AB31" s="3">
        <f t="shared" si="12"/>
        <v>0</v>
      </c>
      <c r="AC31" s="3">
        <f t="shared" si="12"/>
        <v>0</v>
      </c>
      <c r="AD31" s="3">
        <f t="shared" si="12"/>
        <v>0</v>
      </c>
      <c r="AE31" s="3">
        <f t="shared" si="12"/>
        <v>0</v>
      </c>
      <c r="AF31" s="3">
        <f t="shared" si="12"/>
        <v>0</v>
      </c>
      <c r="AG31" s="3">
        <f t="shared" si="12"/>
        <v>0</v>
      </c>
      <c r="AH31" s="3">
        <f t="shared" si="12"/>
        <v>0</v>
      </c>
      <c r="AI31" s="3">
        <f t="shared" si="12"/>
        <v>0</v>
      </c>
      <c r="AJ31" s="3">
        <f t="shared" si="12"/>
        <v>0</v>
      </c>
      <c r="AK31" s="3">
        <f t="shared" si="12"/>
        <v>0</v>
      </c>
      <c r="AL31" s="3">
        <f t="shared" si="12"/>
        <v>0</v>
      </c>
      <c r="AM31" s="3">
        <f t="shared" si="12"/>
        <v>0</v>
      </c>
    </row>
    <row r="32" spans="1:39" ht="15" customHeight="1" x14ac:dyDescent="0.3">
      <c r="A32" s="597"/>
      <c r="B32" s="11" t="str">
        <f t="shared" si="3"/>
        <v>Motors</v>
      </c>
      <c r="C32" s="3">
        <f t="shared" si="3"/>
        <v>0</v>
      </c>
      <c r="D32" s="3">
        <f t="shared" ref="D32:AM32" si="13">IF(SUM($C$19:$N$19)=0,0,C32+D14)</f>
        <v>0</v>
      </c>
      <c r="E32" s="3">
        <f t="shared" si="13"/>
        <v>0</v>
      </c>
      <c r="F32" s="3">
        <f t="shared" si="13"/>
        <v>0</v>
      </c>
      <c r="G32" s="3">
        <f t="shared" si="13"/>
        <v>0</v>
      </c>
      <c r="H32" s="3">
        <f t="shared" si="13"/>
        <v>0</v>
      </c>
      <c r="I32" s="3">
        <f t="shared" si="13"/>
        <v>0</v>
      </c>
      <c r="J32" s="3">
        <f t="shared" si="13"/>
        <v>0</v>
      </c>
      <c r="K32" s="3">
        <f t="shared" si="13"/>
        <v>0</v>
      </c>
      <c r="L32" s="3">
        <f t="shared" si="13"/>
        <v>0</v>
      </c>
      <c r="M32" s="3">
        <f t="shared" si="13"/>
        <v>0</v>
      </c>
      <c r="N32" s="3">
        <f t="shared" si="13"/>
        <v>0</v>
      </c>
      <c r="O32" s="3">
        <f t="shared" si="13"/>
        <v>0</v>
      </c>
      <c r="P32" s="3">
        <f t="shared" si="13"/>
        <v>0</v>
      </c>
      <c r="Q32" s="3">
        <f t="shared" si="13"/>
        <v>0</v>
      </c>
      <c r="R32" s="3">
        <f t="shared" si="13"/>
        <v>0</v>
      </c>
      <c r="S32" s="3">
        <f t="shared" si="13"/>
        <v>0</v>
      </c>
      <c r="T32" s="3">
        <f t="shared" si="13"/>
        <v>0</v>
      </c>
      <c r="U32" s="3">
        <f t="shared" si="13"/>
        <v>0</v>
      </c>
      <c r="V32" s="3">
        <f t="shared" si="13"/>
        <v>0</v>
      </c>
      <c r="W32" s="508">
        <f t="shared" si="13"/>
        <v>0</v>
      </c>
      <c r="X32" s="3">
        <f t="shared" si="13"/>
        <v>0</v>
      </c>
      <c r="Y32" s="3">
        <f t="shared" si="13"/>
        <v>0</v>
      </c>
      <c r="Z32" s="3">
        <f t="shared" si="13"/>
        <v>0</v>
      </c>
      <c r="AA32" s="3">
        <f t="shared" si="13"/>
        <v>0</v>
      </c>
      <c r="AB32" s="3">
        <f t="shared" si="13"/>
        <v>0</v>
      </c>
      <c r="AC32" s="3">
        <f t="shared" si="13"/>
        <v>0</v>
      </c>
      <c r="AD32" s="3">
        <f t="shared" si="13"/>
        <v>0</v>
      </c>
      <c r="AE32" s="3">
        <f t="shared" si="13"/>
        <v>0</v>
      </c>
      <c r="AF32" s="3">
        <f t="shared" si="13"/>
        <v>0</v>
      </c>
      <c r="AG32" s="3">
        <f t="shared" si="13"/>
        <v>0</v>
      </c>
      <c r="AH32" s="3">
        <f t="shared" si="13"/>
        <v>0</v>
      </c>
      <c r="AI32" s="3">
        <f t="shared" si="13"/>
        <v>0</v>
      </c>
      <c r="AJ32" s="3">
        <f t="shared" si="13"/>
        <v>0</v>
      </c>
      <c r="AK32" s="3">
        <f t="shared" si="13"/>
        <v>0</v>
      </c>
      <c r="AL32" s="3">
        <f t="shared" si="13"/>
        <v>0</v>
      </c>
      <c r="AM32" s="3">
        <f t="shared" si="13"/>
        <v>0</v>
      </c>
    </row>
    <row r="33" spans="1:39" x14ac:dyDescent="0.3">
      <c r="A33" s="597"/>
      <c r="B33" s="11" t="str">
        <f t="shared" si="3"/>
        <v>Process</v>
      </c>
      <c r="C33" s="3">
        <f t="shared" si="3"/>
        <v>0</v>
      </c>
      <c r="D33" s="3">
        <f t="shared" ref="D33:AM33" si="14">IF(SUM($C$19:$N$19)=0,0,C33+D15)</f>
        <v>0</v>
      </c>
      <c r="E33" s="3">
        <f t="shared" si="14"/>
        <v>0</v>
      </c>
      <c r="F33" s="3">
        <f t="shared" si="14"/>
        <v>0</v>
      </c>
      <c r="G33" s="3">
        <f t="shared" si="14"/>
        <v>0</v>
      </c>
      <c r="H33" s="3">
        <f t="shared" si="14"/>
        <v>0</v>
      </c>
      <c r="I33" s="3">
        <f t="shared" si="14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  <c r="N33" s="3">
        <f t="shared" si="14"/>
        <v>0</v>
      </c>
      <c r="O33" s="3">
        <f t="shared" si="14"/>
        <v>0</v>
      </c>
      <c r="P33" s="3">
        <f t="shared" si="14"/>
        <v>0</v>
      </c>
      <c r="Q33" s="3">
        <f t="shared" si="14"/>
        <v>0</v>
      </c>
      <c r="R33" s="3">
        <f t="shared" si="14"/>
        <v>0</v>
      </c>
      <c r="S33" s="3">
        <f t="shared" si="14"/>
        <v>0</v>
      </c>
      <c r="T33" s="3">
        <f t="shared" si="14"/>
        <v>0</v>
      </c>
      <c r="U33" s="3">
        <f t="shared" si="14"/>
        <v>0</v>
      </c>
      <c r="V33" s="3">
        <f t="shared" si="14"/>
        <v>0</v>
      </c>
      <c r="W33" s="508">
        <f t="shared" si="14"/>
        <v>0</v>
      </c>
      <c r="X33" s="3">
        <f t="shared" si="14"/>
        <v>0</v>
      </c>
      <c r="Y33" s="3">
        <f t="shared" si="14"/>
        <v>0</v>
      </c>
      <c r="Z33" s="3">
        <f t="shared" si="14"/>
        <v>0</v>
      </c>
      <c r="AA33" s="3">
        <f t="shared" si="14"/>
        <v>0</v>
      </c>
      <c r="AB33" s="3">
        <f t="shared" si="14"/>
        <v>0</v>
      </c>
      <c r="AC33" s="3">
        <f t="shared" si="14"/>
        <v>0</v>
      </c>
      <c r="AD33" s="3">
        <f t="shared" si="14"/>
        <v>0</v>
      </c>
      <c r="AE33" s="3">
        <f t="shared" si="14"/>
        <v>0</v>
      </c>
      <c r="AF33" s="3">
        <f t="shared" si="14"/>
        <v>0</v>
      </c>
      <c r="AG33" s="3">
        <f t="shared" si="14"/>
        <v>0</v>
      </c>
      <c r="AH33" s="3">
        <f t="shared" si="14"/>
        <v>0</v>
      </c>
      <c r="AI33" s="3">
        <f t="shared" si="14"/>
        <v>0</v>
      </c>
      <c r="AJ33" s="3">
        <f t="shared" si="14"/>
        <v>0</v>
      </c>
      <c r="AK33" s="3">
        <f t="shared" si="14"/>
        <v>0</v>
      </c>
      <c r="AL33" s="3">
        <f t="shared" si="14"/>
        <v>0</v>
      </c>
      <c r="AM33" s="3">
        <f t="shared" si="14"/>
        <v>0</v>
      </c>
    </row>
    <row r="34" spans="1:39" x14ac:dyDescent="0.3">
      <c r="A34" s="597"/>
      <c r="B34" s="11" t="str">
        <f t="shared" si="3"/>
        <v>Refrigeration</v>
      </c>
      <c r="C34" s="3">
        <f t="shared" si="3"/>
        <v>0</v>
      </c>
      <c r="D34" s="3">
        <f t="shared" ref="D34:AM34" si="15">IF(SUM($C$19:$N$19)=0,0,C34+D16)</f>
        <v>0</v>
      </c>
      <c r="E34" s="3">
        <f t="shared" si="15"/>
        <v>0</v>
      </c>
      <c r="F34" s="3">
        <f t="shared" si="15"/>
        <v>0</v>
      </c>
      <c r="G34" s="3">
        <f t="shared" si="15"/>
        <v>0</v>
      </c>
      <c r="H34" s="3">
        <f t="shared" si="15"/>
        <v>0</v>
      </c>
      <c r="I34" s="3">
        <f t="shared" si="15"/>
        <v>0</v>
      </c>
      <c r="J34" s="3">
        <f t="shared" si="15"/>
        <v>0</v>
      </c>
      <c r="K34" s="3">
        <f t="shared" si="15"/>
        <v>0</v>
      </c>
      <c r="L34" s="3">
        <f t="shared" si="15"/>
        <v>0</v>
      </c>
      <c r="M34" s="3">
        <f t="shared" si="15"/>
        <v>0</v>
      </c>
      <c r="N34" s="3">
        <f t="shared" si="15"/>
        <v>0</v>
      </c>
      <c r="O34" s="3">
        <f t="shared" si="15"/>
        <v>0</v>
      </c>
      <c r="P34" s="3">
        <f t="shared" si="15"/>
        <v>0</v>
      </c>
      <c r="Q34" s="3">
        <f t="shared" si="15"/>
        <v>0</v>
      </c>
      <c r="R34" s="3">
        <f t="shared" si="15"/>
        <v>0</v>
      </c>
      <c r="S34" s="3">
        <f t="shared" si="15"/>
        <v>0</v>
      </c>
      <c r="T34" s="3">
        <f t="shared" si="15"/>
        <v>0</v>
      </c>
      <c r="U34" s="3">
        <f t="shared" si="15"/>
        <v>0</v>
      </c>
      <c r="V34" s="3">
        <f t="shared" si="15"/>
        <v>0</v>
      </c>
      <c r="W34" s="508">
        <f t="shared" si="15"/>
        <v>0</v>
      </c>
      <c r="X34" s="3">
        <f t="shared" si="15"/>
        <v>0</v>
      </c>
      <c r="Y34" s="3">
        <f t="shared" si="15"/>
        <v>0</v>
      </c>
      <c r="Z34" s="3">
        <f t="shared" si="15"/>
        <v>0</v>
      </c>
      <c r="AA34" s="3">
        <f t="shared" si="15"/>
        <v>0</v>
      </c>
      <c r="AB34" s="3">
        <f t="shared" si="15"/>
        <v>0</v>
      </c>
      <c r="AC34" s="3">
        <f t="shared" si="15"/>
        <v>0</v>
      </c>
      <c r="AD34" s="3">
        <f t="shared" si="15"/>
        <v>0</v>
      </c>
      <c r="AE34" s="3">
        <f t="shared" si="15"/>
        <v>0</v>
      </c>
      <c r="AF34" s="3">
        <f t="shared" si="15"/>
        <v>0</v>
      </c>
      <c r="AG34" s="3">
        <f t="shared" si="15"/>
        <v>0</v>
      </c>
      <c r="AH34" s="3">
        <f t="shared" si="15"/>
        <v>0</v>
      </c>
      <c r="AI34" s="3">
        <f t="shared" si="15"/>
        <v>0</v>
      </c>
      <c r="AJ34" s="3">
        <f t="shared" si="15"/>
        <v>0</v>
      </c>
      <c r="AK34" s="3">
        <f t="shared" si="15"/>
        <v>0</v>
      </c>
      <c r="AL34" s="3">
        <f t="shared" si="15"/>
        <v>0</v>
      </c>
      <c r="AM34" s="3">
        <f t="shared" si="15"/>
        <v>0</v>
      </c>
    </row>
    <row r="35" spans="1:39" x14ac:dyDescent="0.3">
      <c r="A35" s="597"/>
      <c r="B35" s="11" t="str">
        <f t="shared" si="3"/>
        <v>Water Heating</v>
      </c>
      <c r="C35" s="3">
        <f t="shared" si="3"/>
        <v>0</v>
      </c>
      <c r="D35" s="3">
        <f t="shared" ref="D35:AM35" si="16">IF(SUM($C$19:$N$19)=0,0,C35+D17)</f>
        <v>0</v>
      </c>
      <c r="E35" s="3">
        <f t="shared" si="16"/>
        <v>0</v>
      </c>
      <c r="F35" s="3">
        <f t="shared" si="16"/>
        <v>0</v>
      </c>
      <c r="G35" s="3">
        <f t="shared" si="16"/>
        <v>0</v>
      </c>
      <c r="H35" s="3">
        <f t="shared" si="16"/>
        <v>0</v>
      </c>
      <c r="I35" s="3">
        <f t="shared" si="16"/>
        <v>0</v>
      </c>
      <c r="J35" s="3">
        <f t="shared" si="16"/>
        <v>0</v>
      </c>
      <c r="K35" s="3">
        <f t="shared" si="16"/>
        <v>0</v>
      </c>
      <c r="L35" s="3">
        <f t="shared" si="16"/>
        <v>0</v>
      </c>
      <c r="M35" s="3">
        <f t="shared" si="16"/>
        <v>0</v>
      </c>
      <c r="N35" s="3">
        <f t="shared" si="16"/>
        <v>0</v>
      </c>
      <c r="O35" s="3">
        <f t="shared" si="16"/>
        <v>0</v>
      </c>
      <c r="P35" s="3">
        <f t="shared" si="16"/>
        <v>0</v>
      </c>
      <c r="Q35" s="3">
        <f t="shared" si="16"/>
        <v>0</v>
      </c>
      <c r="R35" s="3">
        <f t="shared" si="16"/>
        <v>0</v>
      </c>
      <c r="S35" s="3">
        <f t="shared" si="16"/>
        <v>0</v>
      </c>
      <c r="T35" s="3">
        <f t="shared" si="16"/>
        <v>0</v>
      </c>
      <c r="U35" s="3">
        <f t="shared" si="16"/>
        <v>0</v>
      </c>
      <c r="V35" s="3">
        <f t="shared" si="16"/>
        <v>0</v>
      </c>
      <c r="W35" s="508">
        <f t="shared" si="16"/>
        <v>0</v>
      </c>
      <c r="X35" s="3">
        <f t="shared" si="16"/>
        <v>0</v>
      </c>
      <c r="Y35" s="3">
        <f t="shared" si="16"/>
        <v>0</v>
      </c>
      <c r="Z35" s="3">
        <f t="shared" si="16"/>
        <v>0</v>
      </c>
      <c r="AA35" s="3">
        <f t="shared" si="16"/>
        <v>0</v>
      </c>
      <c r="AB35" s="3">
        <f t="shared" si="16"/>
        <v>0</v>
      </c>
      <c r="AC35" s="3">
        <f t="shared" si="16"/>
        <v>0</v>
      </c>
      <c r="AD35" s="3">
        <f t="shared" si="16"/>
        <v>0</v>
      </c>
      <c r="AE35" s="3">
        <f t="shared" si="16"/>
        <v>0</v>
      </c>
      <c r="AF35" s="3">
        <f t="shared" si="16"/>
        <v>0</v>
      </c>
      <c r="AG35" s="3">
        <f t="shared" si="16"/>
        <v>0</v>
      </c>
      <c r="AH35" s="3">
        <f t="shared" si="16"/>
        <v>0</v>
      </c>
      <c r="AI35" s="3">
        <f t="shared" si="16"/>
        <v>0</v>
      </c>
      <c r="AJ35" s="3">
        <f t="shared" si="16"/>
        <v>0</v>
      </c>
      <c r="AK35" s="3">
        <f t="shared" si="16"/>
        <v>0</v>
      </c>
      <c r="AL35" s="3">
        <f t="shared" si="16"/>
        <v>0</v>
      </c>
      <c r="AM35" s="3">
        <f t="shared" si="16"/>
        <v>0</v>
      </c>
    </row>
    <row r="36" spans="1:39" ht="15" customHeight="1" x14ac:dyDescent="0.3">
      <c r="A36" s="597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35">
      <c r="A37" s="598"/>
      <c r="B37" s="273" t="str">
        <f t="shared" si="3"/>
        <v>Monthly kWh</v>
      </c>
      <c r="C37" s="274">
        <f>SUM(C23:C36)</f>
        <v>0</v>
      </c>
      <c r="D37" s="274">
        <f t="shared" ref="D37:AM37" si="17">SUM(D23:D36)</f>
        <v>0</v>
      </c>
      <c r="E37" s="274">
        <f t="shared" si="17"/>
        <v>0</v>
      </c>
      <c r="F37" s="274">
        <f t="shared" si="17"/>
        <v>0</v>
      </c>
      <c r="G37" s="274">
        <f t="shared" si="17"/>
        <v>0</v>
      </c>
      <c r="H37" s="274">
        <f t="shared" si="17"/>
        <v>0</v>
      </c>
      <c r="I37" s="274">
        <f t="shared" si="17"/>
        <v>0</v>
      </c>
      <c r="J37" s="274">
        <f t="shared" si="17"/>
        <v>0</v>
      </c>
      <c r="K37" s="274">
        <f t="shared" si="17"/>
        <v>0</v>
      </c>
      <c r="L37" s="274">
        <f t="shared" si="17"/>
        <v>0</v>
      </c>
      <c r="M37" s="274">
        <f t="shared" si="17"/>
        <v>0</v>
      </c>
      <c r="N37" s="274">
        <f t="shared" si="17"/>
        <v>0</v>
      </c>
      <c r="O37" s="274">
        <f t="shared" si="17"/>
        <v>0</v>
      </c>
      <c r="P37" s="274">
        <f t="shared" si="17"/>
        <v>0</v>
      </c>
      <c r="Q37" s="274">
        <f t="shared" si="17"/>
        <v>0</v>
      </c>
      <c r="R37" s="274">
        <f t="shared" si="17"/>
        <v>0</v>
      </c>
      <c r="S37" s="274">
        <f t="shared" si="17"/>
        <v>0</v>
      </c>
      <c r="T37" s="274">
        <f t="shared" si="17"/>
        <v>0</v>
      </c>
      <c r="U37" s="274">
        <f t="shared" si="17"/>
        <v>0</v>
      </c>
      <c r="V37" s="274">
        <f t="shared" si="17"/>
        <v>0</v>
      </c>
      <c r="W37" s="274">
        <f t="shared" si="17"/>
        <v>0</v>
      </c>
      <c r="X37" s="274">
        <f t="shared" si="17"/>
        <v>0</v>
      </c>
      <c r="Y37" s="274">
        <f t="shared" si="17"/>
        <v>0</v>
      </c>
      <c r="Z37" s="274">
        <f t="shared" si="17"/>
        <v>0</v>
      </c>
      <c r="AA37" s="274">
        <f t="shared" si="17"/>
        <v>0</v>
      </c>
      <c r="AB37" s="274">
        <f t="shared" si="17"/>
        <v>0</v>
      </c>
      <c r="AC37" s="274">
        <f t="shared" si="17"/>
        <v>0</v>
      </c>
      <c r="AD37" s="274">
        <f t="shared" si="17"/>
        <v>0</v>
      </c>
      <c r="AE37" s="274">
        <f t="shared" si="17"/>
        <v>0</v>
      </c>
      <c r="AF37" s="274">
        <f t="shared" si="17"/>
        <v>0</v>
      </c>
      <c r="AG37" s="274">
        <f t="shared" si="17"/>
        <v>0</v>
      </c>
      <c r="AH37" s="274">
        <f t="shared" si="17"/>
        <v>0</v>
      </c>
      <c r="AI37" s="274">
        <f t="shared" si="17"/>
        <v>0</v>
      </c>
      <c r="AJ37" s="274">
        <f t="shared" si="17"/>
        <v>0</v>
      </c>
      <c r="AK37" s="274">
        <f t="shared" si="17"/>
        <v>0</v>
      </c>
      <c r="AL37" s="274">
        <f t="shared" si="17"/>
        <v>0</v>
      </c>
      <c r="AM37" s="274">
        <f t="shared" si="17"/>
        <v>0</v>
      </c>
    </row>
    <row r="38" spans="1:39" s="44" customFormat="1" x14ac:dyDescent="0.3">
      <c r="A38" s="8"/>
      <c r="B38" s="302"/>
      <c r="C38" s="9"/>
      <c r="D38" s="302"/>
      <c r="E38" s="9"/>
      <c r="F38" s="302"/>
      <c r="G38" s="302"/>
      <c r="H38" s="9"/>
      <c r="I38" s="302"/>
      <c r="J38" s="302"/>
      <c r="K38" s="9"/>
      <c r="L38" s="302"/>
      <c r="M38" s="302"/>
      <c r="N38" s="366" t="s">
        <v>147</v>
      </c>
      <c r="O38" s="365">
        <f>SUM(C5:N18)</f>
        <v>0</v>
      </c>
      <c r="P38" s="302"/>
      <c r="Q38" s="9"/>
      <c r="R38" s="302"/>
      <c r="S38" s="302"/>
      <c r="T38" s="9"/>
      <c r="U38" s="302"/>
      <c r="V38" s="302"/>
      <c r="W38" s="9"/>
      <c r="X38" s="302"/>
      <c r="Y38" s="302"/>
      <c r="Z38" s="9"/>
      <c r="AA38" s="302"/>
      <c r="AB38" s="302"/>
      <c r="AC38" s="9"/>
      <c r="AD38" s="302"/>
      <c r="AE38" s="302"/>
      <c r="AF38" s="9"/>
      <c r="AG38" s="302"/>
      <c r="AH38" s="302"/>
      <c r="AI38" s="9"/>
      <c r="AJ38" s="302"/>
      <c r="AK38" s="302"/>
      <c r="AL38" s="9"/>
      <c r="AM38" s="302"/>
    </row>
    <row r="39" spans="1:39" s="44" customFormat="1" ht="15" thickBot="1" x14ac:dyDescent="0.35"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</row>
    <row r="40" spans="1:39" ht="15.6" x14ac:dyDescent="0.3">
      <c r="A40" s="599" t="s">
        <v>129</v>
      </c>
      <c r="B40" s="17" t="str">
        <f t="shared" ref="B40:B55" si="18">B22</f>
        <v>End Use</v>
      </c>
      <c r="C40" s="271">
        <f>'LI 3M - LGS'!C40</f>
        <v>43831</v>
      </c>
      <c r="D40" s="271">
        <f>'LI 3M - LGS'!D40</f>
        <v>43862</v>
      </c>
      <c r="E40" s="271">
        <f>'LI 3M - LGS'!E40</f>
        <v>43891</v>
      </c>
      <c r="F40" s="271">
        <f>'LI 3M - LGS'!F40</f>
        <v>43922</v>
      </c>
      <c r="G40" s="271">
        <f>'LI 3M - LGS'!G40</f>
        <v>43952</v>
      </c>
      <c r="H40" s="271">
        <f>'LI 3M - LGS'!H40</f>
        <v>43983</v>
      </c>
      <c r="I40" s="271">
        <f>'LI 3M - LGS'!I40</f>
        <v>44013</v>
      </c>
      <c r="J40" s="271">
        <f>'LI 3M - LGS'!J40</f>
        <v>44044</v>
      </c>
      <c r="K40" s="271">
        <f>'LI 3M - LGS'!K40</f>
        <v>44075</v>
      </c>
      <c r="L40" s="271">
        <f>'LI 3M - LGS'!L40</f>
        <v>44105</v>
      </c>
      <c r="M40" s="271">
        <f>'LI 3M - LGS'!M40</f>
        <v>44136</v>
      </c>
      <c r="N40" s="271">
        <f>'LI 3M - LGS'!N40</f>
        <v>44166</v>
      </c>
      <c r="O40" s="271">
        <f>'LI 3M - LGS'!O40</f>
        <v>44197</v>
      </c>
      <c r="P40" s="271">
        <f>'LI 3M - LGS'!P40</f>
        <v>44228</v>
      </c>
      <c r="Q40" s="271">
        <f>'LI 3M - LGS'!Q40</f>
        <v>44256</v>
      </c>
      <c r="R40" s="271">
        <f>'LI 3M - LGS'!R40</f>
        <v>44287</v>
      </c>
      <c r="S40" s="271">
        <f>'LI 3M - LGS'!S40</f>
        <v>44317</v>
      </c>
      <c r="T40" s="271">
        <f>'LI 3M - LGS'!T40</f>
        <v>44348</v>
      </c>
      <c r="U40" s="271">
        <f>'LI 3M - LGS'!U40</f>
        <v>44378</v>
      </c>
      <c r="V40" s="271">
        <f>'LI 3M - LGS'!V40</f>
        <v>44409</v>
      </c>
      <c r="W40" s="271">
        <f>'LI 3M - LGS'!W40</f>
        <v>44440</v>
      </c>
      <c r="X40" s="271">
        <f>'LI 3M - LGS'!X40</f>
        <v>44470</v>
      </c>
      <c r="Y40" s="271">
        <f>'LI 3M - LGS'!Y40</f>
        <v>44501</v>
      </c>
      <c r="Z40" s="271">
        <f>'LI 3M - LGS'!Z40</f>
        <v>44531</v>
      </c>
      <c r="AA40" s="271">
        <f>'LI 3M - LGS'!AA40</f>
        <v>44562</v>
      </c>
      <c r="AB40" s="271">
        <f>'LI 3M - LGS'!AB40</f>
        <v>44593</v>
      </c>
      <c r="AC40" s="271">
        <f>'LI 3M - LGS'!AC40</f>
        <v>44621</v>
      </c>
      <c r="AD40" s="271">
        <f>'LI 3M - LGS'!AD40</f>
        <v>44652</v>
      </c>
      <c r="AE40" s="271">
        <f>'LI 3M - LGS'!AE40</f>
        <v>44682</v>
      </c>
      <c r="AF40" s="271">
        <f>'LI 3M - LGS'!AF40</f>
        <v>44713</v>
      </c>
      <c r="AG40" s="271">
        <f>'LI 3M - LGS'!AG40</f>
        <v>44743</v>
      </c>
      <c r="AH40" s="271">
        <f>'LI 3M - LGS'!AH40</f>
        <v>44774</v>
      </c>
      <c r="AI40" s="271">
        <f>'LI 3M - LGS'!AI40</f>
        <v>44805</v>
      </c>
      <c r="AJ40" s="271">
        <f>'LI 3M - LGS'!AJ40</f>
        <v>44835</v>
      </c>
      <c r="AK40" s="271">
        <f>'LI 3M - LGS'!AK40</f>
        <v>44866</v>
      </c>
      <c r="AL40" s="271">
        <f>'LI 3M - LGS'!AL40</f>
        <v>44896</v>
      </c>
      <c r="AM40" s="271">
        <f>'LI 3M - LGS'!AM40</f>
        <v>44927</v>
      </c>
    </row>
    <row r="41" spans="1:39" ht="15" customHeight="1" x14ac:dyDescent="0.3">
      <c r="A41" s="600"/>
      <c r="B41" s="11" t="str">
        <f t="shared" si="18"/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G42</f>
        <v>0</v>
      </c>
      <c r="H41" s="3">
        <f t="shared" ref="H41:H53" si="19">H42</f>
        <v>0</v>
      </c>
      <c r="I41" s="3">
        <f t="shared" ref="I41:I53" si="20">I42</f>
        <v>0</v>
      </c>
      <c r="J41" s="3">
        <f t="shared" ref="J41:J53" si="21">J42</f>
        <v>0</v>
      </c>
      <c r="K41" s="3">
        <f t="shared" ref="K41:K53" si="22">K42</f>
        <v>0</v>
      </c>
      <c r="L41" s="3">
        <f t="shared" ref="L41:L53" si="23">L42</f>
        <v>0</v>
      </c>
      <c r="M41" s="3">
        <f t="shared" ref="M41:M53" si="24">M42</f>
        <v>0</v>
      </c>
      <c r="N41" s="3">
        <f t="shared" ref="N41:N53" si="25">N42</f>
        <v>0</v>
      </c>
      <c r="O41" s="3">
        <f t="shared" ref="O41:O53" si="26">O42</f>
        <v>0</v>
      </c>
      <c r="P41" s="3">
        <f t="shared" ref="P41:P53" si="27">P42</f>
        <v>0</v>
      </c>
      <c r="Q41" s="3">
        <f t="shared" ref="Q41:Q53" si="28">Q42</f>
        <v>0</v>
      </c>
      <c r="R41" s="3">
        <f t="shared" ref="R41:R53" si="29">R42</f>
        <v>0</v>
      </c>
      <c r="S41" s="3">
        <f t="shared" ref="S41:S53" si="30">S42</f>
        <v>0</v>
      </c>
      <c r="T41" s="3">
        <f t="shared" ref="T41:T53" si="31">T42</f>
        <v>0</v>
      </c>
      <c r="U41" s="3">
        <f t="shared" ref="U41:U53" si="32">U42</f>
        <v>0</v>
      </c>
      <c r="V41" s="3">
        <f t="shared" ref="V41:V53" si="33">V42</f>
        <v>0</v>
      </c>
      <c r="W41" s="3">
        <f t="shared" ref="W41:W53" si="34">W42</f>
        <v>0</v>
      </c>
      <c r="X41" s="3">
        <f t="shared" ref="X41:X53" si="35">X42</f>
        <v>0</v>
      </c>
      <c r="Y41" s="3">
        <f t="shared" ref="Y41:Y53" si="36">Y42</f>
        <v>0</v>
      </c>
      <c r="Z41" s="3">
        <f t="shared" ref="Z41:Z53" si="37">Z42</f>
        <v>0</v>
      </c>
      <c r="AA41" s="3">
        <f t="shared" ref="AA41:AA53" si="38">AA42</f>
        <v>0</v>
      </c>
      <c r="AB41" s="3">
        <f t="shared" ref="AB41:AB53" si="39">AB42</f>
        <v>0</v>
      </c>
      <c r="AC41" s="508">
        <v>0</v>
      </c>
      <c r="AD41" s="3">
        <f t="shared" ref="AD41:AD53" si="40">AD42</f>
        <v>0</v>
      </c>
      <c r="AE41" s="3">
        <f t="shared" ref="AE41:AE53" si="41">AE42</f>
        <v>0</v>
      </c>
      <c r="AF41" s="3">
        <f t="shared" ref="AF41:AF53" si="42">AF42</f>
        <v>0</v>
      </c>
      <c r="AG41" s="3">
        <f t="shared" ref="AG41:AG53" si="43">AG42</f>
        <v>0</v>
      </c>
      <c r="AH41" s="3">
        <f t="shared" ref="AH41:AH53" si="44">AH42</f>
        <v>0</v>
      </c>
      <c r="AI41" s="3">
        <f t="shared" ref="AI41:AI53" si="45">AI42</f>
        <v>0</v>
      </c>
      <c r="AJ41" s="3">
        <f t="shared" ref="AJ41:AJ53" si="46">AJ42</f>
        <v>0</v>
      </c>
      <c r="AK41" s="3">
        <f t="shared" ref="AK41:AK53" si="47">AK42</f>
        <v>0</v>
      </c>
      <c r="AL41" s="3">
        <f t="shared" ref="AL41:AL53" si="48">AL42</f>
        <v>0</v>
      </c>
      <c r="AM41" s="3">
        <f t="shared" ref="AM41:AM53" si="49">AM42</f>
        <v>0</v>
      </c>
    </row>
    <row r="42" spans="1:39" x14ac:dyDescent="0.3">
      <c r="A42" s="600"/>
      <c r="B42" s="12" t="str">
        <f t="shared" si="18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G53" si="50">G43</f>
        <v>0</v>
      </c>
      <c r="H42" s="3">
        <f t="shared" si="19"/>
        <v>0</v>
      </c>
      <c r="I42" s="3">
        <f t="shared" si="20"/>
        <v>0</v>
      </c>
      <c r="J42" s="3">
        <f t="shared" si="21"/>
        <v>0</v>
      </c>
      <c r="K42" s="3">
        <f t="shared" si="22"/>
        <v>0</v>
      </c>
      <c r="L42" s="3">
        <f t="shared" si="23"/>
        <v>0</v>
      </c>
      <c r="M42" s="3">
        <f t="shared" si="24"/>
        <v>0</v>
      </c>
      <c r="N42" s="3">
        <f t="shared" si="25"/>
        <v>0</v>
      </c>
      <c r="O42" s="3">
        <f t="shared" si="26"/>
        <v>0</v>
      </c>
      <c r="P42" s="3">
        <f t="shared" si="27"/>
        <v>0</v>
      </c>
      <c r="Q42" s="3">
        <f t="shared" si="28"/>
        <v>0</v>
      </c>
      <c r="R42" s="3">
        <f t="shared" si="29"/>
        <v>0</v>
      </c>
      <c r="S42" s="3">
        <f t="shared" si="30"/>
        <v>0</v>
      </c>
      <c r="T42" s="3">
        <f t="shared" si="31"/>
        <v>0</v>
      </c>
      <c r="U42" s="3">
        <f t="shared" si="32"/>
        <v>0</v>
      </c>
      <c r="V42" s="3">
        <f t="shared" si="33"/>
        <v>0</v>
      </c>
      <c r="W42" s="3">
        <f t="shared" si="34"/>
        <v>0</v>
      </c>
      <c r="X42" s="3">
        <f t="shared" si="35"/>
        <v>0</v>
      </c>
      <c r="Y42" s="3">
        <f t="shared" si="36"/>
        <v>0</v>
      </c>
      <c r="Z42" s="3">
        <f t="shared" si="37"/>
        <v>0</v>
      </c>
      <c r="AA42" s="3">
        <f t="shared" si="38"/>
        <v>0</v>
      </c>
      <c r="AB42" s="3">
        <f t="shared" si="39"/>
        <v>0</v>
      </c>
      <c r="AC42" s="508">
        <v>0</v>
      </c>
      <c r="AD42" s="3">
        <f t="shared" si="40"/>
        <v>0</v>
      </c>
      <c r="AE42" s="3">
        <f t="shared" si="41"/>
        <v>0</v>
      </c>
      <c r="AF42" s="3">
        <f t="shared" si="42"/>
        <v>0</v>
      </c>
      <c r="AG42" s="3">
        <f t="shared" si="43"/>
        <v>0</v>
      </c>
      <c r="AH42" s="3">
        <f t="shared" si="44"/>
        <v>0</v>
      </c>
      <c r="AI42" s="3">
        <f t="shared" si="45"/>
        <v>0</v>
      </c>
      <c r="AJ42" s="3">
        <f t="shared" si="46"/>
        <v>0</v>
      </c>
      <c r="AK42" s="3">
        <f t="shared" si="47"/>
        <v>0</v>
      </c>
      <c r="AL42" s="3">
        <f t="shared" si="48"/>
        <v>0</v>
      </c>
      <c r="AM42" s="3">
        <f t="shared" si="49"/>
        <v>0</v>
      </c>
    </row>
    <row r="43" spans="1:39" x14ac:dyDescent="0.3">
      <c r="A43" s="600"/>
      <c r="B43" s="11" t="str">
        <f t="shared" si="18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si="50"/>
        <v>0</v>
      </c>
      <c r="H43" s="3">
        <f t="shared" si="19"/>
        <v>0</v>
      </c>
      <c r="I43" s="3">
        <f t="shared" si="20"/>
        <v>0</v>
      </c>
      <c r="J43" s="3">
        <f t="shared" si="21"/>
        <v>0</v>
      </c>
      <c r="K43" s="3">
        <f t="shared" si="22"/>
        <v>0</v>
      </c>
      <c r="L43" s="3">
        <f t="shared" si="23"/>
        <v>0</v>
      </c>
      <c r="M43" s="3">
        <f t="shared" si="24"/>
        <v>0</v>
      </c>
      <c r="N43" s="3">
        <f t="shared" si="25"/>
        <v>0</v>
      </c>
      <c r="O43" s="3">
        <f t="shared" si="26"/>
        <v>0</v>
      </c>
      <c r="P43" s="3">
        <f t="shared" si="27"/>
        <v>0</v>
      </c>
      <c r="Q43" s="3">
        <f t="shared" si="28"/>
        <v>0</v>
      </c>
      <c r="R43" s="3">
        <f t="shared" si="29"/>
        <v>0</v>
      </c>
      <c r="S43" s="3">
        <f t="shared" si="30"/>
        <v>0</v>
      </c>
      <c r="T43" s="3">
        <f t="shared" si="31"/>
        <v>0</v>
      </c>
      <c r="U43" s="3">
        <f t="shared" si="32"/>
        <v>0</v>
      </c>
      <c r="V43" s="3">
        <f t="shared" si="33"/>
        <v>0</v>
      </c>
      <c r="W43" s="3">
        <f t="shared" si="34"/>
        <v>0</v>
      </c>
      <c r="X43" s="3">
        <f t="shared" si="35"/>
        <v>0</v>
      </c>
      <c r="Y43" s="3">
        <f t="shared" si="36"/>
        <v>0</v>
      </c>
      <c r="Z43" s="3">
        <f t="shared" si="37"/>
        <v>0</v>
      </c>
      <c r="AA43" s="3">
        <f t="shared" si="38"/>
        <v>0</v>
      </c>
      <c r="AB43" s="3">
        <f t="shared" si="39"/>
        <v>0</v>
      </c>
      <c r="AC43" s="508">
        <v>0</v>
      </c>
      <c r="AD43" s="3">
        <f t="shared" si="40"/>
        <v>0</v>
      </c>
      <c r="AE43" s="3">
        <f t="shared" si="41"/>
        <v>0</v>
      </c>
      <c r="AF43" s="3">
        <f t="shared" si="42"/>
        <v>0</v>
      </c>
      <c r="AG43" s="3">
        <f t="shared" si="43"/>
        <v>0</v>
      </c>
      <c r="AH43" s="3">
        <f t="shared" si="44"/>
        <v>0</v>
      </c>
      <c r="AI43" s="3">
        <f t="shared" si="45"/>
        <v>0</v>
      </c>
      <c r="AJ43" s="3">
        <f t="shared" si="46"/>
        <v>0</v>
      </c>
      <c r="AK43" s="3">
        <f t="shared" si="47"/>
        <v>0</v>
      </c>
      <c r="AL43" s="3">
        <f t="shared" si="48"/>
        <v>0</v>
      </c>
      <c r="AM43" s="3">
        <f t="shared" si="49"/>
        <v>0</v>
      </c>
    </row>
    <row r="44" spans="1:39" x14ac:dyDescent="0.3">
      <c r="A44" s="600"/>
      <c r="B44" s="11" t="str">
        <f t="shared" si="18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si="50"/>
        <v>0</v>
      </c>
      <c r="H44" s="3">
        <f t="shared" si="19"/>
        <v>0</v>
      </c>
      <c r="I44" s="3">
        <f t="shared" si="20"/>
        <v>0</v>
      </c>
      <c r="J44" s="3">
        <f t="shared" si="21"/>
        <v>0</v>
      </c>
      <c r="K44" s="3">
        <f t="shared" si="22"/>
        <v>0</v>
      </c>
      <c r="L44" s="3">
        <f t="shared" si="23"/>
        <v>0</v>
      </c>
      <c r="M44" s="3">
        <f t="shared" si="24"/>
        <v>0</v>
      </c>
      <c r="N44" s="3">
        <f t="shared" si="25"/>
        <v>0</v>
      </c>
      <c r="O44" s="3">
        <f t="shared" si="26"/>
        <v>0</v>
      </c>
      <c r="P44" s="3">
        <f t="shared" si="27"/>
        <v>0</v>
      </c>
      <c r="Q44" s="3">
        <f t="shared" si="28"/>
        <v>0</v>
      </c>
      <c r="R44" s="3">
        <f t="shared" si="29"/>
        <v>0</v>
      </c>
      <c r="S44" s="3">
        <f t="shared" si="30"/>
        <v>0</v>
      </c>
      <c r="T44" s="3">
        <f t="shared" si="31"/>
        <v>0</v>
      </c>
      <c r="U44" s="3">
        <f t="shared" si="32"/>
        <v>0</v>
      </c>
      <c r="V44" s="3">
        <f t="shared" si="33"/>
        <v>0</v>
      </c>
      <c r="W44" s="3">
        <f t="shared" si="34"/>
        <v>0</v>
      </c>
      <c r="X44" s="3">
        <f t="shared" si="35"/>
        <v>0</v>
      </c>
      <c r="Y44" s="3">
        <f t="shared" si="36"/>
        <v>0</v>
      </c>
      <c r="Z44" s="3">
        <f t="shared" si="37"/>
        <v>0</v>
      </c>
      <c r="AA44" s="3">
        <f t="shared" si="38"/>
        <v>0</v>
      </c>
      <c r="AB44" s="3">
        <f t="shared" si="39"/>
        <v>0</v>
      </c>
      <c r="AC44" s="508">
        <v>0</v>
      </c>
      <c r="AD44" s="3">
        <f t="shared" si="40"/>
        <v>0</v>
      </c>
      <c r="AE44" s="3">
        <f t="shared" si="41"/>
        <v>0</v>
      </c>
      <c r="AF44" s="3">
        <f t="shared" si="42"/>
        <v>0</v>
      </c>
      <c r="AG44" s="3">
        <f t="shared" si="43"/>
        <v>0</v>
      </c>
      <c r="AH44" s="3">
        <f t="shared" si="44"/>
        <v>0</v>
      </c>
      <c r="AI44" s="3">
        <f t="shared" si="45"/>
        <v>0</v>
      </c>
      <c r="AJ44" s="3">
        <f t="shared" si="46"/>
        <v>0</v>
      </c>
      <c r="AK44" s="3">
        <f t="shared" si="47"/>
        <v>0</v>
      </c>
      <c r="AL44" s="3">
        <f t="shared" si="48"/>
        <v>0</v>
      </c>
      <c r="AM44" s="3">
        <f t="shared" si="49"/>
        <v>0</v>
      </c>
    </row>
    <row r="45" spans="1:39" x14ac:dyDescent="0.3">
      <c r="A45" s="600"/>
      <c r="B45" s="12" t="str">
        <f t="shared" si="18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si="50"/>
        <v>0</v>
      </c>
      <c r="H45" s="3">
        <f t="shared" si="19"/>
        <v>0</v>
      </c>
      <c r="I45" s="3">
        <f t="shared" si="20"/>
        <v>0</v>
      </c>
      <c r="J45" s="3">
        <f t="shared" si="21"/>
        <v>0</v>
      </c>
      <c r="K45" s="3">
        <f t="shared" si="22"/>
        <v>0</v>
      </c>
      <c r="L45" s="3">
        <f t="shared" si="23"/>
        <v>0</v>
      </c>
      <c r="M45" s="3">
        <f t="shared" si="24"/>
        <v>0</v>
      </c>
      <c r="N45" s="3">
        <f t="shared" si="25"/>
        <v>0</v>
      </c>
      <c r="O45" s="3">
        <f t="shared" si="26"/>
        <v>0</v>
      </c>
      <c r="P45" s="3">
        <f t="shared" si="27"/>
        <v>0</v>
      </c>
      <c r="Q45" s="3">
        <f t="shared" si="28"/>
        <v>0</v>
      </c>
      <c r="R45" s="3">
        <f t="shared" si="29"/>
        <v>0</v>
      </c>
      <c r="S45" s="3">
        <f t="shared" si="30"/>
        <v>0</v>
      </c>
      <c r="T45" s="3">
        <f t="shared" si="31"/>
        <v>0</v>
      </c>
      <c r="U45" s="3">
        <f t="shared" si="32"/>
        <v>0</v>
      </c>
      <c r="V45" s="3">
        <f t="shared" si="33"/>
        <v>0</v>
      </c>
      <c r="W45" s="3">
        <f t="shared" si="34"/>
        <v>0</v>
      </c>
      <c r="X45" s="3">
        <f t="shared" si="35"/>
        <v>0</v>
      </c>
      <c r="Y45" s="3">
        <f t="shared" si="36"/>
        <v>0</v>
      </c>
      <c r="Z45" s="3">
        <f t="shared" si="37"/>
        <v>0</v>
      </c>
      <c r="AA45" s="3">
        <f t="shared" si="38"/>
        <v>0</v>
      </c>
      <c r="AB45" s="3">
        <f t="shared" si="39"/>
        <v>0</v>
      </c>
      <c r="AC45" s="508">
        <v>0</v>
      </c>
      <c r="AD45" s="3">
        <f t="shared" si="40"/>
        <v>0</v>
      </c>
      <c r="AE45" s="3">
        <f t="shared" si="41"/>
        <v>0</v>
      </c>
      <c r="AF45" s="3">
        <f t="shared" si="42"/>
        <v>0</v>
      </c>
      <c r="AG45" s="3">
        <f t="shared" si="43"/>
        <v>0</v>
      </c>
      <c r="AH45" s="3">
        <f t="shared" si="44"/>
        <v>0</v>
      </c>
      <c r="AI45" s="3">
        <f t="shared" si="45"/>
        <v>0</v>
      </c>
      <c r="AJ45" s="3">
        <f t="shared" si="46"/>
        <v>0</v>
      </c>
      <c r="AK45" s="3">
        <f t="shared" si="47"/>
        <v>0</v>
      </c>
      <c r="AL45" s="3">
        <f t="shared" si="48"/>
        <v>0</v>
      </c>
      <c r="AM45" s="3">
        <f t="shared" si="49"/>
        <v>0</v>
      </c>
    </row>
    <row r="46" spans="1:39" x14ac:dyDescent="0.3">
      <c r="A46" s="600"/>
      <c r="B46" s="11" t="str">
        <f t="shared" si="18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si="50"/>
        <v>0</v>
      </c>
      <c r="H46" s="3">
        <f t="shared" si="19"/>
        <v>0</v>
      </c>
      <c r="I46" s="3">
        <f t="shared" si="20"/>
        <v>0</v>
      </c>
      <c r="J46" s="3">
        <f t="shared" si="21"/>
        <v>0</v>
      </c>
      <c r="K46" s="3">
        <f t="shared" si="22"/>
        <v>0</v>
      </c>
      <c r="L46" s="3">
        <f t="shared" si="23"/>
        <v>0</v>
      </c>
      <c r="M46" s="3">
        <f t="shared" si="24"/>
        <v>0</v>
      </c>
      <c r="N46" s="3">
        <f t="shared" si="25"/>
        <v>0</v>
      </c>
      <c r="O46" s="3">
        <f t="shared" si="26"/>
        <v>0</v>
      </c>
      <c r="P46" s="3">
        <f t="shared" si="27"/>
        <v>0</v>
      </c>
      <c r="Q46" s="3">
        <f t="shared" si="28"/>
        <v>0</v>
      </c>
      <c r="R46" s="3">
        <f t="shared" si="29"/>
        <v>0</v>
      </c>
      <c r="S46" s="3">
        <f t="shared" si="30"/>
        <v>0</v>
      </c>
      <c r="T46" s="3">
        <f t="shared" si="31"/>
        <v>0</v>
      </c>
      <c r="U46" s="3">
        <f t="shared" si="32"/>
        <v>0</v>
      </c>
      <c r="V46" s="3">
        <f t="shared" si="33"/>
        <v>0</v>
      </c>
      <c r="W46" s="3">
        <f t="shared" si="34"/>
        <v>0</v>
      </c>
      <c r="X46" s="3">
        <f t="shared" si="35"/>
        <v>0</v>
      </c>
      <c r="Y46" s="3">
        <f t="shared" si="36"/>
        <v>0</v>
      </c>
      <c r="Z46" s="3">
        <f t="shared" si="37"/>
        <v>0</v>
      </c>
      <c r="AA46" s="3">
        <f t="shared" si="38"/>
        <v>0</v>
      </c>
      <c r="AB46" s="3">
        <f t="shared" si="39"/>
        <v>0</v>
      </c>
      <c r="AC46" s="508">
        <v>0</v>
      </c>
      <c r="AD46" s="3">
        <f t="shared" si="40"/>
        <v>0</v>
      </c>
      <c r="AE46" s="3">
        <f t="shared" si="41"/>
        <v>0</v>
      </c>
      <c r="AF46" s="3">
        <f t="shared" si="42"/>
        <v>0</v>
      </c>
      <c r="AG46" s="3">
        <f t="shared" si="43"/>
        <v>0</v>
      </c>
      <c r="AH46" s="3">
        <f t="shared" si="44"/>
        <v>0</v>
      </c>
      <c r="AI46" s="3">
        <f t="shared" si="45"/>
        <v>0</v>
      </c>
      <c r="AJ46" s="3">
        <f t="shared" si="46"/>
        <v>0</v>
      </c>
      <c r="AK46" s="3">
        <f t="shared" si="47"/>
        <v>0</v>
      </c>
      <c r="AL46" s="3">
        <f t="shared" si="48"/>
        <v>0</v>
      </c>
      <c r="AM46" s="3">
        <f t="shared" si="49"/>
        <v>0</v>
      </c>
    </row>
    <row r="47" spans="1:39" x14ac:dyDescent="0.3">
      <c r="A47" s="600"/>
      <c r="B47" s="11" t="str">
        <f t="shared" si="18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si="50"/>
        <v>0</v>
      </c>
      <c r="H47" s="3">
        <f t="shared" si="19"/>
        <v>0</v>
      </c>
      <c r="I47" s="3">
        <f t="shared" si="20"/>
        <v>0</v>
      </c>
      <c r="J47" s="3">
        <f t="shared" si="21"/>
        <v>0</v>
      </c>
      <c r="K47" s="3">
        <f t="shared" si="22"/>
        <v>0</v>
      </c>
      <c r="L47" s="3">
        <f t="shared" si="23"/>
        <v>0</v>
      </c>
      <c r="M47" s="3">
        <f t="shared" si="24"/>
        <v>0</v>
      </c>
      <c r="N47" s="3">
        <f t="shared" si="25"/>
        <v>0</v>
      </c>
      <c r="O47" s="3">
        <f t="shared" si="26"/>
        <v>0</v>
      </c>
      <c r="P47" s="3">
        <f t="shared" si="27"/>
        <v>0</v>
      </c>
      <c r="Q47" s="3">
        <f t="shared" si="28"/>
        <v>0</v>
      </c>
      <c r="R47" s="3">
        <f t="shared" si="29"/>
        <v>0</v>
      </c>
      <c r="S47" s="3">
        <f t="shared" si="30"/>
        <v>0</v>
      </c>
      <c r="T47" s="3">
        <f t="shared" si="31"/>
        <v>0</v>
      </c>
      <c r="U47" s="3">
        <f t="shared" si="32"/>
        <v>0</v>
      </c>
      <c r="V47" s="3">
        <f t="shared" si="33"/>
        <v>0</v>
      </c>
      <c r="W47" s="3">
        <f t="shared" si="34"/>
        <v>0</v>
      </c>
      <c r="X47" s="3">
        <f t="shared" si="35"/>
        <v>0</v>
      </c>
      <c r="Y47" s="3">
        <f t="shared" si="36"/>
        <v>0</v>
      </c>
      <c r="Z47" s="3">
        <f t="shared" si="37"/>
        <v>0</v>
      </c>
      <c r="AA47" s="3">
        <f t="shared" si="38"/>
        <v>0</v>
      </c>
      <c r="AB47" s="3">
        <f t="shared" si="39"/>
        <v>0</v>
      </c>
      <c r="AC47" s="508">
        <v>0</v>
      </c>
      <c r="AD47" s="3">
        <f t="shared" si="40"/>
        <v>0</v>
      </c>
      <c r="AE47" s="3">
        <f t="shared" si="41"/>
        <v>0</v>
      </c>
      <c r="AF47" s="3">
        <f t="shared" si="42"/>
        <v>0</v>
      </c>
      <c r="AG47" s="3">
        <f t="shared" si="43"/>
        <v>0</v>
      </c>
      <c r="AH47" s="3">
        <f t="shared" si="44"/>
        <v>0</v>
      </c>
      <c r="AI47" s="3">
        <f t="shared" si="45"/>
        <v>0</v>
      </c>
      <c r="AJ47" s="3">
        <f t="shared" si="46"/>
        <v>0</v>
      </c>
      <c r="AK47" s="3">
        <f t="shared" si="47"/>
        <v>0</v>
      </c>
      <c r="AL47" s="3">
        <f t="shared" si="48"/>
        <v>0</v>
      </c>
      <c r="AM47" s="3">
        <f t="shared" si="49"/>
        <v>0</v>
      </c>
    </row>
    <row r="48" spans="1:39" x14ac:dyDescent="0.3">
      <c r="A48" s="600"/>
      <c r="B48" s="11" t="str">
        <f t="shared" si="18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si="50"/>
        <v>0</v>
      </c>
      <c r="H48" s="3">
        <f t="shared" si="19"/>
        <v>0</v>
      </c>
      <c r="I48" s="3">
        <f t="shared" si="20"/>
        <v>0</v>
      </c>
      <c r="J48" s="3">
        <f t="shared" si="21"/>
        <v>0</v>
      </c>
      <c r="K48" s="3">
        <f t="shared" si="22"/>
        <v>0</v>
      </c>
      <c r="L48" s="3">
        <f t="shared" si="23"/>
        <v>0</v>
      </c>
      <c r="M48" s="3">
        <f t="shared" si="24"/>
        <v>0</v>
      </c>
      <c r="N48" s="3">
        <f t="shared" si="25"/>
        <v>0</v>
      </c>
      <c r="O48" s="3">
        <f t="shared" si="26"/>
        <v>0</v>
      </c>
      <c r="P48" s="3">
        <f t="shared" si="27"/>
        <v>0</v>
      </c>
      <c r="Q48" s="3">
        <f t="shared" si="28"/>
        <v>0</v>
      </c>
      <c r="R48" s="3">
        <f t="shared" si="29"/>
        <v>0</v>
      </c>
      <c r="S48" s="3">
        <f t="shared" si="30"/>
        <v>0</v>
      </c>
      <c r="T48" s="3">
        <f t="shared" si="31"/>
        <v>0</v>
      </c>
      <c r="U48" s="3">
        <f t="shared" si="32"/>
        <v>0</v>
      </c>
      <c r="V48" s="3">
        <f t="shared" si="33"/>
        <v>0</v>
      </c>
      <c r="W48" s="3">
        <f t="shared" si="34"/>
        <v>0</v>
      </c>
      <c r="X48" s="3">
        <f t="shared" si="35"/>
        <v>0</v>
      </c>
      <c r="Y48" s="3">
        <f t="shared" si="36"/>
        <v>0</v>
      </c>
      <c r="Z48" s="3">
        <f t="shared" si="37"/>
        <v>0</v>
      </c>
      <c r="AA48" s="3">
        <f t="shared" si="38"/>
        <v>0</v>
      </c>
      <c r="AB48" s="3">
        <f t="shared" si="39"/>
        <v>0</v>
      </c>
      <c r="AC48" s="508">
        <v>0</v>
      </c>
      <c r="AD48" s="3">
        <f t="shared" si="40"/>
        <v>0</v>
      </c>
      <c r="AE48" s="3">
        <f t="shared" si="41"/>
        <v>0</v>
      </c>
      <c r="AF48" s="3">
        <f t="shared" si="42"/>
        <v>0</v>
      </c>
      <c r="AG48" s="3">
        <f t="shared" si="43"/>
        <v>0</v>
      </c>
      <c r="AH48" s="3">
        <f t="shared" si="44"/>
        <v>0</v>
      </c>
      <c r="AI48" s="3">
        <f t="shared" si="45"/>
        <v>0</v>
      </c>
      <c r="AJ48" s="3">
        <f t="shared" si="46"/>
        <v>0</v>
      </c>
      <c r="AK48" s="3">
        <f t="shared" si="47"/>
        <v>0</v>
      </c>
      <c r="AL48" s="3">
        <f t="shared" si="48"/>
        <v>0</v>
      </c>
      <c r="AM48" s="3">
        <f t="shared" si="49"/>
        <v>0</v>
      </c>
    </row>
    <row r="49" spans="1:39" x14ac:dyDescent="0.3">
      <c r="A49" s="600"/>
      <c r="B49" s="11" t="str">
        <f t="shared" si="18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si="50"/>
        <v>0</v>
      </c>
      <c r="H49" s="3">
        <f t="shared" si="19"/>
        <v>0</v>
      </c>
      <c r="I49" s="3">
        <f t="shared" si="20"/>
        <v>0</v>
      </c>
      <c r="J49" s="3">
        <f t="shared" si="21"/>
        <v>0</v>
      </c>
      <c r="K49" s="3">
        <f t="shared" si="22"/>
        <v>0</v>
      </c>
      <c r="L49" s="3">
        <f t="shared" si="23"/>
        <v>0</v>
      </c>
      <c r="M49" s="3">
        <f t="shared" si="24"/>
        <v>0</v>
      </c>
      <c r="N49" s="3">
        <f t="shared" si="25"/>
        <v>0</v>
      </c>
      <c r="O49" s="3">
        <f t="shared" si="26"/>
        <v>0</v>
      </c>
      <c r="P49" s="3">
        <f t="shared" si="27"/>
        <v>0</v>
      </c>
      <c r="Q49" s="3">
        <f t="shared" si="28"/>
        <v>0</v>
      </c>
      <c r="R49" s="3">
        <f t="shared" si="29"/>
        <v>0</v>
      </c>
      <c r="S49" s="3">
        <f t="shared" si="30"/>
        <v>0</v>
      </c>
      <c r="T49" s="3">
        <f t="shared" si="31"/>
        <v>0</v>
      </c>
      <c r="U49" s="3">
        <f t="shared" si="32"/>
        <v>0</v>
      </c>
      <c r="V49" s="3">
        <f t="shared" si="33"/>
        <v>0</v>
      </c>
      <c r="W49" s="3">
        <f t="shared" si="34"/>
        <v>0</v>
      </c>
      <c r="X49" s="3">
        <f t="shared" si="35"/>
        <v>0</v>
      </c>
      <c r="Y49" s="3">
        <f t="shared" si="36"/>
        <v>0</v>
      </c>
      <c r="Z49" s="3">
        <f t="shared" si="37"/>
        <v>0</v>
      </c>
      <c r="AA49" s="3">
        <f t="shared" si="38"/>
        <v>0</v>
      </c>
      <c r="AB49" s="3">
        <f t="shared" si="39"/>
        <v>0</v>
      </c>
      <c r="AC49" s="508">
        <v>0</v>
      </c>
      <c r="AD49" s="3">
        <f t="shared" si="40"/>
        <v>0</v>
      </c>
      <c r="AE49" s="3">
        <f t="shared" si="41"/>
        <v>0</v>
      </c>
      <c r="AF49" s="3">
        <f t="shared" si="42"/>
        <v>0</v>
      </c>
      <c r="AG49" s="3">
        <f t="shared" si="43"/>
        <v>0</v>
      </c>
      <c r="AH49" s="3">
        <f t="shared" si="44"/>
        <v>0</v>
      </c>
      <c r="AI49" s="3">
        <f t="shared" si="45"/>
        <v>0</v>
      </c>
      <c r="AJ49" s="3">
        <f t="shared" si="46"/>
        <v>0</v>
      </c>
      <c r="AK49" s="3">
        <f t="shared" si="47"/>
        <v>0</v>
      </c>
      <c r="AL49" s="3">
        <f t="shared" si="48"/>
        <v>0</v>
      </c>
      <c r="AM49" s="3">
        <f t="shared" si="49"/>
        <v>0</v>
      </c>
    </row>
    <row r="50" spans="1:39" ht="15" customHeight="1" x14ac:dyDescent="0.3">
      <c r="A50" s="600"/>
      <c r="B50" s="11" t="str">
        <f t="shared" si="18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si="50"/>
        <v>0</v>
      </c>
      <c r="H50" s="3">
        <f t="shared" si="19"/>
        <v>0</v>
      </c>
      <c r="I50" s="3">
        <f t="shared" si="20"/>
        <v>0</v>
      </c>
      <c r="J50" s="3">
        <f t="shared" si="21"/>
        <v>0</v>
      </c>
      <c r="K50" s="3">
        <f t="shared" si="22"/>
        <v>0</v>
      </c>
      <c r="L50" s="3">
        <f t="shared" si="23"/>
        <v>0</v>
      </c>
      <c r="M50" s="3">
        <f t="shared" si="24"/>
        <v>0</v>
      </c>
      <c r="N50" s="3">
        <f t="shared" si="25"/>
        <v>0</v>
      </c>
      <c r="O50" s="3">
        <f t="shared" si="26"/>
        <v>0</v>
      </c>
      <c r="P50" s="3">
        <f t="shared" si="27"/>
        <v>0</v>
      </c>
      <c r="Q50" s="3">
        <f t="shared" si="28"/>
        <v>0</v>
      </c>
      <c r="R50" s="3">
        <f t="shared" si="29"/>
        <v>0</v>
      </c>
      <c r="S50" s="3">
        <f t="shared" si="30"/>
        <v>0</v>
      </c>
      <c r="T50" s="3">
        <f t="shared" si="31"/>
        <v>0</v>
      </c>
      <c r="U50" s="3">
        <f t="shared" si="32"/>
        <v>0</v>
      </c>
      <c r="V50" s="3">
        <f t="shared" si="33"/>
        <v>0</v>
      </c>
      <c r="W50" s="3">
        <f t="shared" si="34"/>
        <v>0</v>
      </c>
      <c r="X50" s="3">
        <f t="shared" si="35"/>
        <v>0</v>
      </c>
      <c r="Y50" s="3">
        <f t="shared" si="36"/>
        <v>0</v>
      </c>
      <c r="Z50" s="3">
        <f t="shared" si="37"/>
        <v>0</v>
      </c>
      <c r="AA50" s="3">
        <f t="shared" si="38"/>
        <v>0</v>
      </c>
      <c r="AB50" s="3">
        <f t="shared" si="39"/>
        <v>0</v>
      </c>
      <c r="AC50" s="508">
        <v>0</v>
      </c>
      <c r="AD50" s="3">
        <f t="shared" si="40"/>
        <v>0</v>
      </c>
      <c r="AE50" s="3">
        <f t="shared" si="41"/>
        <v>0</v>
      </c>
      <c r="AF50" s="3">
        <f t="shared" si="42"/>
        <v>0</v>
      </c>
      <c r="AG50" s="3">
        <f t="shared" si="43"/>
        <v>0</v>
      </c>
      <c r="AH50" s="3">
        <f t="shared" si="44"/>
        <v>0</v>
      </c>
      <c r="AI50" s="3">
        <f t="shared" si="45"/>
        <v>0</v>
      </c>
      <c r="AJ50" s="3">
        <f t="shared" si="46"/>
        <v>0</v>
      </c>
      <c r="AK50" s="3">
        <f t="shared" si="47"/>
        <v>0</v>
      </c>
      <c r="AL50" s="3">
        <f t="shared" si="48"/>
        <v>0</v>
      </c>
      <c r="AM50" s="3">
        <f t="shared" si="49"/>
        <v>0</v>
      </c>
    </row>
    <row r="51" spans="1:39" x14ac:dyDescent="0.3">
      <c r="A51" s="600"/>
      <c r="B51" s="11" t="str">
        <f t="shared" si="18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si="50"/>
        <v>0</v>
      </c>
      <c r="H51" s="3">
        <f t="shared" si="19"/>
        <v>0</v>
      </c>
      <c r="I51" s="3">
        <f t="shared" si="20"/>
        <v>0</v>
      </c>
      <c r="J51" s="3">
        <f t="shared" si="21"/>
        <v>0</v>
      </c>
      <c r="K51" s="3">
        <f t="shared" si="22"/>
        <v>0</v>
      </c>
      <c r="L51" s="3">
        <f t="shared" si="23"/>
        <v>0</v>
      </c>
      <c r="M51" s="3">
        <f t="shared" si="24"/>
        <v>0</v>
      </c>
      <c r="N51" s="3">
        <f t="shared" si="25"/>
        <v>0</v>
      </c>
      <c r="O51" s="3">
        <f t="shared" si="26"/>
        <v>0</v>
      </c>
      <c r="P51" s="3">
        <f t="shared" si="27"/>
        <v>0</v>
      </c>
      <c r="Q51" s="3">
        <f t="shared" si="28"/>
        <v>0</v>
      </c>
      <c r="R51" s="3">
        <f t="shared" si="29"/>
        <v>0</v>
      </c>
      <c r="S51" s="3">
        <f t="shared" si="30"/>
        <v>0</v>
      </c>
      <c r="T51" s="3">
        <f t="shared" si="31"/>
        <v>0</v>
      </c>
      <c r="U51" s="3">
        <f t="shared" si="32"/>
        <v>0</v>
      </c>
      <c r="V51" s="3">
        <f t="shared" si="33"/>
        <v>0</v>
      </c>
      <c r="W51" s="3">
        <f t="shared" si="34"/>
        <v>0</v>
      </c>
      <c r="X51" s="3">
        <f t="shared" si="35"/>
        <v>0</v>
      </c>
      <c r="Y51" s="3">
        <f t="shared" si="36"/>
        <v>0</v>
      </c>
      <c r="Z51" s="3">
        <f t="shared" si="37"/>
        <v>0</v>
      </c>
      <c r="AA51" s="3">
        <f t="shared" si="38"/>
        <v>0</v>
      </c>
      <c r="AB51" s="3">
        <f t="shared" si="39"/>
        <v>0</v>
      </c>
      <c r="AC51" s="508">
        <v>0</v>
      </c>
      <c r="AD51" s="3">
        <f t="shared" si="40"/>
        <v>0</v>
      </c>
      <c r="AE51" s="3">
        <f t="shared" si="41"/>
        <v>0</v>
      </c>
      <c r="AF51" s="3">
        <f t="shared" si="42"/>
        <v>0</v>
      </c>
      <c r="AG51" s="3">
        <f t="shared" si="43"/>
        <v>0</v>
      </c>
      <c r="AH51" s="3">
        <f t="shared" si="44"/>
        <v>0</v>
      </c>
      <c r="AI51" s="3">
        <f t="shared" si="45"/>
        <v>0</v>
      </c>
      <c r="AJ51" s="3">
        <f t="shared" si="46"/>
        <v>0</v>
      </c>
      <c r="AK51" s="3">
        <f t="shared" si="47"/>
        <v>0</v>
      </c>
      <c r="AL51" s="3">
        <f t="shared" si="48"/>
        <v>0</v>
      </c>
      <c r="AM51" s="3">
        <f t="shared" si="49"/>
        <v>0</v>
      </c>
    </row>
    <row r="52" spans="1:39" x14ac:dyDescent="0.3">
      <c r="A52" s="600"/>
      <c r="B52" s="11" t="str">
        <f t="shared" si="18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si="50"/>
        <v>0</v>
      </c>
      <c r="H52" s="3">
        <f t="shared" si="19"/>
        <v>0</v>
      </c>
      <c r="I52" s="3">
        <f t="shared" si="20"/>
        <v>0</v>
      </c>
      <c r="J52" s="3">
        <f t="shared" si="21"/>
        <v>0</v>
      </c>
      <c r="K52" s="3">
        <f t="shared" si="22"/>
        <v>0</v>
      </c>
      <c r="L52" s="3">
        <f t="shared" si="23"/>
        <v>0</v>
      </c>
      <c r="M52" s="3">
        <f t="shared" si="24"/>
        <v>0</v>
      </c>
      <c r="N52" s="3">
        <f t="shared" si="25"/>
        <v>0</v>
      </c>
      <c r="O52" s="3">
        <f t="shared" si="26"/>
        <v>0</v>
      </c>
      <c r="P52" s="3">
        <f t="shared" si="27"/>
        <v>0</v>
      </c>
      <c r="Q52" s="3">
        <f t="shared" si="28"/>
        <v>0</v>
      </c>
      <c r="R52" s="3">
        <f t="shared" si="29"/>
        <v>0</v>
      </c>
      <c r="S52" s="3">
        <f t="shared" si="30"/>
        <v>0</v>
      </c>
      <c r="T52" s="3">
        <f t="shared" si="31"/>
        <v>0</v>
      </c>
      <c r="U52" s="3">
        <f t="shared" si="32"/>
        <v>0</v>
      </c>
      <c r="V52" s="3">
        <f t="shared" si="33"/>
        <v>0</v>
      </c>
      <c r="W52" s="3">
        <f t="shared" si="34"/>
        <v>0</v>
      </c>
      <c r="X52" s="3">
        <f t="shared" si="35"/>
        <v>0</v>
      </c>
      <c r="Y52" s="3">
        <f t="shared" si="36"/>
        <v>0</v>
      </c>
      <c r="Z52" s="3">
        <f t="shared" si="37"/>
        <v>0</v>
      </c>
      <c r="AA52" s="3">
        <f t="shared" si="38"/>
        <v>0</v>
      </c>
      <c r="AB52" s="3">
        <f t="shared" si="39"/>
        <v>0</v>
      </c>
      <c r="AC52" s="508">
        <v>0</v>
      </c>
      <c r="AD52" s="3">
        <f t="shared" si="40"/>
        <v>0</v>
      </c>
      <c r="AE52" s="3">
        <f t="shared" si="41"/>
        <v>0</v>
      </c>
      <c r="AF52" s="3">
        <f t="shared" si="42"/>
        <v>0</v>
      </c>
      <c r="AG52" s="3">
        <f t="shared" si="43"/>
        <v>0</v>
      </c>
      <c r="AH52" s="3">
        <f t="shared" si="44"/>
        <v>0</v>
      </c>
      <c r="AI52" s="3">
        <f t="shared" si="45"/>
        <v>0</v>
      </c>
      <c r="AJ52" s="3">
        <f t="shared" si="46"/>
        <v>0</v>
      </c>
      <c r="AK52" s="3">
        <f t="shared" si="47"/>
        <v>0</v>
      </c>
      <c r="AL52" s="3">
        <f t="shared" si="48"/>
        <v>0</v>
      </c>
      <c r="AM52" s="3">
        <f t="shared" si="49"/>
        <v>0</v>
      </c>
    </row>
    <row r="53" spans="1:39" x14ac:dyDescent="0.3">
      <c r="A53" s="600"/>
      <c r="B53" s="11" t="str">
        <f t="shared" si="18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si="50"/>
        <v>0</v>
      </c>
      <c r="H53" s="3">
        <f t="shared" si="19"/>
        <v>0</v>
      </c>
      <c r="I53" s="3">
        <f t="shared" si="20"/>
        <v>0</v>
      </c>
      <c r="J53" s="3">
        <f t="shared" si="21"/>
        <v>0</v>
      </c>
      <c r="K53" s="3">
        <f t="shared" si="22"/>
        <v>0</v>
      </c>
      <c r="L53" s="3">
        <f t="shared" si="23"/>
        <v>0</v>
      </c>
      <c r="M53" s="3">
        <f t="shared" si="24"/>
        <v>0</v>
      </c>
      <c r="N53" s="3">
        <f t="shared" si="25"/>
        <v>0</v>
      </c>
      <c r="O53" s="3">
        <f t="shared" si="26"/>
        <v>0</v>
      </c>
      <c r="P53" s="3">
        <f t="shared" si="27"/>
        <v>0</v>
      </c>
      <c r="Q53" s="3">
        <f t="shared" si="28"/>
        <v>0</v>
      </c>
      <c r="R53" s="3">
        <f t="shared" si="29"/>
        <v>0</v>
      </c>
      <c r="S53" s="3">
        <f t="shared" si="30"/>
        <v>0</v>
      </c>
      <c r="T53" s="3">
        <f t="shared" si="31"/>
        <v>0</v>
      </c>
      <c r="U53" s="3">
        <f t="shared" si="32"/>
        <v>0</v>
      </c>
      <c r="V53" s="3">
        <f t="shared" si="33"/>
        <v>0</v>
      </c>
      <c r="W53" s="3">
        <f t="shared" si="34"/>
        <v>0</v>
      </c>
      <c r="X53" s="3">
        <f t="shared" si="35"/>
        <v>0</v>
      </c>
      <c r="Y53" s="3">
        <f t="shared" si="36"/>
        <v>0</v>
      </c>
      <c r="Z53" s="3">
        <f t="shared" si="37"/>
        <v>0</v>
      </c>
      <c r="AA53" s="3">
        <f t="shared" si="38"/>
        <v>0</v>
      </c>
      <c r="AB53" s="3">
        <f t="shared" si="39"/>
        <v>0</v>
      </c>
      <c r="AC53" s="508">
        <v>0</v>
      </c>
      <c r="AD53" s="3">
        <f t="shared" si="40"/>
        <v>0</v>
      </c>
      <c r="AE53" s="3">
        <f t="shared" si="41"/>
        <v>0</v>
      </c>
      <c r="AF53" s="3">
        <f t="shared" si="42"/>
        <v>0</v>
      </c>
      <c r="AG53" s="3">
        <f t="shared" si="43"/>
        <v>0</v>
      </c>
      <c r="AH53" s="3">
        <f t="shared" si="44"/>
        <v>0</v>
      </c>
      <c r="AI53" s="3">
        <f t="shared" si="45"/>
        <v>0</v>
      </c>
      <c r="AJ53" s="3">
        <f t="shared" si="46"/>
        <v>0</v>
      </c>
      <c r="AK53" s="3">
        <f t="shared" si="47"/>
        <v>0</v>
      </c>
      <c r="AL53" s="3">
        <f t="shared" si="48"/>
        <v>0</v>
      </c>
      <c r="AM53" s="3">
        <f t="shared" si="49"/>
        <v>0</v>
      </c>
    </row>
    <row r="54" spans="1:39" ht="15" customHeight="1" x14ac:dyDescent="0.3">
      <c r="A54" s="600"/>
      <c r="B54" s="11" t="str">
        <f t="shared" si="18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35">
      <c r="A55" s="601"/>
      <c r="B55" s="273" t="str">
        <f t="shared" si="18"/>
        <v>Monthly kWh</v>
      </c>
      <c r="C55" s="274">
        <f>SUM(C41:C54)</f>
        <v>0</v>
      </c>
      <c r="D55" s="274">
        <f t="shared" ref="D55:AM55" si="51">SUM(D41:D54)</f>
        <v>0</v>
      </c>
      <c r="E55" s="274">
        <f t="shared" si="51"/>
        <v>0</v>
      </c>
      <c r="F55" s="274">
        <f t="shared" si="51"/>
        <v>0</v>
      </c>
      <c r="G55" s="274">
        <f t="shared" si="51"/>
        <v>0</v>
      </c>
      <c r="H55" s="274">
        <f t="shared" si="51"/>
        <v>0</v>
      </c>
      <c r="I55" s="274">
        <f t="shared" si="51"/>
        <v>0</v>
      </c>
      <c r="J55" s="274">
        <f t="shared" si="51"/>
        <v>0</v>
      </c>
      <c r="K55" s="274">
        <f t="shared" si="51"/>
        <v>0</v>
      </c>
      <c r="L55" s="274">
        <f t="shared" si="51"/>
        <v>0</v>
      </c>
      <c r="M55" s="274">
        <f t="shared" si="51"/>
        <v>0</v>
      </c>
      <c r="N55" s="274">
        <f t="shared" si="51"/>
        <v>0</v>
      </c>
      <c r="O55" s="274">
        <f t="shared" si="51"/>
        <v>0</v>
      </c>
      <c r="P55" s="274">
        <f t="shared" si="51"/>
        <v>0</v>
      </c>
      <c r="Q55" s="274">
        <f t="shared" si="51"/>
        <v>0</v>
      </c>
      <c r="R55" s="274">
        <f t="shared" si="51"/>
        <v>0</v>
      </c>
      <c r="S55" s="274">
        <f t="shared" si="51"/>
        <v>0</v>
      </c>
      <c r="T55" s="274">
        <f t="shared" si="51"/>
        <v>0</v>
      </c>
      <c r="U55" s="274">
        <f t="shared" si="51"/>
        <v>0</v>
      </c>
      <c r="V55" s="274">
        <f t="shared" si="51"/>
        <v>0</v>
      </c>
      <c r="W55" s="274">
        <f t="shared" si="51"/>
        <v>0</v>
      </c>
      <c r="X55" s="274">
        <f t="shared" si="51"/>
        <v>0</v>
      </c>
      <c r="Y55" s="274">
        <f t="shared" si="51"/>
        <v>0</v>
      </c>
      <c r="Z55" s="274">
        <f t="shared" si="51"/>
        <v>0</v>
      </c>
      <c r="AA55" s="274">
        <f t="shared" si="51"/>
        <v>0</v>
      </c>
      <c r="AB55" s="274">
        <f t="shared" si="51"/>
        <v>0</v>
      </c>
      <c r="AC55" s="274">
        <f t="shared" si="51"/>
        <v>0</v>
      </c>
      <c r="AD55" s="274">
        <f t="shared" si="51"/>
        <v>0</v>
      </c>
      <c r="AE55" s="274">
        <f t="shared" si="51"/>
        <v>0</v>
      </c>
      <c r="AF55" s="274">
        <f t="shared" si="51"/>
        <v>0</v>
      </c>
      <c r="AG55" s="274">
        <f t="shared" si="51"/>
        <v>0</v>
      </c>
      <c r="AH55" s="274">
        <f t="shared" si="51"/>
        <v>0</v>
      </c>
      <c r="AI55" s="274">
        <f t="shared" si="51"/>
        <v>0</v>
      </c>
      <c r="AJ55" s="274">
        <f t="shared" si="51"/>
        <v>0</v>
      </c>
      <c r="AK55" s="274">
        <f t="shared" si="51"/>
        <v>0</v>
      </c>
      <c r="AL55" s="274">
        <f t="shared" si="51"/>
        <v>0</v>
      </c>
      <c r="AM55" s="274">
        <f t="shared" si="51"/>
        <v>0</v>
      </c>
    </row>
    <row r="56" spans="1:39" s="44" customFormat="1" x14ac:dyDescent="0.3">
      <c r="A56" s="8"/>
      <c r="B56" s="302"/>
      <c r="C56" s="9"/>
      <c r="D56" s="302"/>
      <c r="E56" s="9"/>
      <c r="F56" s="302"/>
      <c r="G56" s="302"/>
      <c r="H56" s="9"/>
      <c r="I56" s="302"/>
      <c r="J56" s="302"/>
      <c r="K56" s="9"/>
      <c r="L56" s="302"/>
      <c r="M56" s="302"/>
      <c r="N56" s="9"/>
      <c r="O56" s="302"/>
      <c r="P56" s="302"/>
      <c r="Q56" s="9"/>
      <c r="R56" s="302"/>
      <c r="S56" s="302"/>
      <c r="T56" s="9"/>
      <c r="U56" s="302"/>
      <c r="V56" s="302"/>
      <c r="W56" s="9"/>
      <c r="X56" s="302"/>
      <c r="Y56" s="302"/>
      <c r="Z56" s="9"/>
      <c r="AA56" s="302"/>
      <c r="AB56" s="302"/>
      <c r="AC56" s="9"/>
      <c r="AD56" s="302"/>
      <c r="AE56" s="302"/>
      <c r="AF56" s="9"/>
      <c r="AG56" s="302"/>
      <c r="AH56" s="302"/>
      <c r="AI56" s="9"/>
      <c r="AJ56" s="302"/>
      <c r="AK56" s="302"/>
      <c r="AL56" s="9"/>
      <c r="AM56" s="302"/>
    </row>
    <row r="57" spans="1:39" s="44" customFormat="1" ht="15" thickBot="1" x14ac:dyDescent="0.35">
      <c r="A57" s="239" t="s">
        <v>130</v>
      </c>
      <c r="B57" s="239"/>
      <c r="C57" s="239"/>
      <c r="D57" s="239"/>
      <c r="E57" s="239"/>
      <c r="F57" s="239"/>
      <c r="G57" s="239"/>
      <c r="H57" s="239"/>
      <c r="I57" s="239"/>
      <c r="J57" s="239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</row>
    <row r="58" spans="1:39" ht="15.6" x14ac:dyDescent="0.3">
      <c r="A58" s="602" t="s">
        <v>30</v>
      </c>
      <c r="B58" s="17" t="s">
        <v>124</v>
      </c>
      <c r="C58" s="271">
        <v>43831</v>
      </c>
      <c r="D58" s="271">
        <v>43862</v>
      </c>
      <c r="E58" s="271">
        <v>43891</v>
      </c>
      <c r="F58" s="271">
        <v>43922</v>
      </c>
      <c r="G58" s="271">
        <v>43952</v>
      </c>
      <c r="H58" s="271">
        <v>43983</v>
      </c>
      <c r="I58" s="271">
        <v>44013</v>
      </c>
      <c r="J58" s="271">
        <v>44044</v>
      </c>
      <c r="K58" s="271">
        <v>44075</v>
      </c>
      <c r="L58" s="271">
        <v>44105</v>
      </c>
      <c r="M58" s="271">
        <v>44136</v>
      </c>
      <c r="N58" s="271">
        <v>44166</v>
      </c>
      <c r="O58" s="271">
        <v>44197</v>
      </c>
      <c r="P58" s="271">
        <v>44228</v>
      </c>
      <c r="Q58" s="271">
        <v>44256</v>
      </c>
      <c r="R58" s="271">
        <v>44287</v>
      </c>
      <c r="S58" s="271">
        <v>44317</v>
      </c>
      <c r="T58" s="271">
        <v>44348</v>
      </c>
      <c r="U58" s="271">
        <v>44378</v>
      </c>
      <c r="V58" s="271">
        <v>44409</v>
      </c>
      <c r="W58" s="271">
        <v>44440</v>
      </c>
      <c r="X58" s="271">
        <v>44470</v>
      </c>
      <c r="Y58" s="271">
        <v>44501</v>
      </c>
      <c r="Z58" s="271">
        <v>44531</v>
      </c>
      <c r="AA58" s="271">
        <v>44562</v>
      </c>
      <c r="AB58" s="271">
        <v>44593</v>
      </c>
      <c r="AC58" s="271">
        <v>44621</v>
      </c>
      <c r="AD58" s="271">
        <v>44652</v>
      </c>
      <c r="AE58" s="271">
        <v>44682</v>
      </c>
      <c r="AF58" s="271">
        <v>44713</v>
      </c>
      <c r="AG58" s="271">
        <v>44743</v>
      </c>
      <c r="AH58" s="271">
        <v>44774</v>
      </c>
      <c r="AI58" s="271">
        <v>44805</v>
      </c>
      <c r="AJ58" s="271">
        <v>44835</v>
      </c>
      <c r="AK58" s="271">
        <v>44866</v>
      </c>
      <c r="AL58" s="271">
        <v>44896</v>
      </c>
      <c r="AM58" s="271">
        <v>44927</v>
      </c>
    </row>
    <row r="59" spans="1:39" ht="15" customHeight="1" x14ac:dyDescent="0.3">
      <c r="A59" s="603"/>
      <c r="B59" s="13" t="str">
        <f t="shared" ref="B59:B72" si="52">B41</f>
        <v>Air Comp</v>
      </c>
      <c r="C59" s="27">
        <f>IF(C23=0,0,(C5*0.5)-C41)*C78*C93*C$2</f>
        <v>0</v>
      </c>
      <c r="D59" s="27">
        <f>IF(D23=0,0,((D5*0.5)+C23-D41)*D78*D93*D$2)</f>
        <v>0</v>
      </c>
      <c r="E59" s="27">
        <f t="shared" ref="E59:AM60" si="53">IF(E23=0,0,((E5*0.5)+D23-E41)*E78*E93*E$2)</f>
        <v>0</v>
      </c>
      <c r="F59" s="27">
        <f t="shared" si="53"/>
        <v>0</v>
      </c>
      <c r="G59" s="27">
        <f t="shared" si="53"/>
        <v>0</v>
      </c>
      <c r="H59" s="27">
        <f t="shared" si="53"/>
        <v>0</v>
      </c>
      <c r="I59" s="27">
        <f t="shared" si="53"/>
        <v>0</v>
      </c>
      <c r="J59" s="27">
        <f t="shared" si="53"/>
        <v>0</v>
      </c>
      <c r="K59" s="27">
        <f t="shared" si="53"/>
        <v>0</v>
      </c>
      <c r="L59" s="27">
        <f t="shared" si="53"/>
        <v>0</v>
      </c>
      <c r="M59" s="27">
        <f>IF(M23=0,0,((M5*0.5)+L23-M41)*M78*M93*M$2)</f>
        <v>0</v>
      </c>
      <c r="N59" s="27">
        <f t="shared" si="53"/>
        <v>0</v>
      </c>
      <c r="O59" s="27">
        <f t="shared" si="53"/>
        <v>0</v>
      </c>
      <c r="P59" s="27">
        <f t="shared" si="53"/>
        <v>0</v>
      </c>
      <c r="Q59" s="27">
        <f t="shared" si="53"/>
        <v>0</v>
      </c>
      <c r="R59" s="27">
        <f t="shared" si="53"/>
        <v>0</v>
      </c>
      <c r="S59" s="27">
        <f t="shared" si="53"/>
        <v>0</v>
      </c>
      <c r="T59" s="27">
        <f t="shared" si="53"/>
        <v>0</v>
      </c>
      <c r="U59" s="27">
        <f t="shared" si="53"/>
        <v>0</v>
      </c>
      <c r="V59" s="27">
        <f t="shared" si="53"/>
        <v>0</v>
      </c>
      <c r="W59" s="27">
        <f t="shared" si="53"/>
        <v>0</v>
      </c>
      <c r="X59" s="27">
        <f t="shared" si="53"/>
        <v>0</v>
      </c>
      <c r="Y59" s="27">
        <f t="shared" si="53"/>
        <v>0</v>
      </c>
      <c r="Z59" s="27">
        <f t="shared" si="53"/>
        <v>0</v>
      </c>
      <c r="AA59" s="27">
        <f t="shared" si="53"/>
        <v>0</v>
      </c>
      <c r="AB59" s="27">
        <f t="shared" si="53"/>
        <v>0</v>
      </c>
      <c r="AC59" s="27">
        <f t="shared" si="53"/>
        <v>0</v>
      </c>
      <c r="AD59" s="27">
        <f t="shared" si="53"/>
        <v>0</v>
      </c>
      <c r="AE59" s="27">
        <f t="shared" si="53"/>
        <v>0</v>
      </c>
      <c r="AF59" s="27">
        <f t="shared" si="53"/>
        <v>0</v>
      </c>
      <c r="AG59" s="27">
        <f t="shared" si="53"/>
        <v>0</v>
      </c>
      <c r="AH59" s="27">
        <f t="shared" si="53"/>
        <v>0</v>
      </c>
      <c r="AI59" s="27">
        <f t="shared" si="53"/>
        <v>0</v>
      </c>
      <c r="AJ59" s="27">
        <f t="shared" si="53"/>
        <v>0</v>
      </c>
      <c r="AK59" s="27">
        <f t="shared" si="53"/>
        <v>0</v>
      </c>
      <c r="AL59" s="27">
        <f t="shared" si="53"/>
        <v>0</v>
      </c>
      <c r="AM59" s="27">
        <f t="shared" si="53"/>
        <v>0</v>
      </c>
    </row>
    <row r="60" spans="1:39" ht="15.6" x14ac:dyDescent="0.3">
      <c r="A60" s="603"/>
      <c r="B60" s="13" t="str">
        <f t="shared" si="52"/>
        <v>Building Shell</v>
      </c>
      <c r="C60" s="27">
        <f t="shared" ref="C60:C71" si="54">IF(C24=0,0,(C6*0.5)-C42)*C79*C94*C$2</f>
        <v>0</v>
      </c>
      <c r="D60" s="27">
        <f t="shared" ref="D60:S71" si="55">IF(D24=0,0,((D6*0.5)+C24-D42)*D79*D94*D$2)</f>
        <v>0</v>
      </c>
      <c r="E60" s="27">
        <f t="shared" si="55"/>
        <v>0</v>
      </c>
      <c r="F60" s="27">
        <f t="shared" si="55"/>
        <v>0</v>
      </c>
      <c r="G60" s="27">
        <f t="shared" si="55"/>
        <v>0</v>
      </c>
      <c r="H60" s="27">
        <f t="shared" si="55"/>
        <v>0</v>
      </c>
      <c r="I60" s="27">
        <f t="shared" si="55"/>
        <v>0</v>
      </c>
      <c r="J60" s="27">
        <f t="shared" si="55"/>
        <v>0</v>
      </c>
      <c r="K60" s="27">
        <f t="shared" si="55"/>
        <v>0</v>
      </c>
      <c r="L60" s="27">
        <f t="shared" si="55"/>
        <v>0</v>
      </c>
      <c r="M60" s="27">
        <f t="shared" si="55"/>
        <v>0</v>
      </c>
      <c r="N60" s="27">
        <f t="shared" si="55"/>
        <v>0</v>
      </c>
      <c r="O60" s="27">
        <f t="shared" si="55"/>
        <v>0</v>
      </c>
      <c r="P60" s="27">
        <f t="shared" si="55"/>
        <v>0</v>
      </c>
      <c r="Q60" s="27">
        <f t="shared" si="55"/>
        <v>0</v>
      </c>
      <c r="R60" s="27">
        <f t="shared" si="55"/>
        <v>0</v>
      </c>
      <c r="S60" s="27">
        <f t="shared" si="55"/>
        <v>0</v>
      </c>
      <c r="T60" s="27">
        <f t="shared" si="53"/>
        <v>0</v>
      </c>
      <c r="U60" s="27">
        <f t="shared" si="53"/>
        <v>0</v>
      </c>
      <c r="V60" s="27">
        <f t="shared" si="53"/>
        <v>0</v>
      </c>
      <c r="W60" s="27">
        <f t="shared" si="53"/>
        <v>0</v>
      </c>
      <c r="X60" s="27">
        <f t="shared" si="53"/>
        <v>0</v>
      </c>
      <c r="Y60" s="27">
        <f t="shared" si="53"/>
        <v>0</v>
      </c>
      <c r="Z60" s="27">
        <f t="shared" si="53"/>
        <v>0</v>
      </c>
      <c r="AA60" s="27">
        <f t="shared" si="53"/>
        <v>0</v>
      </c>
      <c r="AB60" s="27">
        <f t="shared" si="53"/>
        <v>0</v>
      </c>
      <c r="AC60" s="27">
        <f t="shared" si="53"/>
        <v>0</v>
      </c>
      <c r="AD60" s="27">
        <f t="shared" si="53"/>
        <v>0</v>
      </c>
      <c r="AE60" s="27">
        <f t="shared" si="53"/>
        <v>0</v>
      </c>
      <c r="AF60" s="27">
        <f t="shared" si="53"/>
        <v>0</v>
      </c>
      <c r="AG60" s="27">
        <f t="shared" si="53"/>
        <v>0</v>
      </c>
      <c r="AH60" s="27">
        <f t="shared" si="53"/>
        <v>0</v>
      </c>
      <c r="AI60" s="27">
        <f t="shared" si="53"/>
        <v>0</v>
      </c>
      <c r="AJ60" s="27">
        <f t="shared" si="53"/>
        <v>0</v>
      </c>
      <c r="AK60" s="27">
        <f t="shared" si="53"/>
        <v>0</v>
      </c>
      <c r="AL60" s="27">
        <f t="shared" si="53"/>
        <v>0</v>
      </c>
      <c r="AM60" s="27">
        <f t="shared" si="53"/>
        <v>0</v>
      </c>
    </row>
    <row r="61" spans="1:39" ht="15.6" x14ac:dyDescent="0.3">
      <c r="A61" s="603"/>
      <c r="B61" s="13" t="str">
        <f t="shared" si="52"/>
        <v>Cooking</v>
      </c>
      <c r="C61" s="27">
        <f t="shared" si="54"/>
        <v>0</v>
      </c>
      <c r="D61" s="27">
        <f t="shared" si="55"/>
        <v>0</v>
      </c>
      <c r="E61" s="27">
        <f t="shared" ref="E61:AM64" si="56">IF(E25=0,0,((E7*0.5)+D25-E43)*E80*E95*E$2)</f>
        <v>0</v>
      </c>
      <c r="F61" s="27">
        <f t="shared" si="56"/>
        <v>0</v>
      </c>
      <c r="G61" s="27">
        <f t="shared" si="56"/>
        <v>0</v>
      </c>
      <c r="H61" s="27">
        <f t="shared" si="56"/>
        <v>0</v>
      </c>
      <c r="I61" s="27">
        <f t="shared" si="56"/>
        <v>0</v>
      </c>
      <c r="J61" s="27">
        <f t="shared" si="56"/>
        <v>0</v>
      </c>
      <c r="K61" s="27">
        <f t="shared" si="56"/>
        <v>0</v>
      </c>
      <c r="L61" s="27">
        <f t="shared" si="56"/>
        <v>0</v>
      </c>
      <c r="M61" s="27">
        <f t="shared" si="56"/>
        <v>0</v>
      </c>
      <c r="N61" s="27">
        <f t="shared" si="56"/>
        <v>0</v>
      </c>
      <c r="O61" s="27">
        <f t="shared" si="56"/>
        <v>0</v>
      </c>
      <c r="P61" s="27">
        <f t="shared" si="56"/>
        <v>0</v>
      </c>
      <c r="Q61" s="27">
        <f t="shared" si="56"/>
        <v>0</v>
      </c>
      <c r="R61" s="27">
        <f t="shared" si="56"/>
        <v>0</v>
      </c>
      <c r="S61" s="27">
        <f t="shared" si="56"/>
        <v>0</v>
      </c>
      <c r="T61" s="27">
        <f t="shared" si="56"/>
        <v>0</v>
      </c>
      <c r="U61" s="27">
        <f t="shared" si="56"/>
        <v>0</v>
      </c>
      <c r="V61" s="27">
        <f t="shared" si="56"/>
        <v>0</v>
      </c>
      <c r="W61" s="27">
        <f t="shared" si="56"/>
        <v>0</v>
      </c>
      <c r="X61" s="27">
        <f t="shared" si="56"/>
        <v>0</v>
      </c>
      <c r="Y61" s="27">
        <f t="shared" si="56"/>
        <v>0</v>
      </c>
      <c r="Z61" s="27">
        <f t="shared" si="56"/>
        <v>0</v>
      </c>
      <c r="AA61" s="27">
        <f t="shared" si="56"/>
        <v>0</v>
      </c>
      <c r="AB61" s="27">
        <f t="shared" si="56"/>
        <v>0</v>
      </c>
      <c r="AC61" s="27">
        <f t="shared" si="56"/>
        <v>0</v>
      </c>
      <c r="AD61" s="27">
        <f t="shared" si="56"/>
        <v>0</v>
      </c>
      <c r="AE61" s="27">
        <f t="shared" si="56"/>
        <v>0</v>
      </c>
      <c r="AF61" s="27">
        <f t="shared" si="56"/>
        <v>0</v>
      </c>
      <c r="AG61" s="27">
        <f t="shared" si="56"/>
        <v>0</v>
      </c>
      <c r="AH61" s="27">
        <f t="shared" si="56"/>
        <v>0</v>
      </c>
      <c r="AI61" s="27">
        <f t="shared" si="56"/>
        <v>0</v>
      </c>
      <c r="AJ61" s="27">
        <f t="shared" si="56"/>
        <v>0</v>
      </c>
      <c r="AK61" s="27">
        <f t="shared" si="56"/>
        <v>0</v>
      </c>
      <c r="AL61" s="27">
        <f t="shared" si="56"/>
        <v>0</v>
      </c>
      <c r="AM61" s="27">
        <f t="shared" si="56"/>
        <v>0</v>
      </c>
    </row>
    <row r="62" spans="1:39" ht="15.6" x14ac:dyDescent="0.3">
      <c r="A62" s="603"/>
      <c r="B62" s="13" t="str">
        <f t="shared" si="52"/>
        <v>Cooling</v>
      </c>
      <c r="C62" s="27">
        <f t="shared" si="54"/>
        <v>0</v>
      </c>
      <c r="D62" s="27">
        <f t="shared" si="55"/>
        <v>0</v>
      </c>
      <c r="E62" s="27">
        <f t="shared" si="56"/>
        <v>0</v>
      </c>
      <c r="F62" s="27">
        <f t="shared" si="56"/>
        <v>0</v>
      </c>
      <c r="G62" s="27">
        <f t="shared" si="56"/>
        <v>0</v>
      </c>
      <c r="H62" s="27">
        <f t="shared" si="56"/>
        <v>0</v>
      </c>
      <c r="I62" s="27">
        <f t="shared" si="56"/>
        <v>0</v>
      </c>
      <c r="J62" s="27">
        <f t="shared" si="56"/>
        <v>0</v>
      </c>
      <c r="K62" s="27">
        <f t="shared" si="56"/>
        <v>0</v>
      </c>
      <c r="L62" s="27">
        <f t="shared" si="56"/>
        <v>0</v>
      </c>
      <c r="M62" s="27">
        <f t="shared" si="56"/>
        <v>0</v>
      </c>
      <c r="N62" s="27">
        <f t="shared" si="56"/>
        <v>0</v>
      </c>
      <c r="O62" s="27">
        <f t="shared" si="56"/>
        <v>0</v>
      </c>
      <c r="P62" s="27">
        <f t="shared" si="56"/>
        <v>0</v>
      </c>
      <c r="Q62" s="27">
        <f t="shared" si="56"/>
        <v>0</v>
      </c>
      <c r="R62" s="27">
        <f t="shared" si="56"/>
        <v>0</v>
      </c>
      <c r="S62" s="27">
        <f t="shared" si="56"/>
        <v>0</v>
      </c>
      <c r="T62" s="27">
        <f t="shared" si="56"/>
        <v>0</v>
      </c>
      <c r="U62" s="27">
        <f t="shared" si="56"/>
        <v>0</v>
      </c>
      <c r="V62" s="27">
        <f t="shared" si="56"/>
        <v>0</v>
      </c>
      <c r="W62" s="27">
        <f t="shared" si="56"/>
        <v>0</v>
      </c>
      <c r="X62" s="27">
        <f t="shared" si="56"/>
        <v>0</v>
      </c>
      <c r="Y62" s="27">
        <f t="shared" si="56"/>
        <v>0</v>
      </c>
      <c r="Z62" s="27">
        <f t="shared" si="56"/>
        <v>0</v>
      </c>
      <c r="AA62" s="27">
        <f t="shared" si="56"/>
        <v>0</v>
      </c>
      <c r="AB62" s="27">
        <f t="shared" si="56"/>
        <v>0</v>
      </c>
      <c r="AC62" s="27">
        <f t="shared" si="56"/>
        <v>0</v>
      </c>
      <c r="AD62" s="27">
        <f t="shared" si="56"/>
        <v>0</v>
      </c>
      <c r="AE62" s="27">
        <f t="shared" si="56"/>
        <v>0</v>
      </c>
      <c r="AF62" s="27">
        <f t="shared" si="56"/>
        <v>0</v>
      </c>
      <c r="AG62" s="27">
        <f t="shared" si="56"/>
        <v>0</v>
      </c>
      <c r="AH62" s="27">
        <f t="shared" si="56"/>
        <v>0</v>
      </c>
      <c r="AI62" s="27">
        <f t="shared" si="56"/>
        <v>0</v>
      </c>
      <c r="AJ62" s="27">
        <f t="shared" si="56"/>
        <v>0</v>
      </c>
      <c r="AK62" s="27">
        <f t="shared" si="56"/>
        <v>0</v>
      </c>
      <c r="AL62" s="27">
        <f t="shared" si="56"/>
        <v>0</v>
      </c>
      <c r="AM62" s="27">
        <f t="shared" si="56"/>
        <v>0</v>
      </c>
    </row>
    <row r="63" spans="1:39" ht="15.6" x14ac:dyDescent="0.3">
      <c r="A63" s="603"/>
      <c r="B63" s="13" t="str">
        <f t="shared" si="52"/>
        <v>Ext Lighting</v>
      </c>
      <c r="C63" s="27">
        <f t="shared" si="54"/>
        <v>0</v>
      </c>
      <c r="D63" s="27">
        <f t="shared" si="55"/>
        <v>0</v>
      </c>
      <c r="E63" s="27">
        <f t="shared" si="56"/>
        <v>0</v>
      </c>
      <c r="F63" s="27">
        <f t="shared" si="56"/>
        <v>0</v>
      </c>
      <c r="G63" s="27">
        <f t="shared" si="56"/>
        <v>0</v>
      </c>
      <c r="H63" s="27">
        <f t="shared" si="56"/>
        <v>0</v>
      </c>
      <c r="I63" s="27">
        <f t="shared" si="56"/>
        <v>0</v>
      </c>
      <c r="J63" s="27">
        <f t="shared" si="56"/>
        <v>0</v>
      </c>
      <c r="K63" s="27">
        <f t="shared" si="56"/>
        <v>0</v>
      </c>
      <c r="L63" s="27">
        <f t="shared" si="56"/>
        <v>0</v>
      </c>
      <c r="M63" s="27">
        <f t="shared" si="56"/>
        <v>0</v>
      </c>
      <c r="N63" s="27">
        <f t="shared" si="56"/>
        <v>0</v>
      </c>
      <c r="O63" s="27">
        <f t="shared" si="56"/>
        <v>0</v>
      </c>
      <c r="P63" s="27">
        <f t="shared" si="56"/>
        <v>0</v>
      </c>
      <c r="Q63" s="27">
        <f t="shared" si="56"/>
        <v>0</v>
      </c>
      <c r="R63" s="27">
        <f t="shared" si="56"/>
        <v>0</v>
      </c>
      <c r="S63" s="27">
        <f t="shared" si="56"/>
        <v>0</v>
      </c>
      <c r="T63" s="27">
        <f t="shared" si="56"/>
        <v>0</v>
      </c>
      <c r="U63" s="27">
        <f t="shared" si="56"/>
        <v>0</v>
      </c>
      <c r="V63" s="27">
        <f t="shared" si="56"/>
        <v>0</v>
      </c>
      <c r="W63" s="27">
        <f t="shared" si="56"/>
        <v>0</v>
      </c>
      <c r="X63" s="27">
        <f t="shared" si="56"/>
        <v>0</v>
      </c>
      <c r="Y63" s="27">
        <f t="shared" si="56"/>
        <v>0</v>
      </c>
      <c r="Z63" s="27">
        <f t="shared" si="56"/>
        <v>0</v>
      </c>
      <c r="AA63" s="27">
        <f t="shared" si="56"/>
        <v>0</v>
      </c>
      <c r="AB63" s="27">
        <f t="shared" si="56"/>
        <v>0</v>
      </c>
      <c r="AC63" s="27">
        <f t="shared" si="56"/>
        <v>0</v>
      </c>
      <c r="AD63" s="27">
        <f t="shared" si="56"/>
        <v>0</v>
      </c>
      <c r="AE63" s="27">
        <f t="shared" si="56"/>
        <v>0</v>
      </c>
      <c r="AF63" s="27">
        <f t="shared" si="56"/>
        <v>0</v>
      </c>
      <c r="AG63" s="27">
        <f t="shared" si="56"/>
        <v>0</v>
      </c>
      <c r="AH63" s="27">
        <f t="shared" si="56"/>
        <v>0</v>
      </c>
      <c r="AI63" s="27">
        <f t="shared" si="56"/>
        <v>0</v>
      </c>
      <c r="AJ63" s="27">
        <f t="shared" si="56"/>
        <v>0</v>
      </c>
      <c r="AK63" s="27">
        <f t="shared" si="56"/>
        <v>0</v>
      </c>
      <c r="AL63" s="27">
        <f t="shared" si="56"/>
        <v>0</v>
      </c>
      <c r="AM63" s="27">
        <f t="shared" si="56"/>
        <v>0</v>
      </c>
    </row>
    <row r="64" spans="1:39" ht="15.6" x14ac:dyDescent="0.3">
      <c r="A64" s="603"/>
      <c r="B64" s="13" t="str">
        <f t="shared" si="52"/>
        <v>Heating</v>
      </c>
      <c r="C64" s="27">
        <f t="shared" si="54"/>
        <v>0</v>
      </c>
      <c r="D64" s="27">
        <f t="shared" si="55"/>
        <v>0</v>
      </c>
      <c r="E64" s="27">
        <f t="shared" si="56"/>
        <v>0</v>
      </c>
      <c r="F64" s="27">
        <f t="shared" si="56"/>
        <v>0</v>
      </c>
      <c r="G64" s="27">
        <f t="shared" si="56"/>
        <v>0</v>
      </c>
      <c r="H64" s="27">
        <f t="shared" si="56"/>
        <v>0</v>
      </c>
      <c r="I64" s="27">
        <f t="shared" si="56"/>
        <v>0</v>
      </c>
      <c r="J64" s="27">
        <f t="shared" si="56"/>
        <v>0</v>
      </c>
      <c r="K64" s="27">
        <f t="shared" si="56"/>
        <v>0</v>
      </c>
      <c r="L64" s="27">
        <f t="shared" si="56"/>
        <v>0</v>
      </c>
      <c r="M64" s="27">
        <f t="shared" si="56"/>
        <v>0</v>
      </c>
      <c r="N64" s="27">
        <f t="shared" si="56"/>
        <v>0</v>
      </c>
      <c r="O64" s="27">
        <f t="shared" si="56"/>
        <v>0</v>
      </c>
      <c r="P64" s="27">
        <f t="shared" si="56"/>
        <v>0</v>
      </c>
      <c r="Q64" s="27">
        <f t="shared" si="56"/>
        <v>0</v>
      </c>
      <c r="R64" s="27">
        <f t="shared" si="56"/>
        <v>0</v>
      </c>
      <c r="S64" s="27">
        <f t="shared" si="56"/>
        <v>0</v>
      </c>
      <c r="T64" s="27">
        <f t="shared" si="56"/>
        <v>0</v>
      </c>
      <c r="U64" s="27">
        <f t="shared" si="56"/>
        <v>0</v>
      </c>
      <c r="V64" s="27">
        <f t="shared" si="56"/>
        <v>0</v>
      </c>
      <c r="W64" s="27">
        <f t="shared" si="56"/>
        <v>0</v>
      </c>
      <c r="X64" s="27">
        <f t="shared" si="56"/>
        <v>0</v>
      </c>
      <c r="Y64" s="27">
        <f t="shared" si="56"/>
        <v>0</v>
      </c>
      <c r="Z64" s="27">
        <f t="shared" si="56"/>
        <v>0</v>
      </c>
      <c r="AA64" s="27">
        <f t="shared" si="56"/>
        <v>0</v>
      </c>
      <c r="AB64" s="27">
        <f t="shared" si="56"/>
        <v>0</v>
      </c>
      <c r="AC64" s="27">
        <f t="shared" si="56"/>
        <v>0</v>
      </c>
      <c r="AD64" s="27">
        <f t="shared" si="56"/>
        <v>0</v>
      </c>
      <c r="AE64" s="27">
        <f t="shared" si="56"/>
        <v>0</v>
      </c>
      <c r="AF64" s="27">
        <f t="shared" si="56"/>
        <v>0</v>
      </c>
      <c r="AG64" s="27">
        <f t="shared" si="56"/>
        <v>0</v>
      </c>
      <c r="AH64" s="27">
        <f t="shared" si="56"/>
        <v>0</v>
      </c>
      <c r="AI64" s="27">
        <f t="shared" si="56"/>
        <v>0</v>
      </c>
      <c r="AJ64" s="27">
        <f t="shared" si="56"/>
        <v>0</v>
      </c>
      <c r="AK64" s="27">
        <f t="shared" si="56"/>
        <v>0</v>
      </c>
      <c r="AL64" s="27">
        <f t="shared" si="56"/>
        <v>0</v>
      </c>
      <c r="AM64" s="27">
        <f t="shared" si="56"/>
        <v>0</v>
      </c>
    </row>
    <row r="65" spans="1:41" ht="15.6" x14ac:dyDescent="0.3">
      <c r="A65" s="603"/>
      <c r="B65" s="13" t="str">
        <f t="shared" si="52"/>
        <v>HVAC</v>
      </c>
      <c r="C65" s="27">
        <f t="shared" si="54"/>
        <v>0</v>
      </c>
      <c r="D65" s="27">
        <f t="shared" si="55"/>
        <v>0</v>
      </c>
      <c r="E65" s="27">
        <f t="shared" ref="E65:AM68" si="57">IF(E29=0,0,((E11*0.5)+D29-E47)*E84*E99*E$2)</f>
        <v>0</v>
      </c>
      <c r="F65" s="27">
        <f t="shared" si="57"/>
        <v>0</v>
      </c>
      <c r="G65" s="27">
        <f t="shared" si="57"/>
        <v>0</v>
      </c>
      <c r="H65" s="27">
        <f t="shared" si="57"/>
        <v>0</v>
      </c>
      <c r="I65" s="27">
        <f t="shared" si="57"/>
        <v>0</v>
      </c>
      <c r="J65" s="27">
        <f t="shared" si="57"/>
        <v>0</v>
      </c>
      <c r="K65" s="27">
        <f t="shared" si="57"/>
        <v>0</v>
      </c>
      <c r="L65" s="27">
        <f t="shared" si="57"/>
        <v>0</v>
      </c>
      <c r="M65" s="27">
        <f t="shared" si="57"/>
        <v>0</v>
      </c>
      <c r="N65" s="27">
        <f t="shared" si="57"/>
        <v>0</v>
      </c>
      <c r="O65" s="27">
        <f t="shared" si="57"/>
        <v>0</v>
      </c>
      <c r="P65" s="27">
        <f t="shared" si="57"/>
        <v>0</v>
      </c>
      <c r="Q65" s="27">
        <f t="shared" si="57"/>
        <v>0</v>
      </c>
      <c r="R65" s="27">
        <f t="shared" si="57"/>
        <v>0</v>
      </c>
      <c r="S65" s="27">
        <f t="shared" si="57"/>
        <v>0</v>
      </c>
      <c r="T65" s="27">
        <f t="shared" si="57"/>
        <v>0</v>
      </c>
      <c r="U65" s="27">
        <f t="shared" si="57"/>
        <v>0</v>
      </c>
      <c r="V65" s="27">
        <f t="shared" si="57"/>
        <v>0</v>
      </c>
      <c r="W65" s="27">
        <f t="shared" si="57"/>
        <v>0</v>
      </c>
      <c r="X65" s="27">
        <f t="shared" si="57"/>
        <v>0</v>
      </c>
      <c r="Y65" s="27">
        <f t="shared" si="57"/>
        <v>0</v>
      </c>
      <c r="Z65" s="27">
        <f t="shared" si="57"/>
        <v>0</v>
      </c>
      <c r="AA65" s="27">
        <f t="shared" si="57"/>
        <v>0</v>
      </c>
      <c r="AB65" s="27">
        <f t="shared" si="57"/>
        <v>0</v>
      </c>
      <c r="AC65" s="27">
        <f t="shared" si="57"/>
        <v>0</v>
      </c>
      <c r="AD65" s="27">
        <f t="shared" si="57"/>
        <v>0</v>
      </c>
      <c r="AE65" s="27">
        <f t="shared" si="57"/>
        <v>0</v>
      </c>
      <c r="AF65" s="27">
        <f t="shared" si="57"/>
        <v>0</v>
      </c>
      <c r="AG65" s="27">
        <f t="shared" si="57"/>
        <v>0</v>
      </c>
      <c r="AH65" s="27">
        <f t="shared" si="57"/>
        <v>0</v>
      </c>
      <c r="AI65" s="27">
        <f t="shared" si="57"/>
        <v>0</v>
      </c>
      <c r="AJ65" s="27">
        <f t="shared" si="57"/>
        <v>0</v>
      </c>
      <c r="AK65" s="27">
        <f t="shared" si="57"/>
        <v>0</v>
      </c>
      <c r="AL65" s="27">
        <f t="shared" si="57"/>
        <v>0</v>
      </c>
      <c r="AM65" s="27">
        <f t="shared" si="57"/>
        <v>0</v>
      </c>
    </row>
    <row r="66" spans="1:41" ht="15.6" x14ac:dyDescent="0.3">
      <c r="A66" s="603"/>
      <c r="B66" s="13" t="str">
        <f t="shared" si="52"/>
        <v>Lighting</v>
      </c>
      <c r="C66" s="27">
        <f t="shared" si="54"/>
        <v>0</v>
      </c>
      <c r="D66" s="27">
        <f t="shared" si="55"/>
        <v>0</v>
      </c>
      <c r="E66" s="27">
        <f t="shared" si="57"/>
        <v>0</v>
      </c>
      <c r="F66" s="27">
        <f t="shared" si="57"/>
        <v>0</v>
      </c>
      <c r="G66" s="27">
        <f t="shared" si="57"/>
        <v>0</v>
      </c>
      <c r="H66" s="27">
        <f t="shared" si="57"/>
        <v>0</v>
      </c>
      <c r="I66" s="27">
        <f t="shared" si="57"/>
        <v>0</v>
      </c>
      <c r="J66" s="27">
        <f t="shared" si="57"/>
        <v>0</v>
      </c>
      <c r="K66" s="27">
        <f t="shared" si="57"/>
        <v>0</v>
      </c>
      <c r="L66" s="27">
        <f t="shared" si="57"/>
        <v>0</v>
      </c>
      <c r="M66" s="27">
        <f t="shared" si="57"/>
        <v>0</v>
      </c>
      <c r="N66" s="27">
        <f t="shared" si="57"/>
        <v>0</v>
      </c>
      <c r="O66" s="27">
        <f t="shared" si="57"/>
        <v>0</v>
      </c>
      <c r="P66" s="27">
        <f t="shared" si="57"/>
        <v>0</v>
      </c>
      <c r="Q66" s="27">
        <f t="shared" si="57"/>
        <v>0</v>
      </c>
      <c r="R66" s="27">
        <f t="shared" si="57"/>
        <v>0</v>
      </c>
      <c r="S66" s="27">
        <f t="shared" si="57"/>
        <v>0</v>
      </c>
      <c r="T66" s="27">
        <f t="shared" si="57"/>
        <v>0</v>
      </c>
      <c r="U66" s="27">
        <f t="shared" si="57"/>
        <v>0</v>
      </c>
      <c r="V66" s="27">
        <f t="shared" si="57"/>
        <v>0</v>
      </c>
      <c r="W66" s="27">
        <f t="shared" si="57"/>
        <v>0</v>
      </c>
      <c r="X66" s="27">
        <f t="shared" si="57"/>
        <v>0</v>
      </c>
      <c r="Y66" s="27">
        <f t="shared" si="57"/>
        <v>0</v>
      </c>
      <c r="Z66" s="27">
        <f t="shared" si="57"/>
        <v>0</v>
      </c>
      <c r="AA66" s="27">
        <f t="shared" si="57"/>
        <v>0</v>
      </c>
      <c r="AB66" s="27">
        <f t="shared" si="57"/>
        <v>0</v>
      </c>
      <c r="AC66" s="27">
        <f t="shared" si="57"/>
        <v>0</v>
      </c>
      <c r="AD66" s="27">
        <f t="shared" si="57"/>
        <v>0</v>
      </c>
      <c r="AE66" s="27">
        <f t="shared" si="57"/>
        <v>0</v>
      </c>
      <c r="AF66" s="27">
        <f t="shared" si="57"/>
        <v>0</v>
      </c>
      <c r="AG66" s="27">
        <f t="shared" si="57"/>
        <v>0</v>
      </c>
      <c r="AH66" s="27">
        <f t="shared" si="57"/>
        <v>0</v>
      </c>
      <c r="AI66" s="27">
        <f t="shared" si="57"/>
        <v>0</v>
      </c>
      <c r="AJ66" s="27">
        <f t="shared" si="57"/>
        <v>0</v>
      </c>
      <c r="AK66" s="27">
        <f t="shared" si="57"/>
        <v>0</v>
      </c>
      <c r="AL66" s="27">
        <f t="shared" si="57"/>
        <v>0</v>
      </c>
      <c r="AM66" s="27">
        <f t="shared" si="57"/>
        <v>0</v>
      </c>
    </row>
    <row r="67" spans="1:41" ht="15.6" x14ac:dyDescent="0.3">
      <c r="A67" s="603"/>
      <c r="B67" s="13" t="str">
        <f t="shared" si="52"/>
        <v>Miscellaneous</v>
      </c>
      <c r="C67" s="27">
        <f t="shared" si="54"/>
        <v>0</v>
      </c>
      <c r="D67" s="27">
        <f t="shared" si="55"/>
        <v>0</v>
      </c>
      <c r="E67" s="27">
        <f t="shared" si="57"/>
        <v>0</v>
      </c>
      <c r="F67" s="27">
        <f t="shared" si="57"/>
        <v>0</v>
      </c>
      <c r="G67" s="27">
        <f t="shared" si="57"/>
        <v>0</v>
      </c>
      <c r="H67" s="27">
        <f t="shared" si="57"/>
        <v>0</v>
      </c>
      <c r="I67" s="27">
        <f t="shared" si="57"/>
        <v>0</v>
      </c>
      <c r="J67" s="27">
        <f t="shared" si="57"/>
        <v>0</v>
      </c>
      <c r="K67" s="27">
        <f t="shared" si="57"/>
        <v>0</v>
      </c>
      <c r="L67" s="27">
        <f t="shared" si="57"/>
        <v>0</v>
      </c>
      <c r="M67" s="27">
        <f t="shared" si="57"/>
        <v>0</v>
      </c>
      <c r="N67" s="27">
        <f t="shared" si="57"/>
        <v>0</v>
      </c>
      <c r="O67" s="27">
        <f t="shared" si="57"/>
        <v>0</v>
      </c>
      <c r="P67" s="27">
        <f t="shared" si="57"/>
        <v>0</v>
      </c>
      <c r="Q67" s="27">
        <f t="shared" si="57"/>
        <v>0</v>
      </c>
      <c r="R67" s="27">
        <f t="shared" si="57"/>
        <v>0</v>
      </c>
      <c r="S67" s="27">
        <f t="shared" si="57"/>
        <v>0</v>
      </c>
      <c r="T67" s="27">
        <f t="shared" si="57"/>
        <v>0</v>
      </c>
      <c r="U67" s="27">
        <f t="shared" si="57"/>
        <v>0</v>
      </c>
      <c r="V67" s="27">
        <f t="shared" si="57"/>
        <v>0</v>
      </c>
      <c r="W67" s="27">
        <f t="shared" si="57"/>
        <v>0</v>
      </c>
      <c r="X67" s="27">
        <f t="shared" si="57"/>
        <v>0</v>
      </c>
      <c r="Y67" s="27">
        <f t="shared" si="57"/>
        <v>0</v>
      </c>
      <c r="Z67" s="27">
        <f t="shared" si="57"/>
        <v>0</v>
      </c>
      <c r="AA67" s="27">
        <f t="shared" si="57"/>
        <v>0</v>
      </c>
      <c r="AB67" s="27">
        <f t="shared" si="57"/>
        <v>0</v>
      </c>
      <c r="AC67" s="27">
        <f t="shared" si="57"/>
        <v>0</v>
      </c>
      <c r="AD67" s="27">
        <f t="shared" si="57"/>
        <v>0</v>
      </c>
      <c r="AE67" s="27">
        <f t="shared" si="57"/>
        <v>0</v>
      </c>
      <c r="AF67" s="27">
        <f t="shared" si="57"/>
        <v>0</v>
      </c>
      <c r="AG67" s="27">
        <f t="shared" si="57"/>
        <v>0</v>
      </c>
      <c r="AH67" s="27">
        <f t="shared" si="57"/>
        <v>0</v>
      </c>
      <c r="AI67" s="27">
        <f t="shared" si="57"/>
        <v>0</v>
      </c>
      <c r="AJ67" s="27">
        <f t="shared" si="57"/>
        <v>0</v>
      </c>
      <c r="AK67" s="27">
        <f t="shared" si="57"/>
        <v>0</v>
      </c>
      <c r="AL67" s="27">
        <f t="shared" si="57"/>
        <v>0</v>
      </c>
      <c r="AM67" s="27">
        <f t="shared" si="57"/>
        <v>0</v>
      </c>
    </row>
    <row r="68" spans="1:41" ht="15.75" customHeight="1" x14ac:dyDescent="0.3">
      <c r="A68" s="603"/>
      <c r="B68" s="13" t="str">
        <f t="shared" si="52"/>
        <v>Motors</v>
      </c>
      <c r="C68" s="27">
        <f t="shared" si="54"/>
        <v>0</v>
      </c>
      <c r="D68" s="27">
        <f t="shared" si="55"/>
        <v>0</v>
      </c>
      <c r="E68" s="27">
        <f t="shared" si="57"/>
        <v>0</v>
      </c>
      <c r="F68" s="27">
        <f t="shared" si="57"/>
        <v>0</v>
      </c>
      <c r="G68" s="27">
        <f t="shared" si="57"/>
        <v>0</v>
      </c>
      <c r="H68" s="27">
        <f t="shared" si="57"/>
        <v>0</v>
      </c>
      <c r="I68" s="27">
        <f t="shared" si="57"/>
        <v>0</v>
      </c>
      <c r="J68" s="27">
        <f t="shared" si="57"/>
        <v>0</v>
      </c>
      <c r="K68" s="27">
        <f t="shared" si="57"/>
        <v>0</v>
      </c>
      <c r="L68" s="27">
        <f t="shared" si="57"/>
        <v>0</v>
      </c>
      <c r="M68" s="27">
        <f t="shared" si="57"/>
        <v>0</v>
      </c>
      <c r="N68" s="27">
        <f t="shared" si="57"/>
        <v>0</v>
      </c>
      <c r="O68" s="27">
        <f t="shared" si="57"/>
        <v>0</v>
      </c>
      <c r="P68" s="27">
        <f t="shared" si="57"/>
        <v>0</v>
      </c>
      <c r="Q68" s="27">
        <f t="shared" si="57"/>
        <v>0</v>
      </c>
      <c r="R68" s="27">
        <f t="shared" si="57"/>
        <v>0</v>
      </c>
      <c r="S68" s="27">
        <f t="shared" si="57"/>
        <v>0</v>
      </c>
      <c r="T68" s="27">
        <f t="shared" si="57"/>
        <v>0</v>
      </c>
      <c r="U68" s="27">
        <f t="shared" si="57"/>
        <v>0</v>
      </c>
      <c r="V68" s="27">
        <f t="shared" si="57"/>
        <v>0</v>
      </c>
      <c r="W68" s="27">
        <f t="shared" si="57"/>
        <v>0</v>
      </c>
      <c r="X68" s="27">
        <f t="shared" si="57"/>
        <v>0</v>
      </c>
      <c r="Y68" s="27">
        <f t="shared" si="57"/>
        <v>0</v>
      </c>
      <c r="Z68" s="27">
        <f t="shared" si="57"/>
        <v>0</v>
      </c>
      <c r="AA68" s="27">
        <f t="shared" si="57"/>
        <v>0</v>
      </c>
      <c r="AB68" s="27">
        <f t="shared" si="57"/>
        <v>0</v>
      </c>
      <c r="AC68" s="27">
        <f t="shared" si="57"/>
        <v>0</v>
      </c>
      <c r="AD68" s="27">
        <f t="shared" si="57"/>
        <v>0</v>
      </c>
      <c r="AE68" s="27">
        <f t="shared" si="57"/>
        <v>0</v>
      </c>
      <c r="AF68" s="27">
        <f t="shared" si="57"/>
        <v>0</v>
      </c>
      <c r="AG68" s="27">
        <f t="shared" si="57"/>
        <v>0</v>
      </c>
      <c r="AH68" s="27">
        <f t="shared" si="57"/>
        <v>0</v>
      </c>
      <c r="AI68" s="27">
        <f t="shared" si="57"/>
        <v>0</v>
      </c>
      <c r="AJ68" s="27">
        <f t="shared" si="57"/>
        <v>0</v>
      </c>
      <c r="AK68" s="27">
        <f t="shared" si="57"/>
        <v>0</v>
      </c>
      <c r="AL68" s="27">
        <f t="shared" si="57"/>
        <v>0</v>
      </c>
      <c r="AM68" s="27">
        <f t="shared" si="57"/>
        <v>0</v>
      </c>
    </row>
    <row r="69" spans="1:41" ht="15.6" x14ac:dyDescent="0.3">
      <c r="A69" s="603"/>
      <c r="B69" s="13" t="str">
        <f t="shared" si="52"/>
        <v>Process</v>
      </c>
      <c r="C69" s="27">
        <f t="shared" si="54"/>
        <v>0</v>
      </c>
      <c r="D69" s="27">
        <f t="shared" si="55"/>
        <v>0</v>
      </c>
      <c r="E69" s="27">
        <f t="shared" ref="E69:AM71" si="58">IF(E33=0,0,((E15*0.5)+D33-E51)*E88*E103*E$2)</f>
        <v>0</v>
      </c>
      <c r="F69" s="27">
        <f t="shared" si="58"/>
        <v>0</v>
      </c>
      <c r="G69" s="27">
        <f t="shared" si="58"/>
        <v>0</v>
      </c>
      <c r="H69" s="27">
        <f t="shared" si="58"/>
        <v>0</v>
      </c>
      <c r="I69" s="27">
        <f t="shared" si="58"/>
        <v>0</v>
      </c>
      <c r="J69" s="27">
        <f t="shared" si="58"/>
        <v>0</v>
      </c>
      <c r="K69" s="27">
        <f t="shared" si="58"/>
        <v>0</v>
      </c>
      <c r="L69" s="27">
        <f t="shared" si="58"/>
        <v>0</v>
      </c>
      <c r="M69" s="27">
        <f t="shared" si="58"/>
        <v>0</v>
      </c>
      <c r="N69" s="27">
        <f t="shared" si="58"/>
        <v>0</v>
      </c>
      <c r="O69" s="27">
        <f t="shared" si="58"/>
        <v>0</v>
      </c>
      <c r="P69" s="27">
        <f t="shared" si="58"/>
        <v>0</v>
      </c>
      <c r="Q69" s="27">
        <f t="shared" si="58"/>
        <v>0</v>
      </c>
      <c r="R69" s="27">
        <f t="shared" si="58"/>
        <v>0</v>
      </c>
      <c r="S69" s="27">
        <f t="shared" si="58"/>
        <v>0</v>
      </c>
      <c r="T69" s="27">
        <f t="shared" si="58"/>
        <v>0</v>
      </c>
      <c r="U69" s="27">
        <f t="shared" si="58"/>
        <v>0</v>
      </c>
      <c r="V69" s="27">
        <f t="shared" si="58"/>
        <v>0</v>
      </c>
      <c r="W69" s="27">
        <f t="shared" si="58"/>
        <v>0</v>
      </c>
      <c r="X69" s="27">
        <f t="shared" si="58"/>
        <v>0</v>
      </c>
      <c r="Y69" s="27">
        <f t="shared" si="58"/>
        <v>0</v>
      </c>
      <c r="Z69" s="27">
        <f t="shared" si="58"/>
        <v>0</v>
      </c>
      <c r="AA69" s="27">
        <f t="shared" si="58"/>
        <v>0</v>
      </c>
      <c r="AB69" s="27">
        <f t="shared" si="58"/>
        <v>0</v>
      </c>
      <c r="AC69" s="27">
        <f t="shared" si="58"/>
        <v>0</v>
      </c>
      <c r="AD69" s="27">
        <f t="shared" si="58"/>
        <v>0</v>
      </c>
      <c r="AE69" s="27">
        <f t="shared" si="58"/>
        <v>0</v>
      </c>
      <c r="AF69" s="27">
        <f t="shared" si="58"/>
        <v>0</v>
      </c>
      <c r="AG69" s="27">
        <f t="shared" si="58"/>
        <v>0</v>
      </c>
      <c r="AH69" s="27">
        <f t="shared" si="58"/>
        <v>0</v>
      </c>
      <c r="AI69" s="27">
        <f t="shared" si="58"/>
        <v>0</v>
      </c>
      <c r="AJ69" s="27">
        <f t="shared" si="58"/>
        <v>0</v>
      </c>
      <c r="AK69" s="27">
        <f t="shared" si="58"/>
        <v>0</v>
      </c>
      <c r="AL69" s="27">
        <f t="shared" si="58"/>
        <v>0</v>
      </c>
      <c r="AM69" s="27">
        <f t="shared" si="58"/>
        <v>0</v>
      </c>
    </row>
    <row r="70" spans="1:41" ht="15.6" x14ac:dyDescent="0.3">
      <c r="A70" s="603"/>
      <c r="B70" s="13" t="str">
        <f t="shared" si="52"/>
        <v>Refrigeration</v>
      </c>
      <c r="C70" s="27">
        <f t="shared" si="54"/>
        <v>0</v>
      </c>
      <c r="D70" s="27">
        <f t="shared" si="55"/>
        <v>0</v>
      </c>
      <c r="E70" s="27">
        <f t="shared" si="58"/>
        <v>0</v>
      </c>
      <c r="F70" s="27">
        <f t="shared" si="58"/>
        <v>0</v>
      </c>
      <c r="G70" s="27">
        <f t="shared" si="58"/>
        <v>0</v>
      </c>
      <c r="H70" s="27">
        <f t="shared" si="58"/>
        <v>0</v>
      </c>
      <c r="I70" s="27">
        <f t="shared" si="58"/>
        <v>0</v>
      </c>
      <c r="J70" s="27">
        <f t="shared" si="58"/>
        <v>0</v>
      </c>
      <c r="K70" s="27">
        <f t="shared" si="58"/>
        <v>0</v>
      </c>
      <c r="L70" s="27">
        <f t="shared" si="58"/>
        <v>0</v>
      </c>
      <c r="M70" s="27">
        <f t="shared" si="58"/>
        <v>0</v>
      </c>
      <c r="N70" s="27">
        <f t="shared" si="58"/>
        <v>0</v>
      </c>
      <c r="O70" s="27">
        <f t="shared" si="58"/>
        <v>0</v>
      </c>
      <c r="P70" s="27">
        <f t="shared" si="58"/>
        <v>0</v>
      </c>
      <c r="Q70" s="27">
        <f t="shared" si="58"/>
        <v>0</v>
      </c>
      <c r="R70" s="27">
        <f t="shared" si="58"/>
        <v>0</v>
      </c>
      <c r="S70" s="27">
        <f t="shared" si="58"/>
        <v>0</v>
      </c>
      <c r="T70" s="27">
        <f t="shared" si="58"/>
        <v>0</v>
      </c>
      <c r="U70" s="27">
        <f t="shared" si="58"/>
        <v>0</v>
      </c>
      <c r="V70" s="27">
        <f t="shared" si="58"/>
        <v>0</v>
      </c>
      <c r="W70" s="27">
        <f t="shared" si="58"/>
        <v>0</v>
      </c>
      <c r="X70" s="27">
        <f t="shared" si="58"/>
        <v>0</v>
      </c>
      <c r="Y70" s="27">
        <f t="shared" si="58"/>
        <v>0</v>
      </c>
      <c r="Z70" s="27">
        <f t="shared" si="58"/>
        <v>0</v>
      </c>
      <c r="AA70" s="27">
        <f t="shared" si="58"/>
        <v>0</v>
      </c>
      <c r="AB70" s="27">
        <f t="shared" si="58"/>
        <v>0</v>
      </c>
      <c r="AC70" s="27">
        <f t="shared" si="58"/>
        <v>0</v>
      </c>
      <c r="AD70" s="27">
        <f t="shared" si="58"/>
        <v>0</v>
      </c>
      <c r="AE70" s="27">
        <f t="shared" si="58"/>
        <v>0</v>
      </c>
      <c r="AF70" s="27">
        <f t="shared" si="58"/>
        <v>0</v>
      </c>
      <c r="AG70" s="27">
        <f t="shared" si="58"/>
        <v>0</v>
      </c>
      <c r="AH70" s="27">
        <f t="shared" si="58"/>
        <v>0</v>
      </c>
      <c r="AI70" s="27">
        <f t="shared" si="58"/>
        <v>0</v>
      </c>
      <c r="AJ70" s="27">
        <f t="shared" si="58"/>
        <v>0</v>
      </c>
      <c r="AK70" s="27">
        <f t="shared" si="58"/>
        <v>0</v>
      </c>
      <c r="AL70" s="27">
        <f t="shared" si="58"/>
        <v>0</v>
      </c>
      <c r="AM70" s="27">
        <f t="shared" si="58"/>
        <v>0</v>
      </c>
    </row>
    <row r="71" spans="1:41" ht="15.6" x14ac:dyDescent="0.3">
      <c r="A71" s="603"/>
      <c r="B71" s="13" t="str">
        <f t="shared" si="52"/>
        <v>Water Heating</v>
      </c>
      <c r="C71" s="27">
        <f t="shared" si="54"/>
        <v>0</v>
      </c>
      <c r="D71" s="27">
        <f t="shared" si="55"/>
        <v>0</v>
      </c>
      <c r="E71" s="27">
        <f t="shared" si="58"/>
        <v>0</v>
      </c>
      <c r="F71" s="27">
        <f t="shared" si="58"/>
        <v>0</v>
      </c>
      <c r="G71" s="27">
        <f t="shared" si="58"/>
        <v>0</v>
      </c>
      <c r="H71" s="27">
        <f t="shared" si="58"/>
        <v>0</v>
      </c>
      <c r="I71" s="27">
        <f t="shared" si="58"/>
        <v>0</v>
      </c>
      <c r="J71" s="27">
        <f t="shared" si="58"/>
        <v>0</v>
      </c>
      <c r="K71" s="27">
        <f t="shared" si="58"/>
        <v>0</v>
      </c>
      <c r="L71" s="27">
        <f t="shared" si="58"/>
        <v>0</v>
      </c>
      <c r="M71" s="27">
        <f>IF(M35=0,0,((M17*0.5)+L35-M53)*M90*M105*M$2)</f>
        <v>0</v>
      </c>
      <c r="N71" s="27">
        <f t="shared" si="58"/>
        <v>0</v>
      </c>
      <c r="O71" s="27">
        <f t="shared" si="58"/>
        <v>0</v>
      </c>
      <c r="P71" s="27">
        <f t="shared" si="58"/>
        <v>0</v>
      </c>
      <c r="Q71" s="27">
        <f t="shared" si="58"/>
        <v>0</v>
      </c>
      <c r="R71" s="27">
        <f t="shared" si="58"/>
        <v>0</v>
      </c>
      <c r="S71" s="27">
        <f t="shared" si="58"/>
        <v>0</v>
      </c>
      <c r="T71" s="27">
        <f t="shared" si="58"/>
        <v>0</v>
      </c>
      <c r="U71" s="27">
        <f t="shared" si="58"/>
        <v>0</v>
      </c>
      <c r="V71" s="27">
        <f t="shared" si="58"/>
        <v>0</v>
      </c>
      <c r="W71" s="27">
        <f t="shared" si="58"/>
        <v>0</v>
      </c>
      <c r="X71" s="27">
        <f t="shared" si="58"/>
        <v>0</v>
      </c>
      <c r="Y71" s="27">
        <f t="shared" si="58"/>
        <v>0</v>
      </c>
      <c r="Z71" s="27">
        <f t="shared" si="58"/>
        <v>0</v>
      </c>
      <c r="AA71" s="27">
        <f t="shared" si="58"/>
        <v>0</v>
      </c>
      <c r="AB71" s="27">
        <f t="shared" si="58"/>
        <v>0</v>
      </c>
      <c r="AC71" s="27">
        <f t="shared" si="58"/>
        <v>0</v>
      </c>
      <c r="AD71" s="27">
        <f t="shared" si="58"/>
        <v>0</v>
      </c>
      <c r="AE71" s="27">
        <f t="shared" si="58"/>
        <v>0</v>
      </c>
      <c r="AF71" s="27">
        <f t="shared" si="58"/>
        <v>0</v>
      </c>
      <c r="AG71" s="27">
        <f t="shared" si="58"/>
        <v>0</v>
      </c>
      <c r="AH71" s="27">
        <f t="shared" si="58"/>
        <v>0</v>
      </c>
      <c r="AI71" s="27">
        <f t="shared" si="58"/>
        <v>0</v>
      </c>
      <c r="AJ71" s="27">
        <f t="shared" si="58"/>
        <v>0</v>
      </c>
      <c r="AK71" s="27">
        <f t="shared" si="58"/>
        <v>0</v>
      </c>
      <c r="AL71" s="27">
        <f t="shared" si="58"/>
        <v>0</v>
      </c>
      <c r="AM71" s="27">
        <f t="shared" si="58"/>
        <v>0</v>
      </c>
    </row>
    <row r="72" spans="1:41" ht="15.75" customHeight="1" x14ac:dyDescent="0.3">
      <c r="A72" s="603"/>
      <c r="B72" s="13" t="str">
        <f t="shared" si="5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">
      <c r="A73" s="603"/>
      <c r="B73" s="277" t="s">
        <v>149</v>
      </c>
      <c r="C73" s="27">
        <f>SUM(C59:C72)</f>
        <v>0</v>
      </c>
      <c r="D73" s="27">
        <f>SUM(D59:D72)</f>
        <v>0</v>
      </c>
      <c r="E73" s="27">
        <f t="shared" ref="E73:AM73" si="59">SUM(E59:E72)</f>
        <v>0</v>
      </c>
      <c r="F73" s="27">
        <f t="shared" si="59"/>
        <v>0</v>
      </c>
      <c r="G73" s="27">
        <f t="shared" si="59"/>
        <v>0</v>
      </c>
      <c r="H73" s="27">
        <f t="shared" si="59"/>
        <v>0</v>
      </c>
      <c r="I73" s="27">
        <f t="shared" si="59"/>
        <v>0</v>
      </c>
      <c r="J73" s="27">
        <f t="shared" si="59"/>
        <v>0</v>
      </c>
      <c r="K73" s="27">
        <f t="shared" si="59"/>
        <v>0</v>
      </c>
      <c r="L73" s="27">
        <f t="shared" si="59"/>
        <v>0</v>
      </c>
      <c r="M73" s="27">
        <f t="shared" si="59"/>
        <v>0</v>
      </c>
      <c r="N73" s="27">
        <f t="shared" si="59"/>
        <v>0</v>
      </c>
      <c r="O73" s="27">
        <f t="shared" si="59"/>
        <v>0</v>
      </c>
      <c r="P73" s="27">
        <f t="shared" si="59"/>
        <v>0</v>
      </c>
      <c r="Q73" s="27">
        <f t="shared" si="59"/>
        <v>0</v>
      </c>
      <c r="R73" s="27">
        <f t="shared" si="59"/>
        <v>0</v>
      </c>
      <c r="S73" s="27">
        <f t="shared" si="59"/>
        <v>0</v>
      </c>
      <c r="T73" s="27">
        <f t="shared" si="59"/>
        <v>0</v>
      </c>
      <c r="U73" s="27">
        <f t="shared" si="59"/>
        <v>0</v>
      </c>
      <c r="V73" s="27">
        <f t="shared" si="59"/>
        <v>0</v>
      </c>
      <c r="W73" s="27">
        <f t="shared" si="59"/>
        <v>0</v>
      </c>
      <c r="X73" s="27">
        <f t="shared" si="59"/>
        <v>0</v>
      </c>
      <c r="Y73" s="27">
        <f t="shared" si="59"/>
        <v>0</v>
      </c>
      <c r="Z73" s="27">
        <f t="shared" si="59"/>
        <v>0</v>
      </c>
      <c r="AA73" s="27">
        <f t="shared" si="59"/>
        <v>0</v>
      </c>
      <c r="AB73" s="27">
        <f t="shared" si="59"/>
        <v>0</v>
      </c>
      <c r="AC73" s="27">
        <f t="shared" si="59"/>
        <v>0</v>
      </c>
      <c r="AD73" s="27">
        <f t="shared" si="59"/>
        <v>0</v>
      </c>
      <c r="AE73" s="27">
        <f t="shared" si="59"/>
        <v>0</v>
      </c>
      <c r="AF73" s="27">
        <f t="shared" si="59"/>
        <v>0</v>
      </c>
      <c r="AG73" s="27">
        <f t="shared" si="59"/>
        <v>0</v>
      </c>
      <c r="AH73" s="27">
        <f t="shared" si="59"/>
        <v>0</v>
      </c>
      <c r="AI73" s="27">
        <f t="shared" si="59"/>
        <v>0</v>
      </c>
      <c r="AJ73" s="27">
        <f t="shared" si="59"/>
        <v>0</v>
      </c>
      <c r="AK73" s="27">
        <f t="shared" si="59"/>
        <v>0</v>
      </c>
      <c r="AL73" s="27">
        <f t="shared" si="59"/>
        <v>0</v>
      </c>
      <c r="AM73" s="27">
        <f t="shared" si="59"/>
        <v>0</v>
      </c>
    </row>
    <row r="74" spans="1:41" ht="16.5" customHeight="1" thickBot="1" x14ac:dyDescent="0.35">
      <c r="A74" s="604"/>
      <c r="B74" s="154" t="s">
        <v>150</v>
      </c>
      <c r="C74" s="28">
        <f>C73</f>
        <v>0</v>
      </c>
      <c r="D74" s="28">
        <f>C74+D73</f>
        <v>0</v>
      </c>
      <c r="E74" s="28">
        <f t="shared" ref="E74:AM74" si="60">D74+E73</f>
        <v>0</v>
      </c>
      <c r="F74" s="28">
        <f t="shared" si="60"/>
        <v>0</v>
      </c>
      <c r="G74" s="28">
        <f t="shared" si="60"/>
        <v>0</v>
      </c>
      <c r="H74" s="28">
        <f t="shared" si="60"/>
        <v>0</v>
      </c>
      <c r="I74" s="28">
        <f t="shared" si="60"/>
        <v>0</v>
      </c>
      <c r="J74" s="28">
        <f t="shared" si="60"/>
        <v>0</v>
      </c>
      <c r="K74" s="28">
        <f t="shared" si="60"/>
        <v>0</v>
      </c>
      <c r="L74" s="28">
        <f t="shared" si="60"/>
        <v>0</v>
      </c>
      <c r="M74" s="28">
        <f t="shared" si="60"/>
        <v>0</v>
      </c>
      <c r="N74" s="28">
        <f t="shared" si="60"/>
        <v>0</v>
      </c>
      <c r="O74" s="28">
        <f t="shared" si="60"/>
        <v>0</v>
      </c>
      <c r="P74" s="28">
        <f t="shared" si="60"/>
        <v>0</v>
      </c>
      <c r="Q74" s="28">
        <f t="shared" si="60"/>
        <v>0</v>
      </c>
      <c r="R74" s="28">
        <f t="shared" si="60"/>
        <v>0</v>
      </c>
      <c r="S74" s="28">
        <f t="shared" si="60"/>
        <v>0</v>
      </c>
      <c r="T74" s="28">
        <f t="shared" si="60"/>
        <v>0</v>
      </c>
      <c r="U74" s="28">
        <f t="shared" si="60"/>
        <v>0</v>
      </c>
      <c r="V74" s="28">
        <f t="shared" si="60"/>
        <v>0</v>
      </c>
      <c r="W74" s="28">
        <f t="shared" si="60"/>
        <v>0</v>
      </c>
      <c r="X74" s="28">
        <f t="shared" si="60"/>
        <v>0</v>
      </c>
      <c r="Y74" s="28">
        <f t="shared" si="60"/>
        <v>0</v>
      </c>
      <c r="Z74" s="28">
        <f t="shared" si="60"/>
        <v>0</v>
      </c>
      <c r="AA74" s="28">
        <f t="shared" si="60"/>
        <v>0</v>
      </c>
      <c r="AB74" s="28">
        <f t="shared" si="60"/>
        <v>0</v>
      </c>
      <c r="AC74" s="28">
        <f t="shared" si="60"/>
        <v>0</v>
      </c>
      <c r="AD74" s="28">
        <f t="shared" si="60"/>
        <v>0</v>
      </c>
      <c r="AE74" s="28">
        <f t="shared" si="60"/>
        <v>0</v>
      </c>
      <c r="AF74" s="28">
        <f t="shared" si="60"/>
        <v>0</v>
      </c>
      <c r="AG74" s="28">
        <f t="shared" si="60"/>
        <v>0</v>
      </c>
      <c r="AH74" s="28">
        <f t="shared" si="60"/>
        <v>0</v>
      </c>
      <c r="AI74" s="28">
        <f t="shared" si="60"/>
        <v>0</v>
      </c>
      <c r="AJ74" s="28">
        <f t="shared" si="60"/>
        <v>0</v>
      </c>
      <c r="AK74" s="28">
        <f t="shared" si="60"/>
        <v>0</v>
      </c>
      <c r="AL74" s="28">
        <f t="shared" si="60"/>
        <v>0</v>
      </c>
      <c r="AM74" s="28">
        <f t="shared" si="60"/>
        <v>0</v>
      </c>
    </row>
    <row r="75" spans="1:41" x14ac:dyDescent="0.3">
      <c r="A75" s="8"/>
      <c r="B75" s="36"/>
      <c r="C75" s="33"/>
      <c r="D75" s="38"/>
      <c r="E75" s="33"/>
      <c r="F75" s="38"/>
      <c r="G75" s="33"/>
      <c r="H75" s="38"/>
      <c r="I75" s="33"/>
      <c r="J75" s="38"/>
      <c r="K75" s="33"/>
      <c r="L75" s="38"/>
      <c r="M75" s="33"/>
      <c r="N75" s="38"/>
      <c r="O75" s="33"/>
      <c r="P75" s="38"/>
      <c r="Q75" s="33"/>
      <c r="R75" s="38"/>
      <c r="S75" s="33"/>
      <c r="T75" s="38"/>
      <c r="U75" s="33"/>
      <c r="V75" s="38"/>
      <c r="W75" s="33"/>
      <c r="X75" s="38"/>
      <c r="Y75" s="33"/>
      <c r="Z75" s="38"/>
      <c r="AA75" s="33"/>
      <c r="AB75" s="38"/>
      <c r="AC75" s="33"/>
      <c r="AD75" s="38"/>
      <c r="AE75" s="33"/>
      <c r="AF75" s="38"/>
      <c r="AG75" s="33"/>
      <c r="AH75" s="38"/>
      <c r="AI75" s="33"/>
      <c r="AJ75" s="38"/>
      <c r="AK75" s="33"/>
      <c r="AL75" s="38"/>
      <c r="AM75" s="33"/>
    </row>
    <row r="76" spans="1:41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229"/>
    </row>
    <row r="77" spans="1:41" ht="15.6" x14ac:dyDescent="0.3">
      <c r="A77" s="636" t="s">
        <v>134</v>
      </c>
      <c r="B77" s="17" t="s">
        <v>134</v>
      </c>
      <c r="C77" s="271">
        <f t="shared" ref="C77:AH77" si="61">C58</f>
        <v>43831</v>
      </c>
      <c r="D77" s="271">
        <f t="shared" si="61"/>
        <v>43862</v>
      </c>
      <c r="E77" s="271">
        <f t="shared" si="61"/>
        <v>43891</v>
      </c>
      <c r="F77" s="271">
        <f t="shared" si="61"/>
        <v>43922</v>
      </c>
      <c r="G77" s="271">
        <f t="shared" si="61"/>
        <v>43952</v>
      </c>
      <c r="H77" s="271">
        <f t="shared" si="61"/>
        <v>43983</v>
      </c>
      <c r="I77" s="271">
        <f t="shared" si="61"/>
        <v>44013</v>
      </c>
      <c r="J77" s="271">
        <f t="shared" si="61"/>
        <v>44044</v>
      </c>
      <c r="K77" s="271">
        <f t="shared" si="61"/>
        <v>44075</v>
      </c>
      <c r="L77" s="271">
        <f t="shared" si="61"/>
        <v>44105</v>
      </c>
      <c r="M77" s="271">
        <f t="shared" si="61"/>
        <v>44136</v>
      </c>
      <c r="N77" s="271">
        <f t="shared" si="61"/>
        <v>44166</v>
      </c>
      <c r="O77" s="271">
        <f t="shared" si="61"/>
        <v>44197</v>
      </c>
      <c r="P77" s="271">
        <f t="shared" si="61"/>
        <v>44228</v>
      </c>
      <c r="Q77" s="271">
        <f t="shared" si="61"/>
        <v>44256</v>
      </c>
      <c r="R77" s="271">
        <f t="shared" si="61"/>
        <v>44287</v>
      </c>
      <c r="S77" s="271">
        <f t="shared" si="61"/>
        <v>44317</v>
      </c>
      <c r="T77" s="271">
        <f t="shared" si="61"/>
        <v>44348</v>
      </c>
      <c r="U77" s="271">
        <f t="shared" si="61"/>
        <v>44378</v>
      </c>
      <c r="V77" s="271">
        <f t="shared" si="61"/>
        <v>44409</v>
      </c>
      <c r="W77" s="271">
        <f t="shared" si="61"/>
        <v>44440</v>
      </c>
      <c r="X77" s="271">
        <f t="shared" si="61"/>
        <v>44470</v>
      </c>
      <c r="Y77" s="271">
        <f t="shared" si="61"/>
        <v>44501</v>
      </c>
      <c r="Z77" s="271">
        <f t="shared" si="61"/>
        <v>44531</v>
      </c>
      <c r="AA77" s="271">
        <f t="shared" si="61"/>
        <v>44562</v>
      </c>
      <c r="AB77" s="271">
        <f t="shared" si="61"/>
        <v>44593</v>
      </c>
      <c r="AC77" s="271">
        <f t="shared" si="61"/>
        <v>44621</v>
      </c>
      <c r="AD77" s="271">
        <f t="shared" si="61"/>
        <v>44652</v>
      </c>
      <c r="AE77" s="271">
        <f t="shared" si="61"/>
        <v>44682</v>
      </c>
      <c r="AF77" s="271">
        <f t="shared" si="61"/>
        <v>44713</v>
      </c>
      <c r="AG77" s="271">
        <f t="shared" si="61"/>
        <v>44743</v>
      </c>
      <c r="AH77" s="271">
        <f t="shared" si="61"/>
        <v>44774</v>
      </c>
      <c r="AI77" s="271">
        <f t="shared" ref="AI77:AM77" si="62">AI58</f>
        <v>44805</v>
      </c>
      <c r="AJ77" s="271">
        <f t="shared" si="62"/>
        <v>44835</v>
      </c>
      <c r="AK77" s="271">
        <f t="shared" si="62"/>
        <v>44866</v>
      </c>
      <c r="AL77" s="271">
        <f t="shared" si="62"/>
        <v>44896</v>
      </c>
      <c r="AM77" s="271">
        <f t="shared" si="62"/>
        <v>44927</v>
      </c>
      <c r="AO77" s="231" t="s">
        <v>36</v>
      </c>
    </row>
    <row r="78" spans="1:41" ht="15.75" customHeight="1" x14ac:dyDescent="0.3">
      <c r="A78" s="637"/>
      <c r="B78" s="13" t="str">
        <f>B59</f>
        <v>Air Comp</v>
      </c>
      <c r="C78" s="356">
        <f>'2M - SGS'!C78</f>
        <v>8.5109000000000004E-2</v>
      </c>
      <c r="D78" s="356">
        <f>'2M - SGS'!D78</f>
        <v>7.7715000000000006E-2</v>
      </c>
      <c r="E78" s="356">
        <f>'2M - SGS'!E78</f>
        <v>8.6136000000000004E-2</v>
      </c>
      <c r="F78" s="356">
        <f>'2M - SGS'!F78</f>
        <v>7.9796000000000006E-2</v>
      </c>
      <c r="G78" s="356">
        <f>'2M - SGS'!G78</f>
        <v>8.5334999999999994E-2</v>
      </c>
      <c r="H78" s="356">
        <f>'2M - SGS'!H78</f>
        <v>8.1994999999999998E-2</v>
      </c>
      <c r="I78" s="356">
        <f>'2M - SGS'!I78</f>
        <v>8.4098999999999993E-2</v>
      </c>
      <c r="J78" s="356">
        <f>'2M - SGS'!J78</f>
        <v>8.4198999999999996E-2</v>
      </c>
      <c r="K78" s="356">
        <f>'2M - SGS'!K78</f>
        <v>8.2512000000000002E-2</v>
      </c>
      <c r="L78" s="356">
        <f>'2M - SGS'!L78</f>
        <v>8.5277000000000006E-2</v>
      </c>
      <c r="M78" s="356">
        <f>'2M - SGS'!M78</f>
        <v>8.2588999999999996E-2</v>
      </c>
      <c r="N78" s="356">
        <f>'2M - SGS'!N78</f>
        <v>8.5237999999999994E-2</v>
      </c>
      <c r="O78" s="356">
        <f>'2M - SGS'!O78</f>
        <v>8.5109000000000004E-2</v>
      </c>
      <c r="P78" s="356">
        <f>'2M - SGS'!P78</f>
        <v>7.7715000000000006E-2</v>
      </c>
      <c r="Q78" s="356">
        <f>'2M - SGS'!Q78</f>
        <v>8.6136000000000004E-2</v>
      </c>
      <c r="R78" s="356">
        <f>'2M - SGS'!R78</f>
        <v>7.9796000000000006E-2</v>
      </c>
      <c r="S78" s="356">
        <f>'2M - SGS'!S78</f>
        <v>8.5334999999999994E-2</v>
      </c>
      <c r="T78" s="356">
        <f>'2M - SGS'!T78</f>
        <v>8.1994999999999998E-2</v>
      </c>
      <c r="U78" s="356">
        <f>'2M - SGS'!U78</f>
        <v>8.4098999999999993E-2</v>
      </c>
      <c r="V78" s="356">
        <f>'2M - SGS'!V78</f>
        <v>8.4198999999999996E-2</v>
      </c>
      <c r="W78" s="356">
        <f>'2M - SGS'!W78</f>
        <v>8.2512000000000002E-2</v>
      </c>
      <c r="X78" s="356">
        <f>'2M - SGS'!X78</f>
        <v>8.5277000000000006E-2</v>
      </c>
      <c r="Y78" s="356">
        <f>'2M - SGS'!Y78</f>
        <v>8.2588999999999996E-2</v>
      </c>
      <c r="Z78" s="356">
        <f>'2M - SGS'!Z78</f>
        <v>8.5237999999999994E-2</v>
      </c>
      <c r="AA78" s="356">
        <f>'2M - SGS'!AA78</f>
        <v>8.5109000000000004E-2</v>
      </c>
      <c r="AB78" s="356">
        <f>'2M - SGS'!AB78</f>
        <v>7.7715000000000006E-2</v>
      </c>
      <c r="AC78" s="356">
        <f>'2M - SGS'!AC78</f>
        <v>8.6136000000000004E-2</v>
      </c>
      <c r="AD78" s="356">
        <f>'2M - SGS'!AD78</f>
        <v>7.9796000000000006E-2</v>
      </c>
      <c r="AE78" s="356">
        <f>'2M - SGS'!AE78</f>
        <v>8.5334999999999994E-2</v>
      </c>
      <c r="AF78" s="356">
        <f>'2M - SGS'!AF78</f>
        <v>8.1994999999999998E-2</v>
      </c>
      <c r="AG78" s="356">
        <f>'2M - SGS'!AG78</f>
        <v>8.4098999999999993E-2</v>
      </c>
      <c r="AH78" s="356">
        <f>'2M - SGS'!AH78</f>
        <v>8.4198999999999996E-2</v>
      </c>
      <c r="AI78" s="356">
        <f>'2M - SGS'!AI78</f>
        <v>8.2512000000000002E-2</v>
      </c>
      <c r="AJ78" s="356">
        <f>'2M - SGS'!AJ78</f>
        <v>8.5277000000000006E-2</v>
      </c>
      <c r="AK78" s="356">
        <f>'2M - SGS'!AK78</f>
        <v>8.2588999999999996E-2</v>
      </c>
      <c r="AL78" s="356">
        <f>'2M - SGS'!AL78</f>
        <v>8.5237999999999994E-2</v>
      </c>
      <c r="AM78" s="356">
        <f>'2M - SGS'!AM78</f>
        <v>8.5109000000000004E-2</v>
      </c>
      <c r="AO78" s="246">
        <f t="shared" ref="AO78:AO90" si="63">SUM(C78:N78)</f>
        <v>1.0000000000000002</v>
      </c>
    </row>
    <row r="79" spans="1:41" ht="15.6" x14ac:dyDescent="0.3">
      <c r="A79" s="637"/>
      <c r="B79" s="13" t="str">
        <f t="shared" ref="B79:B90" si="64">B60</f>
        <v>Building Shell</v>
      </c>
      <c r="C79" s="356">
        <f>'2M - SGS'!C79</f>
        <v>0.107824</v>
      </c>
      <c r="D79" s="356">
        <f>'2M - SGS'!D79</f>
        <v>9.1051999999999994E-2</v>
      </c>
      <c r="E79" s="356">
        <f>'2M - SGS'!E79</f>
        <v>7.1135000000000004E-2</v>
      </c>
      <c r="F79" s="356">
        <f>'2M - SGS'!F79</f>
        <v>4.1179E-2</v>
      </c>
      <c r="G79" s="356">
        <f>'2M - SGS'!G79</f>
        <v>4.4423999999999998E-2</v>
      </c>
      <c r="H79" s="356">
        <f>'2M - SGS'!H79</f>
        <v>0.106128</v>
      </c>
      <c r="I79" s="356">
        <f>'2M - SGS'!I79</f>
        <v>0.14288100000000001</v>
      </c>
      <c r="J79" s="356">
        <f>'2M - SGS'!J79</f>
        <v>0.133494</v>
      </c>
      <c r="K79" s="356">
        <f>'2M - SGS'!K79</f>
        <v>5.781E-2</v>
      </c>
      <c r="L79" s="356">
        <f>'2M - SGS'!L79</f>
        <v>3.8018000000000003E-2</v>
      </c>
      <c r="M79" s="356">
        <f>'2M - SGS'!M79</f>
        <v>6.2103999999999999E-2</v>
      </c>
      <c r="N79" s="356">
        <f>'2M - SGS'!N79</f>
        <v>0.10395</v>
      </c>
      <c r="O79" s="356">
        <f>'2M - SGS'!O79</f>
        <v>0.107824</v>
      </c>
      <c r="P79" s="356">
        <f>'2M - SGS'!P79</f>
        <v>9.1051999999999994E-2</v>
      </c>
      <c r="Q79" s="356">
        <f>'2M - SGS'!Q79</f>
        <v>7.1135000000000004E-2</v>
      </c>
      <c r="R79" s="356">
        <f>'2M - SGS'!R79</f>
        <v>4.1179E-2</v>
      </c>
      <c r="S79" s="356">
        <f>'2M - SGS'!S79</f>
        <v>4.4423999999999998E-2</v>
      </c>
      <c r="T79" s="356">
        <f>'2M - SGS'!T79</f>
        <v>0.106128</v>
      </c>
      <c r="U79" s="356">
        <f>'2M - SGS'!U79</f>
        <v>0.14288100000000001</v>
      </c>
      <c r="V79" s="356">
        <f>'2M - SGS'!V79</f>
        <v>0.133494</v>
      </c>
      <c r="W79" s="356">
        <f>'2M - SGS'!W79</f>
        <v>5.781E-2</v>
      </c>
      <c r="X79" s="356">
        <f>'2M - SGS'!X79</f>
        <v>3.8018000000000003E-2</v>
      </c>
      <c r="Y79" s="356">
        <f>'2M - SGS'!Y79</f>
        <v>6.2103999999999999E-2</v>
      </c>
      <c r="Z79" s="356">
        <f>'2M - SGS'!Z79</f>
        <v>0.10395</v>
      </c>
      <c r="AA79" s="356">
        <f>'2M - SGS'!AA79</f>
        <v>0.107824</v>
      </c>
      <c r="AB79" s="356">
        <f>'2M - SGS'!AB79</f>
        <v>9.1051999999999994E-2</v>
      </c>
      <c r="AC79" s="356">
        <f>'2M - SGS'!AC79</f>
        <v>7.1135000000000004E-2</v>
      </c>
      <c r="AD79" s="356">
        <f>'2M - SGS'!AD79</f>
        <v>4.1179E-2</v>
      </c>
      <c r="AE79" s="356">
        <f>'2M - SGS'!AE79</f>
        <v>4.4423999999999998E-2</v>
      </c>
      <c r="AF79" s="356">
        <f>'2M - SGS'!AF79</f>
        <v>0.106128</v>
      </c>
      <c r="AG79" s="356">
        <f>'2M - SGS'!AG79</f>
        <v>0.14288100000000001</v>
      </c>
      <c r="AH79" s="356">
        <f>'2M - SGS'!AH79</f>
        <v>0.133494</v>
      </c>
      <c r="AI79" s="356">
        <f>'2M - SGS'!AI79</f>
        <v>5.781E-2</v>
      </c>
      <c r="AJ79" s="356">
        <f>'2M - SGS'!AJ79</f>
        <v>3.8018000000000003E-2</v>
      </c>
      <c r="AK79" s="356">
        <f>'2M - SGS'!AK79</f>
        <v>6.2103999999999999E-2</v>
      </c>
      <c r="AL79" s="356">
        <f>'2M - SGS'!AL79</f>
        <v>0.10395</v>
      </c>
      <c r="AM79" s="356">
        <f>'2M - SGS'!AM79</f>
        <v>0.107824</v>
      </c>
      <c r="AO79" s="246">
        <f t="shared" si="63"/>
        <v>0.99999900000000008</v>
      </c>
    </row>
    <row r="80" spans="1:41" ht="15.6" x14ac:dyDescent="0.3">
      <c r="A80" s="637"/>
      <c r="B80" s="13" t="str">
        <f t="shared" si="64"/>
        <v>Cooking</v>
      </c>
      <c r="C80" s="356">
        <f>'2M - SGS'!C80</f>
        <v>8.6096000000000006E-2</v>
      </c>
      <c r="D80" s="356">
        <f>'2M - SGS'!D80</f>
        <v>7.8608999999999998E-2</v>
      </c>
      <c r="E80" s="356">
        <f>'2M - SGS'!E80</f>
        <v>8.1547999999999995E-2</v>
      </c>
      <c r="F80" s="356">
        <f>'2M - SGS'!F80</f>
        <v>7.2947999999999999E-2</v>
      </c>
      <c r="G80" s="356">
        <f>'2M - SGS'!G80</f>
        <v>8.6277000000000006E-2</v>
      </c>
      <c r="H80" s="356">
        <f>'2M - SGS'!H80</f>
        <v>8.3294000000000007E-2</v>
      </c>
      <c r="I80" s="356">
        <f>'2M - SGS'!I80</f>
        <v>8.5859000000000005E-2</v>
      </c>
      <c r="J80" s="356">
        <f>'2M - SGS'!J80</f>
        <v>8.5885000000000003E-2</v>
      </c>
      <c r="K80" s="356">
        <f>'2M - SGS'!K80</f>
        <v>8.3474999999999994E-2</v>
      </c>
      <c r="L80" s="356">
        <f>'2M - SGS'!L80</f>
        <v>8.6262000000000005E-2</v>
      </c>
      <c r="M80" s="356">
        <f>'2M - SGS'!M80</f>
        <v>8.3496000000000001E-2</v>
      </c>
      <c r="N80" s="356">
        <f>'2M - SGS'!N80</f>
        <v>8.6250999999999994E-2</v>
      </c>
      <c r="O80" s="356">
        <f>'2M - SGS'!O80</f>
        <v>8.6096000000000006E-2</v>
      </c>
      <c r="P80" s="356">
        <f>'2M - SGS'!P80</f>
        <v>7.8608999999999998E-2</v>
      </c>
      <c r="Q80" s="356">
        <f>'2M - SGS'!Q80</f>
        <v>8.1547999999999995E-2</v>
      </c>
      <c r="R80" s="356">
        <f>'2M - SGS'!R80</f>
        <v>7.2947999999999999E-2</v>
      </c>
      <c r="S80" s="356">
        <f>'2M - SGS'!S80</f>
        <v>8.6277000000000006E-2</v>
      </c>
      <c r="T80" s="356">
        <f>'2M - SGS'!T80</f>
        <v>8.3294000000000007E-2</v>
      </c>
      <c r="U80" s="356">
        <f>'2M - SGS'!U80</f>
        <v>8.5859000000000005E-2</v>
      </c>
      <c r="V80" s="356">
        <f>'2M - SGS'!V80</f>
        <v>8.5885000000000003E-2</v>
      </c>
      <c r="W80" s="356">
        <f>'2M - SGS'!W80</f>
        <v>8.3474999999999994E-2</v>
      </c>
      <c r="X80" s="356">
        <f>'2M - SGS'!X80</f>
        <v>8.6262000000000005E-2</v>
      </c>
      <c r="Y80" s="356">
        <f>'2M - SGS'!Y80</f>
        <v>8.3496000000000001E-2</v>
      </c>
      <c r="Z80" s="356">
        <f>'2M - SGS'!Z80</f>
        <v>8.6250999999999994E-2</v>
      </c>
      <c r="AA80" s="356">
        <f>'2M - SGS'!AA80</f>
        <v>8.6096000000000006E-2</v>
      </c>
      <c r="AB80" s="356">
        <f>'2M - SGS'!AB80</f>
        <v>7.8608999999999998E-2</v>
      </c>
      <c r="AC80" s="356">
        <f>'2M - SGS'!AC80</f>
        <v>8.1547999999999995E-2</v>
      </c>
      <c r="AD80" s="356">
        <f>'2M - SGS'!AD80</f>
        <v>7.2947999999999999E-2</v>
      </c>
      <c r="AE80" s="356">
        <f>'2M - SGS'!AE80</f>
        <v>8.6277000000000006E-2</v>
      </c>
      <c r="AF80" s="356">
        <f>'2M - SGS'!AF80</f>
        <v>8.3294000000000007E-2</v>
      </c>
      <c r="AG80" s="356">
        <f>'2M - SGS'!AG80</f>
        <v>8.5859000000000005E-2</v>
      </c>
      <c r="AH80" s="356">
        <f>'2M - SGS'!AH80</f>
        <v>8.5885000000000003E-2</v>
      </c>
      <c r="AI80" s="356">
        <f>'2M - SGS'!AI80</f>
        <v>8.3474999999999994E-2</v>
      </c>
      <c r="AJ80" s="356">
        <f>'2M - SGS'!AJ80</f>
        <v>8.6262000000000005E-2</v>
      </c>
      <c r="AK80" s="356">
        <f>'2M - SGS'!AK80</f>
        <v>8.3496000000000001E-2</v>
      </c>
      <c r="AL80" s="356">
        <f>'2M - SGS'!AL80</f>
        <v>8.6250999999999994E-2</v>
      </c>
      <c r="AM80" s="356">
        <f>'2M - SGS'!AM80</f>
        <v>8.6096000000000006E-2</v>
      </c>
      <c r="AO80" s="246">
        <f t="shared" si="63"/>
        <v>0.99999999999999989</v>
      </c>
    </row>
    <row r="81" spans="1:41" ht="15.6" x14ac:dyDescent="0.3">
      <c r="A81" s="637"/>
      <c r="B81" s="13" t="str">
        <f t="shared" si="64"/>
        <v>Cooling</v>
      </c>
      <c r="C81" s="356">
        <f>'2M - SGS'!C81</f>
        <v>6.0000000000000002E-6</v>
      </c>
      <c r="D81" s="356">
        <f>'2M - SGS'!D81</f>
        <v>2.4699999999999999E-4</v>
      </c>
      <c r="E81" s="356">
        <f>'2M - SGS'!E81</f>
        <v>7.2360000000000002E-3</v>
      </c>
      <c r="F81" s="356">
        <f>'2M - SGS'!F81</f>
        <v>2.1690999999999998E-2</v>
      </c>
      <c r="G81" s="356">
        <f>'2M - SGS'!G81</f>
        <v>6.2979999999999994E-2</v>
      </c>
      <c r="H81" s="356">
        <f>'2M - SGS'!H81</f>
        <v>0.21317</v>
      </c>
      <c r="I81" s="356">
        <f>'2M - SGS'!I81</f>
        <v>0.29002899999999998</v>
      </c>
      <c r="J81" s="356">
        <f>'2M - SGS'!J81</f>
        <v>0.270206</v>
      </c>
      <c r="K81" s="356">
        <f>'2M - SGS'!K81</f>
        <v>0.108695</v>
      </c>
      <c r="L81" s="356">
        <f>'2M - SGS'!L81</f>
        <v>1.9643000000000001E-2</v>
      </c>
      <c r="M81" s="356">
        <f>'2M - SGS'!M81</f>
        <v>6.0299999999999998E-3</v>
      </c>
      <c r="N81" s="356">
        <f>'2M - SGS'!N81</f>
        <v>6.3999999999999997E-5</v>
      </c>
      <c r="O81" s="356">
        <f>'2M - SGS'!O81</f>
        <v>6.0000000000000002E-6</v>
      </c>
      <c r="P81" s="356">
        <f>'2M - SGS'!P81</f>
        <v>2.4699999999999999E-4</v>
      </c>
      <c r="Q81" s="356">
        <f>'2M - SGS'!Q81</f>
        <v>7.2360000000000002E-3</v>
      </c>
      <c r="R81" s="356">
        <f>'2M - SGS'!R81</f>
        <v>2.1690999999999998E-2</v>
      </c>
      <c r="S81" s="356">
        <f>'2M - SGS'!S81</f>
        <v>6.2979999999999994E-2</v>
      </c>
      <c r="T81" s="356">
        <f>'2M - SGS'!T81</f>
        <v>0.21317</v>
      </c>
      <c r="U81" s="356">
        <f>'2M - SGS'!U81</f>
        <v>0.29002899999999998</v>
      </c>
      <c r="V81" s="356">
        <f>'2M - SGS'!V81</f>
        <v>0.270206</v>
      </c>
      <c r="W81" s="356">
        <f>'2M - SGS'!W81</f>
        <v>0.108695</v>
      </c>
      <c r="X81" s="356">
        <f>'2M - SGS'!X81</f>
        <v>1.9643000000000001E-2</v>
      </c>
      <c r="Y81" s="356">
        <f>'2M - SGS'!Y81</f>
        <v>6.0299999999999998E-3</v>
      </c>
      <c r="Z81" s="356">
        <f>'2M - SGS'!Z81</f>
        <v>6.3999999999999997E-5</v>
      </c>
      <c r="AA81" s="356">
        <f>'2M - SGS'!AA81</f>
        <v>6.0000000000000002E-6</v>
      </c>
      <c r="AB81" s="356">
        <f>'2M - SGS'!AB81</f>
        <v>2.4699999999999999E-4</v>
      </c>
      <c r="AC81" s="356">
        <f>'2M - SGS'!AC81</f>
        <v>7.2360000000000002E-3</v>
      </c>
      <c r="AD81" s="356">
        <f>'2M - SGS'!AD81</f>
        <v>2.1690999999999998E-2</v>
      </c>
      <c r="AE81" s="356">
        <f>'2M - SGS'!AE81</f>
        <v>6.2979999999999994E-2</v>
      </c>
      <c r="AF81" s="356">
        <f>'2M - SGS'!AF81</f>
        <v>0.21317</v>
      </c>
      <c r="AG81" s="356">
        <f>'2M - SGS'!AG81</f>
        <v>0.29002899999999998</v>
      </c>
      <c r="AH81" s="356">
        <f>'2M - SGS'!AH81</f>
        <v>0.270206</v>
      </c>
      <c r="AI81" s="356">
        <f>'2M - SGS'!AI81</f>
        <v>0.108695</v>
      </c>
      <c r="AJ81" s="356">
        <f>'2M - SGS'!AJ81</f>
        <v>1.9643000000000001E-2</v>
      </c>
      <c r="AK81" s="356">
        <f>'2M - SGS'!AK81</f>
        <v>6.0299999999999998E-3</v>
      </c>
      <c r="AL81" s="356">
        <f>'2M - SGS'!AL81</f>
        <v>6.3999999999999997E-5</v>
      </c>
      <c r="AM81" s="356">
        <f>'2M - SGS'!AM81</f>
        <v>6.0000000000000002E-6</v>
      </c>
      <c r="AO81" s="246">
        <f t="shared" si="63"/>
        <v>0.9999969999999998</v>
      </c>
    </row>
    <row r="82" spans="1:41" ht="15.6" x14ac:dyDescent="0.3">
      <c r="A82" s="637"/>
      <c r="B82" s="13" t="str">
        <f t="shared" si="64"/>
        <v>Ext Lighting</v>
      </c>
      <c r="C82" s="356">
        <f>'2M - SGS'!C82</f>
        <v>0.106265</v>
      </c>
      <c r="D82" s="356">
        <f>'2M - SGS'!D82</f>
        <v>8.2161999999999999E-2</v>
      </c>
      <c r="E82" s="356">
        <f>'2M - SGS'!E82</f>
        <v>7.0887000000000006E-2</v>
      </c>
      <c r="F82" s="356">
        <f>'2M - SGS'!F82</f>
        <v>6.8145999999999998E-2</v>
      </c>
      <c r="G82" s="356">
        <f>'2M - SGS'!G82</f>
        <v>8.1852999999999995E-2</v>
      </c>
      <c r="H82" s="356">
        <f>'2M - SGS'!H82</f>
        <v>6.7163E-2</v>
      </c>
      <c r="I82" s="356">
        <f>'2M - SGS'!I82</f>
        <v>8.6751999999999996E-2</v>
      </c>
      <c r="J82" s="356">
        <f>'2M - SGS'!J82</f>
        <v>6.9401000000000004E-2</v>
      </c>
      <c r="K82" s="356">
        <f>'2M - SGS'!K82</f>
        <v>8.2907999999999996E-2</v>
      </c>
      <c r="L82" s="356">
        <f>'2M - SGS'!L82</f>
        <v>0.100507</v>
      </c>
      <c r="M82" s="356">
        <f>'2M - SGS'!M82</f>
        <v>8.7251999999999996E-2</v>
      </c>
      <c r="N82" s="356">
        <f>'2M - SGS'!N82</f>
        <v>9.6703999999999998E-2</v>
      </c>
      <c r="O82" s="356">
        <f>'2M - SGS'!O82</f>
        <v>0.106265</v>
      </c>
      <c r="P82" s="356">
        <f>'2M - SGS'!P82</f>
        <v>8.2161999999999999E-2</v>
      </c>
      <c r="Q82" s="356">
        <f>'2M - SGS'!Q82</f>
        <v>7.0887000000000006E-2</v>
      </c>
      <c r="R82" s="356">
        <f>'2M - SGS'!R82</f>
        <v>6.8145999999999998E-2</v>
      </c>
      <c r="S82" s="356">
        <f>'2M - SGS'!S82</f>
        <v>8.1852999999999995E-2</v>
      </c>
      <c r="T82" s="356">
        <f>'2M - SGS'!T82</f>
        <v>6.7163E-2</v>
      </c>
      <c r="U82" s="356">
        <f>'2M - SGS'!U82</f>
        <v>8.6751999999999996E-2</v>
      </c>
      <c r="V82" s="356">
        <f>'2M - SGS'!V82</f>
        <v>6.9401000000000004E-2</v>
      </c>
      <c r="W82" s="356">
        <f>'2M - SGS'!W82</f>
        <v>8.2907999999999996E-2</v>
      </c>
      <c r="X82" s="356">
        <f>'2M - SGS'!X82</f>
        <v>0.100507</v>
      </c>
      <c r="Y82" s="356">
        <f>'2M - SGS'!Y82</f>
        <v>8.7251999999999996E-2</v>
      </c>
      <c r="Z82" s="356">
        <f>'2M - SGS'!Z82</f>
        <v>9.6703999999999998E-2</v>
      </c>
      <c r="AA82" s="356">
        <f>'2M - SGS'!AA82</f>
        <v>0.106265</v>
      </c>
      <c r="AB82" s="356">
        <f>'2M - SGS'!AB82</f>
        <v>8.2161999999999999E-2</v>
      </c>
      <c r="AC82" s="356">
        <f>'2M - SGS'!AC82</f>
        <v>7.0887000000000006E-2</v>
      </c>
      <c r="AD82" s="356">
        <f>'2M - SGS'!AD82</f>
        <v>6.8145999999999998E-2</v>
      </c>
      <c r="AE82" s="356">
        <f>'2M - SGS'!AE82</f>
        <v>8.1852999999999995E-2</v>
      </c>
      <c r="AF82" s="356">
        <f>'2M - SGS'!AF82</f>
        <v>6.7163E-2</v>
      </c>
      <c r="AG82" s="356">
        <f>'2M - SGS'!AG82</f>
        <v>8.6751999999999996E-2</v>
      </c>
      <c r="AH82" s="356">
        <f>'2M - SGS'!AH82</f>
        <v>6.9401000000000004E-2</v>
      </c>
      <c r="AI82" s="356">
        <f>'2M - SGS'!AI82</f>
        <v>8.2907999999999996E-2</v>
      </c>
      <c r="AJ82" s="356">
        <f>'2M - SGS'!AJ82</f>
        <v>0.100507</v>
      </c>
      <c r="AK82" s="356">
        <f>'2M - SGS'!AK82</f>
        <v>8.7251999999999996E-2</v>
      </c>
      <c r="AL82" s="356">
        <f>'2M - SGS'!AL82</f>
        <v>9.6703999999999998E-2</v>
      </c>
      <c r="AM82" s="356">
        <f>'2M - SGS'!AM82</f>
        <v>0.106265</v>
      </c>
      <c r="AO82" s="246">
        <f t="shared" si="63"/>
        <v>1</v>
      </c>
    </row>
    <row r="83" spans="1:41" ht="15.6" x14ac:dyDescent="0.3">
      <c r="A83" s="637"/>
      <c r="B83" s="13" t="str">
        <f t="shared" si="64"/>
        <v>Heating</v>
      </c>
      <c r="C83" s="356">
        <f>'2M - SGS'!C83</f>
        <v>0.210397</v>
      </c>
      <c r="D83" s="356">
        <f>'2M - SGS'!D83</f>
        <v>0.17743600000000001</v>
      </c>
      <c r="E83" s="356">
        <f>'2M - SGS'!E83</f>
        <v>0.13192400000000001</v>
      </c>
      <c r="F83" s="356">
        <f>'2M - SGS'!F83</f>
        <v>5.9718E-2</v>
      </c>
      <c r="G83" s="356">
        <f>'2M - SGS'!G83</f>
        <v>2.6769000000000001E-2</v>
      </c>
      <c r="H83" s="356">
        <f>'2M - SGS'!H83</f>
        <v>4.2950000000000002E-3</v>
      </c>
      <c r="I83" s="356">
        <f>'2M - SGS'!I83</f>
        <v>2.895E-3</v>
      </c>
      <c r="J83" s="356">
        <f>'2M - SGS'!J83</f>
        <v>3.4320000000000002E-3</v>
      </c>
      <c r="K83" s="356">
        <f>'2M - SGS'!K83</f>
        <v>9.4020000000000006E-3</v>
      </c>
      <c r="L83" s="356">
        <f>'2M - SGS'!L83</f>
        <v>5.5496999999999998E-2</v>
      </c>
      <c r="M83" s="356">
        <f>'2M - SGS'!M83</f>
        <v>0.115452</v>
      </c>
      <c r="N83" s="356">
        <f>'2M - SGS'!N83</f>
        <v>0.20278099999999999</v>
      </c>
      <c r="O83" s="356">
        <f>'2M - SGS'!O83</f>
        <v>0.210397</v>
      </c>
      <c r="P83" s="356">
        <f>'2M - SGS'!P83</f>
        <v>0.17743600000000001</v>
      </c>
      <c r="Q83" s="356">
        <f>'2M - SGS'!Q83</f>
        <v>0.13192400000000001</v>
      </c>
      <c r="R83" s="356">
        <f>'2M - SGS'!R83</f>
        <v>5.9718E-2</v>
      </c>
      <c r="S83" s="356">
        <f>'2M - SGS'!S83</f>
        <v>2.6769000000000001E-2</v>
      </c>
      <c r="T83" s="356">
        <f>'2M - SGS'!T83</f>
        <v>4.2950000000000002E-3</v>
      </c>
      <c r="U83" s="356">
        <f>'2M - SGS'!U83</f>
        <v>2.895E-3</v>
      </c>
      <c r="V83" s="356">
        <f>'2M - SGS'!V83</f>
        <v>3.4320000000000002E-3</v>
      </c>
      <c r="W83" s="356">
        <f>'2M - SGS'!W83</f>
        <v>9.4020000000000006E-3</v>
      </c>
      <c r="X83" s="356">
        <f>'2M - SGS'!X83</f>
        <v>5.5496999999999998E-2</v>
      </c>
      <c r="Y83" s="356">
        <f>'2M - SGS'!Y83</f>
        <v>0.115452</v>
      </c>
      <c r="Z83" s="356">
        <f>'2M - SGS'!Z83</f>
        <v>0.20278099999999999</v>
      </c>
      <c r="AA83" s="356">
        <f>'2M - SGS'!AA83</f>
        <v>0.210397</v>
      </c>
      <c r="AB83" s="356">
        <f>'2M - SGS'!AB83</f>
        <v>0.17743600000000001</v>
      </c>
      <c r="AC83" s="356">
        <f>'2M - SGS'!AC83</f>
        <v>0.13192400000000001</v>
      </c>
      <c r="AD83" s="356">
        <f>'2M - SGS'!AD83</f>
        <v>5.9718E-2</v>
      </c>
      <c r="AE83" s="356">
        <f>'2M - SGS'!AE83</f>
        <v>2.6769000000000001E-2</v>
      </c>
      <c r="AF83" s="356">
        <f>'2M - SGS'!AF83</f>
        <v>4.2950000000000002E-3</v>
      </c>
      <c r="AG83" s="356">
        <f>'2M - SGS'!AG83</f>
        <v>2.895E-3</v>
      </c>
      <c r="AH83" s="356">
        <f>'2M - SGS'!AH83</f>
        <v>3.4320000000000002E-3</v>
      </c>
      <c r="AI83" s="356">
        <f>'2M - SGS'!AI83</f>
        <v>9.4020000000000006E-3</v>
      </c>
      <c r="AJ83" s="356">
        <f>'2M - SGS'!AJ83</f>
        <v>5.5496999999999998E-2</v>
      </c>
      <c r="AK83" s="356">
        <f>'2M - SGS'!AK83</f>
        <v>0.115452</v>
      </c>
      <c r="AL83" s="356">
        <f>'2M - SGS'!AL83</f>
        <v>0.20278099999999999</v>
      </c>
      <c r="AM83" s="356">
        <f>'2M - SGS'!AM83</f>
        <v>0.210397</v>
      </c>
      <c r="AO83" s="246">
        <f t="shared" si="63"/>
        <v>0.99999800000000016</v>
      </c>
    </row>
    <row r="84" spans="1:41" ht="15.6" x14ac:dyDescent="0.3">
      <c r="A84" s="637"/>
      <c r="B84" s="13" t="str">
        <f t="shared" si="64"/>
        <v>HVAC</v>
      </c>
      <c r="C84" s="356">
        <f>'2M - SGS'!C84</f>
        <v>0.107824</v>
      </c>
      <c r="D84" s="356">
        <f>'2M - SGS'!D84</f>
        <v>9.1051999999999994E-2</v>
      </c>
      <c r="E84" s="356">
        <f>'2M - SGS'!E84</f>
        <v>7.1135000000000004E-2</v>
      </c>
      <c r="F84" s="356">
        <f>'2M - SGS'!F84</f>
        <v>4.1179E-2</v>
      </c>
      <c r="G84" s="356">
        <f>'2M - SGS'!G84</f>
        <v>4.4423999999999998E-2</v>
      </c>
      <c r="H84" s="356">
        <f>'2M - SGS'!H84</f>
        <v>0.106128</v>
      </c>
      <c r="I84" s="356">
        <f>'2M - SGS'!I84</f>
        <v>0.14288100000000001</v>
      </c>
      <c r="J84" s="356">
        <f>'2M - SGS'!J84</f>
        <v>0.133494</v>
      </c>
      <c r="K84" s="356">
        <f>'2M - SGS'!K84</f>
        <v>5.781E-2</v>
      </c>
      <c r="L84" s="356">
        <f>'2M - SGS'!L84</f>
        <v>3.8018000000000003E-2</v>
      </c>
      <c r="M84" s="356">
        <f>'2M - SGS'!M84</f>
        <v>6.2103999999999999E-2</v>
      </c>
      <c r="N84" s="356">
        <f>'2M - SGS'!N84</f>
        <v>0.10395</v>
      </c>
      <c r="O84" s="356">
        <f>'2M - SGS'!O84</f>
        <v>0.107824</v>
      </c>
      <c r="P84" s="356">
        <f>'2M - SGS'!P84</f>
        <v>9.1051999999999994E-2</v>
      </c>
      <c r="Q84" s="356">
        <f>'2M - SGS'!Q84</f>
        <v>7.1135000000000004E-2</v>
      </c>
      <c r="R84" s="356">
        <f>'2M - SGS'!R84</f>
        <v>4.1179E-2</v>
      </c>
      <c r="S84" s="356">
        <f>'2M - SGS'!S84</f>
        <v>4.4423999999999998E-2</v>
      </c>
      <c r="T84" s="356">
        <f>'2M - SGS'!T84</f>
        <v>0.106128</v>
      </c>
      <c r="U84" s="356">
        <f>'2M - SGS'!U84</f>
        <v>0.14288100000000001</v>
      </c>
      <c r="V84" s="356">
        <f>'2M - SGS'!V84</f>
        <v>0.133494</v>
      </c>
      <c r="W84" s="356">
        <f>'2M - SGS'!W84</f>
        <v>5.781E-2</v>
      </c>
      <c r="X84" s="356">
        <f>'2M - SGS'!X84</f>
        <v>3.8018000000000003E-2</v>
      </c>
      <c r="Y84" s="356">
        <f>'2M - SGS'!Y84</f>
        <v>6.2103999999999999E-2</v>
      </c>
      <c r="Z84" s="356">
        <f>'2M - SGS'!Z84</f>
        <v>0.10395</v>
      </c>
      <c r="AA84" s="356">
        <f>'2M - SGS'!AA84</f>
        <v>0.107824</v>
      </c>
      <c r="AB84" s="356">
        <f>'2M - SGS'!AB84</f>
        <v>9.1051999999999994E-2</v>
      </c>
      <c r="AC84" s="356">
        <f>'2M - SGS'!AC84</f>
        <v>7.1135000000000004E-2</v>
      </c>
      <c r="AD84" s="356">
        <f>'2M - SGS'!AD84</f>
        <v>4.1179E-2</v>
      </c>
      <c r="AE84" s="356">
        <f>'2M - SGS'!AE84</f>
        <v>4.4423999999999998E-2</v>
      </c>
      <c r="AF84" s="356">
        <f>'2M - SGS'!AF84</f>
        <v>0.106128</v>
      </c>
      <c r="AG84" s="356">
        <f>'2M - SGS'!AG84</f>
        <v>0.14288100000000001</v>
      </c>
      <c r="AH84" s="356">
        <f>'2M - SGS'!AH84</f>
        <v>0.133494</v>
      </c>
      <c r="AI84" s="356">
        <f>'2M - SGS'!AI84</f>
        <v>5.781E-2</v>
      </c>
      <c r="AJ84" s="356">
        <f>'2M - SGS'!AJ84</f>
        <v>3.8018000000000003E-2</v>
      </c>
      <c r="AK84" s="356">
        <f>'2M - SGS'!AK84</f>
        <v>6.2103999999999999E-2</v>
      </c>
      <c r="AL84" s="356">
        <f>'2M - SGS'!AL84</f>
        <v>0.10395</v>
      </c>
      <c r="AM84" s="356">
        <f>'2M - SGS'!AM84</f>
        <v>0.107824</v>
      </c>
      <c r="AO84" s="246">
        <f t="shared" si="63"/>
        <v>0.99999900000000008</v>
      </c>
    </row>
    <row r="85" spans="1:41" ht="15.6" x14ac:dyDescent="0.3">
      <c r="A85" s="637"/>
      <c r="B85" s="13" t="str">
        <f t="shared" si="64"/>
        <v>Lighting</v>
      </c>
      <c r="C85" s="356">
        <f>'2M - SGS'!C85</f>
        <v>9.3563999999999994E-2</v>
      </c>
      <c r="D85" s="356">
        <f>'2M - SGS'!D85</f>
        <v>7.2162000000000004E-2</v>
      </c>
      <c r="E85" s="356">
        <f>'2M - SGS'!E85</f>
        <v>7.8372999999999998E-2</v>
      </c>
      <c r="F85" s="356">
        <f>'2M - SGS'!F85</f>
        <v>7.6534000000000005E-2</v>
      </c>
      <c r="G85" s="356">
        <f>'2M - SGS'!G85</f>
        <v>9.4246999999999997E-2</v>
      </c>
      <c r="H85" s="356">
        <f>'2M - SGS'!H85</f>
        <v>7.5599E-2</v>
      </c>
      <c r="I85" s="356">
        <f>'2M - SGS'!I85</f>
        <v>9.6199999999999994E-2</v>
      </c>
      <c r="J85" s="356">
        <f>'2M - SGS'!J85</f>
        <v>7.7077999999999994E-2</v>
      </c>
      <c r="K85" s="356">
        <f>'2M - SGS'!K85</f>
        <v>8.1374000000000002E-2</v>
      </c>
      <c r="L85" s="356">
        <f>'2M - SGS'!L85</f>
        <v>9.4072000000000003E-2</v>
      </c>
      <c r="M85" s="356">
        <f>'2M - SGS'!M85</f>
        <v>7.6706999999999997E-2</v>
      </c>
      <c r="N85" s="356">
        <f>'2M - SGS'!N85</f>
        <v>8.4089999999999998E-2</v>
      </c>
      <c r="O85" s="356">
        <f>'2M - SGS'!O85</f>
        <v>9.3563999999999994E-2</v>
      </c>
      <c r="P85" s="356">
        <f>'2M - SGS'!P85</f>
        <v>7.2162000000000004E-2</v>
      </c>
      <c r="Q85" s="356">
        <f>'2M - SGS'!Q85</f>
        <v>7.8372999999999998E-2</v>
      </c>
      <c r="R85" s="356">
        <f>'2M - SGS'!R85</f>
        <v>7.6534000000000005E-2</v>
      </c>
      <c r="S85" s="356">
        <f>'2M - SGS'!S85</f>
        <v>9.4246999999999997E-2</v>
      </c>
      <c r="T85" s="356">
        <f>'2M - SGS'!T85</f>
        <v>7.5599E-2</v>
      </c>
      <c r="U85" s="356">
        <f>'2M - SGS'!U85</f>
        <v>9.6199999999999994E-2</v>
      </c>
      <c r="V85" s="356">
        <f>'2M - SGS'!V85</f>
        <v>7.7077999999999994E-2</v>
      </c>
      <c r="W85" s="356">
        <f>'2M - SGS'!W85</f>
        <v>8.1374000000000002E-2</v>
      </c>
      <c r="X85" s="356">
        <f>'2M - SGS'!X85</f>
        <v>9.4072000000000003E-2</v>
      </c>
      <c r="Y85" s="356">
        <f>'2M - SGS'!Y85</f>
        <v>7.6706999999999997E-2</v>
      </c>
      <c r="Z85" s="356">
        <f>'2M - SGS'!Z85</f>
        <v>8.4089999999999998E-2</v>
      </c>
      <c r="AA85" s="356">
        <f>'2M - SGS'!AA85</f>
        <v>9.3563999999999994E-2</v>
      </c>
      <c r="AB85" s="356">
        <f>'2M - SGS'!AB85</f>
        <v>7.2162000000000004E-2</v>
      </c>
      <c r="AC85" s="356">
        <f>'2M - SGS'!AC85</f>
        <v>7.8372999999999998E-2</v>
      </c>
      <c r="AD85" s="356">
        <f>'2M - SGS'!AD85</f>
        <v>7.6534000000000005E-2</v>
      </c>
      <c r="AE85" s="356">
        <f>'2M - SGS'!AE85</f>
        <v>9.4246999999999997E-2</v>
      </c>
      <c r="AF85" s="356">
        <f>'2M - SGS'!AF85</f>
        <v>7.5599E-2</v>
      </c>
      <c r="AG85" s="356">
        <f>'2M - SGS'!AG85</f>
        <v>9.6199999999999994E-2</v>
      </c>
      <c r="AH85" s="356">
        <f>'2M - SGS'!AH85</f>
        <v>7.7077999999999994E-2</v>
      </c>
      <c r="AI85" s="356">
        <f>'2M - SGS'!AI85</f>
        <v>8.1374000000000002E-2</v>
      </c>
      <c r="AJ85" s="356">
        <f>'2M - SGS'!AJ85</f>
        <v>9.4072000000000003E-2</v>
      </c>
      <c r="AK85" s="356">
        <f>'2M - SGS'!AK85</f>
        <v>7.6706999999999997E-2</v>
      </c>
      <c r="AL85" s="356">
        <f>'2M - SGS'!AL85</f>
        <v>8.4089999999999998E-2</v>
      </c>
      <c r="AM85" s="356">
        <f>'2M - SGS'!AM85</f>
        <v>9.3563999999999994E-2</v>
      </c>
      <c r="AO85" s="246">
        <f t="shared" si="63"/>
        <v>1</v>
      </c>
    </row>
    <row r="86" spans="1:41" ht="15.6" x14ac:dyDescent="0.3">
      <c r="A86" s="637"/>
      <c r="B86" s="13" t="str">
        <f t="shared" si="64"/>
        <v>Miscellaneous</v>
      </c>
      <c r="C86" s="356">
        <f>'2M - SGS'!C86</f>
        <v>8.5109000000000004E-2</v>
      </c>
      <c r="D86" s="356">
        <f>'2M - SGS'!D86</f>
        <v>7.7715000000000006E-2</v>
      </c>
      <c r="E86" s="356">
        <f>'2M - SGS'!E86</f>
        <v>8.6136000000000004E-2</v>
      </c>
      <c r="F86" s="356">
        <f>'2M - SGS'!F86</f>
        <v>7.9796000000000006E-2</v>
      </c>
      <c r="G86" s="356">
        <f>'2M - SGS'!G86</f>
        <v>8.5334999999999994E-2</v>
      </c>
      <c r="H86" s="356">
        <f>'2M - SGS'!H86</f>
        <v>8.1994999999999998E-2</v>
      </c>
      <c r="I86" s="356">
        <f>'2M - SGS'!I86</f>
        <v>8.4098999999999993E-2</v>
      </c>
      <c r="J86" s="356">
        <f>'2M - SGS'!J86</f>
        <v>8.4198999999999996E-2</v>
      </c>
      <c r="K86" s="356">
        <f>'2M - SGS'!K86</f>
        <v>8.2512000000000002E-2</v>
      </c>
      <c r="L86" s="356">
        <f>'2M - SGS'!L86</f>
        <v>8.5277000000000006E-2</v>
      </c>
      <c r="M86" s="356">
        <f>'2M - SGS'!M86</f>
        <v>8.2588999999999996E-2</v>
      </c>
      <c r="N86" s="356">
        <f>'2M - SGS'!N86</f>
        <v>8.5237999999999994E-2</v>
      </c>
      <c r="O86" s="356">
        <f>'2M - SGS'!O86</f>
        <v>8.5109000000000004E-2</v>
      </c>
      <c r="P86" s="356">
        <f>'2M - SGS'!P86</f>
        <v>7.7715000000000006E-2</v>
      </c>
      <c r="Q86" s="356">
        <f>'2M - SGS'!Q86</f>
        <v>8.6136000000000004E-2</v>
      </c>
      <c r="R86" s="356">
        <f>'2M - SGS'!R86</f>
        <v>7.9796000000000006E-2</v>
      </c>
      <c r="S86" s="356">
        <f>'2M - SGS'!S86</f>
        <v>8.5334999999999994E-2</v>
      </c>
      <c r="T86" s="356">
        <f>'2M - SGS'!T86</f>
        <v>8.1994999999999998E-2</v>
      </c>
      <c r="U86" s="356">
        <f>'2M - SGS'!U86</f>
        <v>8.4098999999999993E-2</v>
      </c>
      <c r="V86" s="356">
        <f>'2M - SGS'!V86</f>
        <v>8.4198999999999996E-2</v>
      </c>
      <c r="W86" s="356">
        <f>'2M - SGS'!W86</f>
        <v>8.2512000000000002E-2</v>
      </c>
      <c r="X86" s="356">
        <f>'2M - SGS'!X86</f>
        <v>8.5277000000000006E-2</v>
      </c>
      <c r="Y86" s="356">
        <f>'2M - SGS'!Y86</f>
        <v>8.2588999999999996E-2</v>
      </c>
      <c r="Z86" s="356">
        <f>'2M - SGS'!Z86</f>
        <v>8.5237999999999994E-2</v>
      </c>
      <c r="AA86" s="356">
        <f>'2M - SGS'!AA86</f>
        <v>8.5109000000000004E-2</v>
      </c>
      <c r="AB86" s="356">
        <f>'2M - SGS'!AB86</f>
        <v>7.7715000000000006E-2</v>
      </c>
      <c r="AC86" s="356">
        <f>'2M - SGS'!AC86</f>
        <v>8.6136000000000004E-2</v>
      </c>
      <c r="AD86" s="356">
        <f>'2M - SGS'!AD86</f>
        <v>7.9796000000000006E-2</v>
      </c>
      <c r="AE86" s="356">
        <f>'2M - SGS'!AE86</f>
        <v>8.5334999999999994E-2</v>
      </c>
      <c r="AF86" s="356">
        <f>'2M - SGS'!AF86</f>
        <v>8.1994999999999998E-2</v>
      </c>
      <c r="AG86" s="356">
        <f>'2M - SGS'!AG86</f>
        <v>8.4098999999999993E-2</v>
      </c>
      <c r="AH86" s="356">
        <f>'2M - SGS'!AH86</f>
        <v>8.4198999999999996E-2</v>
      </c>
      <c r="AI86" s="356">
        <f>'2M - SGS'!AI86</f>
        <v>8.2512000000000002E-2</v>
      </c>
      <c r="AJ86" s="356">
        <f>'2M - SGS'!AJ86</f>
        <v>8.5277000000000006E-2</v>
      </c>
      <c r="AK86" s="356">
        <f>'2M - SGS'!AK86</f>
        <v>8.2588999999999996E-2</v>
      </c>
      <c r="AL86" s="356">
        <f>'2M - SGS'!AL86</f>
        <v>8.5237999999999994E-2</v>
      </c>
      <c r="AM86" s="356">
        <f>'2M - SGS'!AM86</f>
        <v>8.5109000000000004E-2</v>
      </c>
      <c r="AO86" s="246">
        <f t="shared" si="63"/>
        <v>1.0000000000000002</v>
      </c>
    </row>
    <row r="87" spans="1:41" ht="15.6" x14ac:dyDescent="0.3">
      <c r="A87" s="637"/>
      <c r="B87" s="13" t="str">
        <f t="shared" si="64"/>
        <v>Motors</v>
      </c>
      <c r="C87" s="356">
        <f>'2M - SGS'!C87</f>
        <v>8.5109000000000004E-2</v>
      </c>
      <c r="D87" s="356">
        <f>'2M - SGS'!D87</f>
        <v>7.7715000000000006E-2</v>
      </c>
      <c r="E87" s="356">
        <f>'2M - SGS'!E87</f>
        <v>8.6136000000000004E-2</v>
      </c>
      <c r="F87" s="356">
        <f>'2M - SGS'!F87</f>
        <v>7.9796000000000006E-2</v>
      </c>
      <c r="G87" s="356">
        <f>'2M - SGS'!G87</f>
        <v>8.5334999999999994E-2</v>
      </c>
      <c r="H87" s="356">
        <f>'2M - SGS'!H87</f>
        <v>8.1994999999999998E-2</v>
      </c>
      <c r="I87" s="356">
        <f>'2M - SGS'!I87</f>
        <v>8.4098999999999993E-2</v>
      </c>
      <c r="J87" s="356">
        <f>'2M - SGS'!J87</f>
        <v>8.4198999999999996E-2</v>
      </c>
      <c r="K87" s="356">
        <f>'2M - SGS'!K87</f>
        <v>8.2512000000000002E-2</v>
      </c>
      <c r="L87" s="356">
        <f>'2M - SGS'!L87</f>
        <v>8.5277000000000006E-2</v>
      </c>
      <c r="M87" s="356">
        <f>'2M - SGS'!M87</f>
        <v>8.2588999999999996E-2</v>
      </c>
      <c r="N87" s="356">
        <f>'2M - SGS'!N87</f>
        <v>8.5237999999999994E-2</v>
      </c>
      <c r="O87" s="356">
        <f>'2M - SGS'!O87</f>
        <v>8.5109000000000004E-2</v>
      </c>
      <c r="P87" s="356">
        <f>'2M - SGS'!P87</f>
        <v>7.7715000000000006E-2</v>
      </c>
      <c r="Q87" s="356">
        <f>'2M - SGS'!Q87</f>
        <v>8.6136000000000004E-2</v>
      </c>
      <c r="R87" s="356">
        <f>'2M - SGS'!R87</f>
        <v>7.9796000000000006E-2</v>
      </c>
      <c r="S87" s="356">
        <f>'2M - SGS'!S87</f>
        <v>8.5334999999999994E-2</v>
      </c>
      <c r="T87" s="356">
        <f>'2M - SGS'!T87</f>
        <v>8.1994999999999998E-2</v>
      </c>
      <c r="U87" s="356">
        <f>'2M - SGS'!U87</f>
        <v>8.4098999999999993E-2</v>
      </c>
      <c r="V87" s="356">
        <f>'2M - SGS'!V87</f>
        <v>8.4198999999999996E-2</v>
      </c>
      <c r="W87" s="356">
        <f>'2M - SGS'!W87</f>
        <v>8.2512000000000002E-2</v>
      </c>
      <c r="X87" s="356">
        <f>'2M - SGS'!X87</f>
        <v>8.5277000000000006E-2</v>
      </c>
      <c r="Y87" s="356">
        <f>'2M - SGS'!Y87</f>
        <v>8.2588999999999996E-2</v>
      </c>
      <c r="Z87" s="356">
        <f>'2M - SGS'!Z87</f>
        <v>8.5237999999999994E-2</v>
      </c>
      <c r="AA87" s="356">
        <f>'2M - SGS'!AA87</f>
        <v>8.5109000000000004E-2</v>
      </c>
      <c r="AB87" s="356">
        <f>'2M - SGS'!AB87</f>
        <v>7.7715000000000006E-2</v>
      </c>
      <c r="AC87" s="356">
        <f>'2M - SGS'!AC87</f>
        <v>8.6136000000000004E-2</v>
      </c>
      <c r="AD87" s="356">
        <f>'2M - SGS'!AD87</f>
        <v>7.9796000000000006E-2</v>
      </c>
      <c r="AE87" s="356">
        <f>'2M - SGS'!AE87</f>
        <v>8.5334999999999994E-2</v>
      </c>
      <c r="AF87" s="356">
        <f>'2M - SGS'!AF87</f>
        <v>8.1994999999999998E-2</v>
      </c>
      <c r="AG87" s="356">
        <f>'2M - SGS'!AG87</f>
        <v>8.4098999999999993E-2</v>
      </c>
      <c r="AH87" s="356">
        <f>'2M - SGS'!AH87</f>
        <v>8.4198999999999996E-2</v>
      </c>
      <c r="AI87" s="356">
        <f>'2M - SGS'!AI87</f>
        <v>8.2512000000000002E-2</v>
      </c>
      <c r="AJ87" s="356">
        <f>'2M - SGS'!AJ87</f>
        <v>8.5277000000000006E-2</v>
      </c>
      <c r="AK87" s="356">
        <f>'2M - SGS'!AK87</f>
        <v>8.2588999999999996E-2</v>
      </c>
      <c r="AL87" s="356">
        <f>'2M - SGS'!AL87</f>
        <v>8.5237999999999994E-2</v>
      </c>
      <c r="AM87" s="356">
        <f>'2M - SGS'!AM87</f>
        <v>8.5109000000000004E-2</v>
      </c>
      <c r="AO87" s="246">
        <f t="shared" si="63"/>
        <v>1.0000000000000002</v>
      </c>
    </row>
    <row r="88" spans="1:41" ht="15.6" x14ac:dyDescent="0.3">
      <c r="A88" s="637"/>
      <c r="B88" s="13" t="str">
        <f t="shared" si="64"/>
        <v>Process</v>
      </c>
      <c r="C88" s="356">
        <f>'2M - SGS'!C88</f>
        <v>8.5109000000000004E-2</v>
      </c>
      <c r="D88" s="356">
        <f>'2M - SGS'!D88</f>
        <v>7.7715000000000006E-2</v>
      </c>
      <c r="E88" s="356">
        <f>'2M - SGS'!E88</f>
        <v>8.6136000000000004E-2</v>
      </c>
      <c r="F88" s="356">
        <f>'2M - SGS'!F88</f>
        <v>7.9796000000000006E-2</v>
      </c>
      <c r="G88" s="356">
        <f>'2M - SGS'!G88</f>
        <v>8.5334999999999994E-2</v>
      </c>
      <c r="H88" s="356">
        <f>'2M - SGS'!H88</f>
        <v>8.1994999999999998E-2</v>
      </c>
      <c r="I88" s="356">
        <f>'2M - SGS'!I88</f>
        <v>8.4098999999999993E-2</v>
      </c>
      <c r="J88" s="356">
        <f>'2M - SGS'!J88</f>
        <v>8.4198999999999996E-2</v>
      </c>
      <c r="K88" s="356">
        <f>'2M - SGS'!K88</f>
        <v>8.2512000000000002E-2</v>
      </c>
      <c r="L88" s="356">
        <f>'2M - SGS'!L88</f>
        <v>8.5277000000000006E-2</v>
      </c>
      <c r="M88" s="356">
        <f>'2M - SGS'!M88</f>
        <v>8.2588999999999996E-2</v>
      </c>
      <c r="N88" s="356">
        <f>'2M - SGS'!N88</f>
        <v>8.5237999999999994E-2</v>
      </c>
      <c r="O88" s="356">
        <f>'2M - SGS'!O88</f>
        <v>8.5109000000000004E-2</v>
      </c>
      <c r="P88" s="356">
        <f>'2M - SGS'!P88</f>
        <v>7.7715000000000006E-2</v>
      </c>
      <c r="Q88" s="356">
        <f>'2M - SGS'!Q88</f>
        <v>8.6136000000000004E-2</v>
      </c>
      <c r="R88" s="356">
        <f>'2M - SGS'!R88</f>
        <v>7.9796000000000006E-2</v>
      </c>
      <c r="S88" s="356">
        <f>'2M - SGS'!S88</f>
        <v>8.5334999999999994E-2</v>
      </c>
      <c r="T88" s="356">
        <f>'2M - SGS'!T88</f>
        <v>8.1994999999999998E-2</v>
      </c>
      <c r="U88" s="356">
        <f>'2M - SGS'!U88</f>
        <v>8.4098999999999993E-2</v>
      </c>
      <c r="V88" s="356">
        <f>'2M - SGS'!V88</f>
        <v>8.4198999999999996E-2</v>
      </c>
      <c r="W88" s="356">
        <f>'2M - SGS'!W88</f>
        <v>8.2512000000000002E-2</v>
      </c>
      <c r="X88" s="356">
        <f>'2M - SGS'!X88</f>
        <v>8.5277000000000006E-2</v>
      </c>
      <c r="Y88" s="356">
        <f>'2M - SGS'!Y88</f>
        <v>8.2588999999999996E-2</v>
      </c>
      <c r="Z88" s="356">
        <f>'2M - SGS'!Z88</f>
        <v>8.5237999999999994E-2</v>
      </c>
      <c r="AA88" s="356">
        <f>'2M - SGS'!AA88</f>
        <v>8.5109000000000004E-2</v>
      </c>
      <c r="AB88" s="356">
        <f>'2M - SGS'!AB88</f>
        <v>7.7715000000000006E-2</v>
      </c>
      <c r="AC88" s="356">
        <f>'2M - SGS'!AC88</f>
        <v>8.6136000000000004E-2</v>
      </c>
      <c r="AD88" s="356">
        <f>'2M - SGS'!AD88</f>
        <v>7.9796000000000006E-2</v>
      </c>
      <c r="AE88" s="356">
        <f>'2M - SGS'!AE88</f>
        <v>8.5334999999999994E-2</v>
      </c>
      <c r="AF88" s="356">
        <f>'2M - SGS'!AF88</f>
        <v>8.1994999999999998E-2</v>
      </c>
      <c r="AG88" s="356">
        <f>'2M - SGS'!AG88</f>
        <v>8.4098999999999993E-2</v>
      </c>
      <c r="AH88" s="356">
        <f>'2M - SGS'!AH88</f>
        <v>8.4198999999999996E-2</v>
      </c>
      <c r="AI88" s="356">
        <f>'2M - SGS'!AI88</f>
        <v>8.2512000000000002E-2</v>
      </c>
      <c r="AJ88" s="356">
        <f>'2M - SGS'!AJ88</f>
        <v>8.5277000000000006E-2</v>
      </c>
      <c r="AK88" s="356">
        <f>'2M - SGS'!AK88</f>
        <v>8.2588999999999996E-2</v>
      </c>
      <c r="AL88" s="356">
        <f>'2M - SGS'!AL88</f>
        <v>8.5237999999999994E-2</v>
      </c>
      <c r="AM88" s="356">
        <f>'2M - SGS'!AM88</f>
        <v>8.5109000000000004E-2</v>
      </c>
      <c r="AO88" s="246">
        <f t="shared" si="63"/>
        <v>1.0000000000000002</v>
      </c>
    </row>
    <row r="89" spans="1:41" ht="15.6" x14ac:dyDescent="0.3">
      <c r="A89" s="637"/>
      <c r="B89" s="13" t="str">
        <f t="shared" si="64"/>
        <v>Refrigeration</v>
      </c>
      <c r="C89" s="356">
        <f>'2M - SGS'!C89</f>
        <v>8.3486000000000005E-2</v>
      </c>
      <c r="D89" s="356">
        <f>'2M - SGS'!D89</f>
        <v>7.6158000000000003E-2</v>
      </c>
      <c r="E89" s="356">
        <f>'2M - SGS'!E89</f>
        <v>8.3346000000000003E-2</v>
      </c>
      <c r="F89" s="356">
        <f>'2M - SGS'!F89</f>
        <v>8.0782999999999994E-2</v>
      </c>
      <c r="G89" s="356">
        <f>'2M - SGS'!G89</f>
        <v>8.5133E-2</v>
      </c>
      <c r="H89" s="356">
        <f>'2M - SGS'!H89</f>
        <v>8.4294999999999995E-2</v>
      </c>
      <c r="I89" s="356">
        <f>'2M - SGS'!I89</f>
        <v>8.7456999999999993E-2</v>
      </c>
      <c r="J89" s="356">
        <f>'2M - SGS'!J89</f>
        <v>8.7230000000000002E-2</v>
      </c>
      <c r="K89" s="356">
        <f>'2M - SGS'!K89</f>
        <v>8.3319000000000004E-2</v>
      </c>
      <c r="L89" s="356">
        <f>'2M - SGS'!L89</f>
        <v>8.4562999999999999E-2</v>
      </c>
      <c r="M89" s="356">
        <f>'2M - SGS'!M89</f>
        <v>8.1112000000000004E-2</v>
      </c>
      <c r="N89" s="356">
        <f>'2M - SGS'!N89</f>
        <v>8.3118999999999998E-2</v>
      </c>
      <c r="O89" s="356">
        <f>'2M - SGS'!O89</f>
        <v>8.3486000000000005E-2</v>
      </c>
      <c r="P89" s="356">
        <f>'2M - SGS'!P89</f>
        <v>7.6158000000000003E-2</v>
      </c>
      <c r="Q89" s="356">
        <f>'2M - SGS'!Q89</f>
        <v>8.3346000000000003E-2</v>
      </c>
      <c r="R89" s="356">
        <f>'2M - SGS'!R89</f>
        <v>8.0782999999999994E-2</v>
      </c>
      <c r="S89" s="356">
        <f>'2M - SGS'!S89</f>
        <v>8.5133E-2</v>
      </c>
      <c r="T89" s="356">
        <f>'2M - SGS'!T89</f>
        <v>8.4294999999999995E-2</v>
      </c>
      <c r="U89" s="356">
        <f>'2M - SGS'!U89</f>
        <v>8.7456999999999993E-2</v>
      </c>
      <c r="V89" s="356">
        <f>'2M - SGS'!V89</f>
        <v>8.7230000000000002E-2</v>
      </c>
      <c r="W89" s="356">
        <f>'2M - SGS'!W89</f>
        <v>8.3319000000000004E-2</v>
      </c>
      <c r="X89" s="356">
        <f>'2M - SGS'!X89</f>
        <v>8.4562999999999999E-2</v>
      </c>
      <c r="Y89" s="356">
        <f>'2M - SGS'!Y89</f>
        <v>8.1112000000000004E-2</v>
      </c>
      <c r="Z89" s="356">
        <f>'2M - SGS'!Z89</f>
        <v>8.3118999999999998E-2</v>
      </c>
      <c r="AA89" s="356">
        <f>'2M - SGS'!AA89</f>
        <v>8.3486000000000005E-2</v>
      </c>
      <c r="AB89" s="356">
        <f>'2M - SGS'!AB89</f>
        <v>7.6158000000000003E-2</v>
      </c>
      <c r="AC89" s="356">
        <f>'2M - SGS'!AC89</f>
        <v>8.3346000000000003E-2</v>
      </c>
      <c r="AD89" s="356">
        <f>'2M - SGS'!AD89</f>
        <v>8.0782999999999994E-2</v>
      </c>
      <c r="AE89" s="356">
        <f>'2M - SGS'!AE89</f>
        <v>8.5133E-2</v>
      </c>
      <c r="AF89" s="356">
        <f>'2M - SGS'!AF89</f>
        <v>8.4294999999999995E-2</v>
      </c>
      <c r="AG89" s="356">
        <f>'2M - SGS'!AG89</f>
        <v>8.7456999999999993E-2</v>
      </c>
      <c r="AH89" s="356">
        <f>'2M - SGS'!AH89</f>
        <v>8.7230000000000002E-2</v>
      </c>
      <c r="AI89" s="356">
        <f>'2M - SGS'!AI89</f>
        <v>8.3319000000000004E-2</v>
      </c>
      <c r="AJ89" s="356">
        <f>'2M - SGS'!AJ89</f>
        <v>8.4562999999999999E-2</v>
      </c>
      <c r="AK89" s="356">
        <f>'2M - SGS'!AK89</f>
        <v>8.1112000000000004E-2</v>
      </c>
      <c r="AL89" s="356">
        <f>'2M - SGS'!AL89</f>
        <v>8.3118999999999998E-2</v>
      </c>
      <c r="AM89" s="356">
        <f>'2M - SGS'!AM89</f>
        <v>8.3486000000000005E-2</v>
      </c>
      <c r="AO89" s="246">
        <f t="shared" si="63"/>
        <v>1.0000010000000001</v>
      </c>
    </row>
    <row r="90" spans="1:41" ht="16.2" thickBot="1" x14ac:dyDescent="0.35">
      <c r="A90" s="638"/>
      <c r="B90" s="14" t="str">
        <f t="shared" si="64"/>
        <v>Water Heating</v>
      </c>
      <c r="C90" s="361">
        <f>'2M - SGS'!C90</f>
        <v>0.108255</v>
      </c>
      <c r="D90" s="361">
        <f>'2M - SGS'!D90</f>
        <v>9.1078000000000006E-2</v>
      </c>
      <c r="E90" s="361">
        <f>'2M - SGS'!E90</f>
        <v>8.5239999999999996E-2</v>
      </c>
      <c r="F90" s="361">
        <f>'2M - SGS'!F90</f>
        <v>7.2980000000000003E-2</v>
      </c>
      <c r="G90" s="361">
        <f>'2M - SGS'!G90</f>
        <v>7.9849000000000003E-2</v>
      </c>
      <c r="H90" s="361">
        <f>'2M - SGS'!H90</f>
        <v>7.2720999999999994E-2</v>
      </c>
      <c r="I90" s="361">
        <f>'2M - SGS'!I90</f>
        <v>7.4929999999999997E-2</v>
      </c>
      <c r="J90" s="361">
        <f>'2M - SGS'!J90</f>
        <v>7.5861999999999999E-2</v>
      </c>
      <c r="K90" s="361">
        <f>'2M - SGS'!K90</f>
        <v>7.5733999999999996E-2</v>
      </c>
      <c r="L90" s="361">
        <f>'2M - SGS'!L90</f>
        <v>8.2808000000000007E-2</v>
      </c>
      <c r="M90" s="361">
        <f>'2M - SGS'!M90</f>
        <v>8.6345000000000005E-2</v>
      </c>
      <c r="N90" s="361">
        <f>'2M - SGS'!N90</f>
        <v>9.4200000000000006E-2</v>
      </c>
      <c r="O90" s="361">
        <f>'2M - SGS'!O90</f>
        <v>0.108255</v>
      </c>
      <c r="P90" s="361">
        <f>'2M - SGS'!P90</f>
        <v>9.1078000000000006E-2</v>
      </c>
      <c r="Q90" s="361">
        <f>'2M - SGS'!Q90</f>
        <v>8.5239999999999996E-2</v>
      </c>
      <c r="R90" s="361">
        <f>'2M - SGS'!R90</f>
        <v>7.2980000000000003E-2</v>
      </c>
      <c r="S90" s="361">
        <f>'2M - SGS'!S90</f>
        <v>7.9849000000000003E-2</v>
      </c>
      <c r="T90" s="361">
        <f>'2M - SGS'!T90</f>
        <v>7.2720999999999994E-2</v>
      </c>
      <c r="U90" s="361">
        <f>'2M - SGS'!U90</f>
        <v>7.4929999999999997E-2</v>
      </c>
      <c r="V90" s="361">
        <f>'2M - SGS'!V90</f>
        <v>7.5861999999999999E-2</v>
      </c>
      <c r="W90" s="361">
        <f>'2M - SGS'!W90</f>
        <v>7.5733999999999996E-2</v>
      </c>
      <c r="X90" s="361">
        <f>'2M - SGS'!X90</f>
        <v>8.2808000000000007E-2</v>
      </c>
      <c r="Y90" s="361">
        <f>'2M - SGS'!Y90</f>
        <v>8.6345000000000005E-2</v>
      </c>
      <c r="Z90" s="361">
        <f>'2M - SGS'!Z90</f>
        <v>9.4200000000000006E-2</v>
      </c>
      <c r="AA90" s="361">
        <f>'2M - SGS'!AA90</f>
        <v>0.108255</v>
      </c>
      <c r="AB90" s="361">
        <f>'2M - SGS'!AB90</f>
        <v>9.1078000000000006E-2</v>
      </c>
      <c r="AC90" s="361">
        <f>'2M - SGS'!AC90</f>
        <v>8.5239999999999996E-2</v>
      </c>
      <c r="AD90" s="361">
        <f>'2M - SGS'!AD90</f>
        <v>7.2980000000000003E-2</v>
      </c>
      <c r="AE90" s="361">
        <f>'2M - SGS'!AE90</f>
        <v>7.9849000000000003E-2</v>
      </c>
      <c r="AF90" s="361">
        <f>'2M - SGS'!AF90</f>
        <v>7.2720999999999994E-2</v>
      </c>
      <c r="AG90" s="361">
        <f>'2M - SGS'!AG90</f>
        <v>7.4929999999999997E-2</v>
      </c>
      <c r="AH90" s="361">
        <f>'2M - SGS'!AH90</f>
        <v>7.5861999999999999E-2</v>
      </c>
      <c r="AI90" s="361">
        <f>'2M - SGS'!AI90</f>
        <v>7.5733999999999996E-2</v>
      </c>
      <c r="AJ90" s="361">
        <f>'2M - SGS'!AJ90</f>
        <v>8.2808000000000007E-2</v>
      </c>
      <c r="AK90" s="361">
        <f>'2M - SGS'!AK90</f>
        <v>8.6345000000000005E-2</v>
      </c>
      <c r="AL90" s="361">
        <f>'2M - SGS'!AL90</f>
        <v>9.4200000000000006E-2</v>
      </c>
      <c r="AM90" s="361">
        <f>'2M - SGS'!AM90</f>
        <v>0.108255</v>
      </c>
      <c r="AO90" s="246">
        <f t="shared" si="63"/>
        <v>1.0000020000000001</v>
      </c>
    </row>
    <row r="91" spans="1:41" ht="15" thickBot="1" x14ac:dyDescent="0.35">
      <c r="AO91" s="231" t="s">
        <v>137</v>
      </c>
    </row>
    <row r="92" spans="1:41" ht="15" customHeight="1" x14ac:dyDescent="0.3">
      <c r="A92" s="627" t="s">
        <v>153</v>
      </c>
      <c r="B92" s="312" t="s">
        <v>16</v>
      </c>
      <c r="C92" s="304">
        <f>C77</f>
        <v>43831</v>
      </c>
      <c r="D92" s="304">
        <f t="shared" ref="D92:AM92" si="65">D77</f>
        <v>43862</v>
      </c>
      <c r="E92" s="304">
        <f t="shared" si="65"/>
        <v>43891</v>
      </c>
      <c r="F92" s="304">
        <f t="shared" si="65"/>
        <v>43922</v>
      </c>
      <c r="G92" s="304">
        <f t="shared" si="65"/>
        <v>43952</v>
      </c>
      <c r="H92" s="304">
        <f t="shared" si="65"/>
        <v>43983</v>
      </c>
      <c r="I92" s="304">
        <f t="shared" si="65"/>
        <v>44013</v>
      </c>
      <c r="J92" s="304">
        <f t="shared" si="65"/>
        <v>44044</v>
      </c>
      <c r="K92" s="304">
        <f t="shared" si="65"/>
        <v>44075</v>
      </c>
      <c r="L92" s="304">
        <f t="shared" si="65"/>
        <v>44105</v>
      </c>
      <c r="M92" s="304">
        <f t="shared" si="65"/>
        <v>44136</v>
      </c>
      <c r="N92" s="304">
        <f t="shared" si="65"/>
        <v>44166</v>
      </c>
      <c r="O92" s="304">
        <f t="shared" si="65"/>
        <v>44197</v>
      </c>
      <c r="P92" s="304">
        <f t="shared" si="65"/>
        <v>44228</v>
      </c>
      <c r="Q92" s="304">
        <f t="shared" si="65"/>
        <v>44256</v>
      </c>
      <c r="R92" s="304">
        <f t="shared" si="65"/>
        <v>44287</v>
      </c>
      <c r="S92" s="304">
        <f t="shared" si="65"/>
        <v>44317</v>
      </c>
      <c r="T92" s="304">
        <f t="shared" si="65"/>
        <v>44348</v>
      </c>
      <c r="U92" s="304">
        <f t="shared" si="65"/>
        <v>44378</v>
      </c>
      <c r="V92" s="304">
        <f t="shared" si="65"/>
        <v>44409</v>
      </c>
      <c r="W92" s="304">
        <f t="shared" si="65"/>
        <v>44440</v>
      </c>
      <c r="X92" s="304">
        <f t="shared" si="65"/>
        <v>44470</v>
      </c>
      <c r="Y92" s="304">
        <f t="shared" si="65"/>
        <v>44501</v>
      </c>
      <c r="Z92" s="304">
        <f t="shared" si="65"/>
        <v>44531</v>
      </c>
      <c r="AA92" s="304">
        <f t="shared" si="65"/>
        <v>44562</v>
      </c>
      <c r="AB92" s="304">
        <f t="shared" si="65"/>
        <v>44593</v>
      </c>
      <c r="AC92" s="304">
        <f t="shared" si="65"/>
        <v>44621</v>
      </c>
      <c r="AD92" s="304">
        <f t="shared" si="65"/>
        <v>44652</v>
      </c>
      <c r="AE92" s="304">
        <f t="shared" si="65"/>
        <v>44682</v>
      </c>
      <c r="AF92" s="304">
        <f t="shared" si="65"/>
        <v>44713</v>
      </c>
      <c r="AG92" s="304">
        <f t="shared" si="65"/>
        <v>44743</v>
      </c>
      <c r="AH92" s="304">
        <f t="shared" si="65"/>
        <v>44774</v>
      </c>
      <c r="AI92" s="304">
        <f t="shared" si="65"/>
        <v>44805</v>
      </c>
      <c r="AJ92" s="304">
        <f t="shared" si="65"/>
        <v>44835</v>
      </c>
      <c r="AK92" s="304">
        <f t="shared" si="65"/>
        <v>44866</v>
      </c>
      <c r="AL92" s="304">
        <f t="shared" si="65"/>
        <v>44896</v>
      </c>
      <c r="AM92" s="304">
        <f t="shared" si="65"/>
        <v>44927</v>
      </c>
    </row>
    <row r="93" spans="1:41" ht="15.75" customHeight="1" x14ac:dyDescent="0.3">
      <c r="A93" s="628"/>
      <c r="B93" s="11" t="s">
        <v>141</v>
      </c>
      <c r="C93" s="346">
        <f>'11M - LPS'!C93</f>
        <v>2.2321000000000001E-2</v>
      </c>
      <c r="D93" s="346">
        <f>'11M - LPS'!D93</f>
        <v>2.3022000000000001E-2</v>
      </c>
      <c r="E93" s="346">
        <f>'11M - LPS'!E93</f>
        <v>2.3028E-2</v>
      </c>
      <c r="F93" s="347">
        <f>'11M - LPS'!F93</f>
        <v>2.7399E-2</v>
      </c>
      <c r="G93" s="347">
        <f>'11M - LPS'!G93</f>
        <v>3.1260000000000003E-2</v>
      </c>
      <c r="H93" s="347">
        <f>'11M - LPS'!H93</f>
        <v>5.3324000000000003E-2</v>
      </c>
      <c r="I93" s="347">
        <f>'11M - LPS'!I93</f>
        <v>5.024E-2</v>
      </c>
      <c r="J93" s="347">
        <f>'11M - LPS'!J93</f>
        <v>4.9953999999999998E-2</v>
      </c>
      <c r="K93" s="347">
        <f>'11M - LPS'!K93</f>
        <v>5.0927E-2</v>
      </c>
      <c r="L93" s="347">
        <f>'11M - LPS'!L93</f>
        <v>3.2402E-2</v>
      </c>
      <c r="M93" s="347">
        <f>'11M - LPS'!M93</f>
        <v>3.0643E-2</v>
      </c>
      <c r="N93" s="347">
        <f>'11M - LPS'!N93</f>
        <v>2.8851999999999999E-2</v>
      </c>
      <c r="O93" s="347">
        <f>'11M - LPS'!O93</f>
        <v>2.6759000000000002E-2</v>
      </c>
      <c r="P93" s="347">
        <f>'11M - LPS'!P93</f>
        <v>2.7252999999999999E-2</v>
      </c>
      <c r="Q93" s="347">
        <f>'11M - LPS'!Q93</f>
        <v>2.7386000000000001E-2</v>
      </c>
      <c r="R93" s="347">
        <f>'11M - LPS'!R93</f>
        <v>2.7399E-2</v>
      </c>
      <c r="S93" s="347">
        <f>'11M - LPS'!S93</f>
        <v>3.1260000000000003E-2</v>
      </c>
      <c r="T93" s="347">
        <f>'11M - LPS'!T93</f>
        <v>5.3324000000000003E-2</v>
      </c>
      <c r="U93" s="347">
        <f>'11M - LPS'!U93</f>
        <v>5.024E-2</v>
      </c>
      <c r="V93" s="347">
        <f>'11M - LPS'!V93</f>
        <v>4.9953999999999998E-2</v>
      </c>
      <c r="W93" s="347">
        <f>'11M - LPS'!W93</f>
        <v>5.0927E-2</v>
      </c>
      <c r="X93" s="347">
        <f>'11M - LPS'!X93</f>
        <v>3.2402E-2</v>
      </c>
      <c r="Y93" s="347">
        <f>'11M - LPS'!Y93</f>
        <v>3.0643E-2</v>
      </c>
      <c r="Z93" s="347">
        <f>'11M - LPS'!Z93</f>
        <v>2.8851999999999999E-2</v>
      </c>
      <c r="AA93" s="347">
        <f>'11M - LPS'!AA93</f>
        <v>2.6759000000000002E-2</v>
      </c>
      <c r="AB93" s="347">
        <f>'11M - LPS'!AB93</f>
        <v>2.7252999999999999E-2</v>
      </c>
      <c r="AC93" s="347">
        <f>'11M - LPS'!AC93</f>
        <v>2.7386000000000001E-2</v>
      </c>
      <c r="AD93" s="347">
        <f>'11M - LPS'!AD93</f>
        <v>2.7399E-2</v>
      </c>
      <c r="AE93" s="347">
        <f>'11M - LPS'!AE93</f>
        <v>3.1260000000000003E-2</v>
      </c>
      <c r="AF93" s="347">
        <f>'11M - LPS'!AF93</f>
        <v>5.3324000000000003E-2</v>
      </c>
      <c r="AG93" s="347">
        <f>'11M - LPS'!AG93</f>
        <v>5.024E-2</v>
      </c>
      <c r="AH93" s="347">
        <f>'11M - LPS'!AH93</f>
        <v>4.9953999999999998E-2</v>
      </c>
      <c r="AI93" s="347">
        <f>'11M - LPS'!AI93</f>
        <v>5.0927E-2</v>
      </c>
      <c r="AJ93" s="347">
        <f>'11M - LPS'!AJ93</f>
        <v>3.2402E-2</v>
      </c>
      <c r="AK93" s="347">
        <f>'11M - LPS'!AK93</f>
        <v>3.0643E-2</v>
      </c>
      <c r="AL93" s="347">
        <f>'11M - LPS'!AL93</f>
        <v>2.8851999999999999E-2</v>
      </c>
      <c r="AM93" s="347">
        <f>'11M - LPS'!AM93</f>
        <v>2.6759000000000002E-2</v>
      </c>
      <c r="AO93" s="231" t="s">
        <v>139</v>
      </c>
    </row>
    <row r="94" spans="1:41" x14ac:dyDescent="0.3">
      <c r="A94" s="628"/>
      <c r="B94" s="11" t="s">
        <v>59</v>
      </c>
      <c r="C94" s="346">
        <f>'11M - LPS'!C94</f>
        <v>2.8108999999999999E-2</v>
      </c>
      <c r="D94" s="346">
        <f>'11M - LPS'!D94</f>
        <v>2.8694000000000001E-2</v>
      </c>
      <c r="E94" s="346">
        <f>'11M - LPS'!E94</f>
        <v>2.6006000000000001E-2</v>
      </c>
      <c r="F94" s="347">
        <f>'11M - LPS'!F94</f>
        <v>2.7834999999999999E-2</v>
      </c>
      <c r="G94" s="347">
        <f>'11M - LPS'!G94</f>
        <v>3.9120000000000002E-2</v>
      </c>
      <c r="H94" s="347">
        <f>'11M - LPS'!H94</f>
        <v>7.6133999999999993E-2</v>
      </c>
      <c r="I94" s="347">
        <f>'11M - LPS'!I94</f>
        <v>5.8799999999999998E-2</v>
      </c>
      <c r="J94" s="347">
        <f>'11M - LPS'!J94</f>
        <v>6.5284999999999996E-2</v>
      </c>
      <c r="K94" s="347">
        <f>'11M - LPS'!K94</f>
        <v>7.3496000000000006E-2</v>
      </c>
      <c r="L94" s="347">
        <f>'11M - LPS'!L94</f>
        <v>3.1467000000000002E-2</v>
      </c>
      <c r="M94" s="347">
        <f>'11M - LPS'!M94</f>
        <v>3.7912000000000001E-2</v>
      </c>
      <c r="N94" s="347">
        <f>'11M - LPS'!N94</f>
        <v>2.7827000000000001E-2</v>
      </c>
      <c r="O94" s="347">
        <f>'11M - LPS'!O94</f>
        <v>3.1730000000000001E-2</v>
      </c>
      <c r="P94" s="347">
        <f>'11M - LPS'!P94</f>
        <v>3.2064000000000002E-2</v>
      </c>
      <c r="Q94" s="347">
        <f>'11M - LPS'!Q94</f>
        <v>3.0006000000000001E-2</v>
      </c>
      <c r="R94" s="347">
        <f>'11M - LPS'!R94</f>
        <v>2.7834999999999999E-2</v>
      </c>
      <c r="S94" s="347">
        <f>'11M - LPS'!S94</f>
        <v>3.9120000000000002E-2</v>
      </c>
      <c r="T94" s="347">
        <f>'11M - LPS'!T94</f>
        <v>7.6133999999999993E-2</v>
      </c>
      <c r="U94" s="347">
        <f>'11M - LPS'!U94</f>
        <v>5.8799999999999998E-2</v>
      </c>
      <c r="V94" s="347">
        <f>'11M - LPS'!V94</f>
        <v>6.5284999999999996E-2</v>
      </c>
      <c r="W94" s="347">
        <f>'11M - LPS'!W94</f>
        <v>7.3496000000000006E-2</v>
      </c>
      <c r="X94" s="347">
        <f>'11M - LPS'!X94</f>
        <v>3.1467000000000002E-2</v>
      </c>
      <c r="Y94" s="347">
        <f>'11M - LPS'!Y94</f>
        <v>3.7912000000000001E-2</v>
      </c>
      <c r="Z94" s="347">
        <f>'11M - LPS'!Z94</f>
        <v>2.7827000000000001E-2</v>
      </c>
      <c r="AA94" s="347">
        <f>'11M - LPS'!AA94</f>
        <v>3.1730000000000001E-2</v>
      </c>
      <c r="AB94" s="347">
        <f>'11M - LPS'!AB94</f>
        <v>3.2064000000000002E-2</v>
      </c>
      <c r="AC94" s="347">
        <f>'11M - LPS'!AC94</f>
        <v>3.0006000000000001E-2</v>
      </c>
      <c r="AD94" s="347">
        <f>'11M - LPS'!AD94</f>
        <v>2.7834999999999999E-2</v>
      </c>
      <c r="AE94" s="347">
        <f>'11M - LPS'!AE94</f>
        <v>3.9120000000000002E-2</v>
      </c>
      <c r="AF94" s="347">
        <f>'11M - LPS'!AF94</f>
        <v>7.6133999999999993E-2</v>
      </c>
      <c r="AG94" s="347">
        <f>'11M - LPS'!AG94</f>
        <v>5.8799999999999998E-2</v>
      </c>
      <c r="AH94" s="347">
        <f>'11M - LPS'!AH94</f>
        <v>6.5284999999999996E-2</v>
      </c>
      <c r="AI94" s="347">
        <f>'11M - LPS'!AI94</f>
        <v>7.3496000000000006E-2</v>
      </c>
      <c r="AJ94" s="347">
        <f>'11M - LPS'!AJ94</f>
        <v>3.1467000000000002E-2</v>
      </c>
      <c r="AK94" s="347">
        <f>'11M - LPS'!AK94</f>
        <v>3.7912000000000001E-2</v>
      </c>
      <c r="AL94" s="347">
        <f>'11M - LPS'!AL94</f>
        <v>2.7827000000000001E-2</v>
      </c>
      <c r="AM94" s="347">
        <f>'11M - LPS'!AM94</f>
        <v>3.1730000000000001E-2</v>
      </c>
      <c r="AO94" s="231" t="s">
        <v>140</v>
      </c>
    </row>
    <row r="95" spans="1:41" x14ac:dyDescent="0.3">
      <c r="A95" s="628"/>
      <c r="B95" s="11" t="s">
        <v>142</v>
      </c>
      <c r="C95" s="346">
        <f>'11M - LPS'!C95</f>
        <v>2.1930999999999999E-2</v>
      </c>
      <c r="D95" s="346">
        <f>'11M - LPS'!D95</f>
        <v>2.2645999999999999E-2</v>
      </c>
      <c r="E95" s="346">
        <f>'11M - LPS'!E95</f>
        <v>2.58E-2</v>
      </c>
      <c r="F95" s="347">
        <f>'11M - LPS'!F95</f>
        <v>3.0592000000000001E-2</v>
      </c>
      <c r="G95" s="347">
        <f>'11M - LPS'!G95</f>
        <v>3.3579999999999999E-2</v>
      </c>
      <c r="H95" s="347">
        <f>'11M - LPS'!H95</f>
        <v>6.0206999999999997E-2</v>
      </c>
      <c r="I95" s="347">
        <f>'11M - LPS'!I95</f>
        <v>5.0174000000000003E-2</v>
      </c>
      <c r="J95" s="347">
        <f>'11M - LPS'!J95</f>
        <v>5.3324999999999997E-2</v>
      </c>
      <c r="K95" s="347">
        <f>'11M - LPS'!K95</f>
        <v>5.6530999999999998E-2</v>
      </c>
      <c r="L95" s="347">
        <f>'11M - LPS'!L95</f>
        <v>3.5098999999999998E-2</v>
      </c>
      <c r="M95" s="347">
        <f>'11M - LPS'!M95</f>
        <v>3.0679999999999999E-2</v>
      </c>
      <c r="N95" s="347">
        <f>'11M - LPS'!N95</f>
        <v>3.0776999999999999E-2</v>
      </c>
      <c r="O95" s="347">
        <f>'11M - LPS'!O95</f>
        <v>2.6424E-2</v>
      </c>
      <c r="P95" s="347">
        <f>'11M - LPS'!P95</f>
        <v>2.6935000000000001E-2</v>
      </c>
      <c r="Q95" s="347">
        <f>'11M - LPS'!Q95</f>
        <v>2.9822000000000001E-2</v>
      </c>
      <c r="R95" s="347">
        <f>'11M - LPS'!R95</f>
        <v>3.0592000000000001E-2</v>
      </c>
      <c r="S95" s="347">
        <f>'11M - LPS'!S95</f>
        <v>3.3579999999999999E-2</v>
      </c>
      <c r="T95" s="347">
        <f>'11M - LPS'!T95</f>
        <v>6.0206999999999997E-2</v>
      </c>
      <c r="U95" s="347">
        <f>'11M - LPS'!U95</f>
        <v>5.0174000000000003E-2</v>
      </c>
      <c r="V95" s="347">
        <f>'11M - LPS'!V95</f>
        <v>5.3324999999999997E-2</v>
      </c>
      <c r="W95" s="347">
        <f>'11M - LPS'!W95</f>
        <v>5.6530999999999998E-2</v>
      </c>
      <c r="X95" s="347">
        <f>'11M - LPS'!X95</f>
        <v>3.5098999999999998E-2</v>
      </c>
      <c r="Y95" s="347">
        <f>'11M - LPS'!Y95</f>
        <v>3.0679999999999999E-2</v>
      </c>
      <c r="Z95" s="347">
        <f>'11M - LPS'!Z95</f>
        <v>3.0776999999999999E-2</v>
      </c>
      <c r="AA95" s="347">
        <f>'11M - LPS'!AA95</f>
        <v>2.6424E-2</v>
      </c>
      <c r="AB95" s="347">
        <f>'11M - LPS'!AB95</f>
        <v>2.6935000000000001E-2</v>
      </c>
      <c r="AC95" s="347">
        <f>'11M - LPS'!AC95</f>
        <v>2.9822000000000001E-2</v>
      </c>
      <c r="AD95" s="347">
        <f>'11M - LPS'!AD95</f>
        <v>3.0592000000000001E-2</v>
      </c>
      <c r="AE95" s="347">
        <f>'11M - LPS'!AE95</f>
        <v>3.3579999999999999E-2</v>
      </c>
      <c r="AF95" s="347">
        <f>'11M - LPS'!AF95</f>
        <v>6.0206999999999997E-2</v>
      </c>
      <c r="AG95" s="347">
        <f>'11M - LPS'!AG95</f>
        <v>5.0174000000000003E-2</v>
      </c>
      <c r="AH95" s="347">
        <f>'11M - LPS'!AH95</f>
        <v>5.3324999999999997E-2</v>
      </c>
      <c r="AI95" s="347">
        <f>'11M - LPS'!AI95</f>
        <v>5.6530999999999998E-2</v>
      </c>
      <c r="AJ95" s="347">
        <f>'11M - LPS'!AJ95</f>
        <v>3.5098999999999998E-2</v>
      </c>
      <c r="AK95" s="347">
        <f>'11M - LPS'!AK95</f>
        <v>3.0679999999999999E-2</v>
      </c>
      <c r="AL95" s="347">
        <f>'11M - LPS'!AL95</f>
        <v>3.0776999999999999E-2</v>
      </c>
      <c r="AM95" s="347">
        <f>'11M - LPS'!AM95</f>
        <v>2.6424E-2</v>
      </c>
    </row>
    <row r="96" spans="1:41" x14ac:dyDescent="0.3">
      <c r="A96" s="628"/>
      <c r="B96" s="11" t="s">
        <v>60</v>
      </c>
      <c r="C96" s="346">
        <f>'11M - LPS'!C96</f>
        <v>1.2194E-2</v>
      </c>
      <c r="D96" s="346">
        <f>'11M - LPS'!D96</f>
        <v>1.2194E-2</v>
      </c>
      <c r="E96" s="346">
        <f>'11M - LPS'!E96</f>
        <v>2.4788000000000001E-2</v>
      </c>
      <c r="F96" s="347">
        <f>'11M - LPS'!F96</f>
        <v>2.8389999999999999E-2</v>
      </c>
      <c r="G96" s="347">
        <f>'11M - LPS'!G96</f>
        <v>4.6775999999999998E-2</v>
      </c>
      <c r="H96" s="347">
        <f>'11M - LPS'!H96</f>
        <v>7.7183000000000002E-2</v>
      </c>
      <c r="I96" s="347">
        <f>'11M - LPS'!I96</f>
        <v>5.9184E-2</v>
      </c>
      <c r="J96" s="347">
        <f>'11M - LPS'!J96</f>
        <v>6.5846000000000002E-2</v>
      </c>
      <c r="K96" s="347">
        <f>'11M - LPS'!K96</f>
        <v>7.7815999999999996E-2</v>
      </c>
      <c r="L96" s="347">
        <f>'11M - LPS'!L96</f>
        <v>3.1288000000000003E-2</v>
      </c>
      <c r="M96" s="347">
        <f>'11M - LPS'!M96</f>
        <v>1.8069000000000002E-2</v>
      </c>
      <c r="N96" s="347">
        <f>'11M - LPS'!N96</f>
        <v>1.8069000000000002E-2</v>
      </c>
      <c r="O96" s="347">
        <f>'11M - LPS'!O96</f>
        <v>1.8069000000000002E-2</v>
      </c>
      <c r="P96" s="347">
        <f>'11M - LPS'!P96</f>
        <v>1.8069000000000002E-2</v>
      </c>
      <c r="Q96" s="347">
        <f>'11M - LPS'!Q96</f>
        <v>1.8069000000000002E-2</v>
      </c>
      <c r="R96" s="347">
        <f>'11M - LPS'!R96</f>
        <v>2.8389999999999999E-2</v>
      </c>
      <c r="S96" s="347">
        <f>'11M - LPS'!S96</f>
        <v>4.6775999999999998E-2</v>
      </c>
      <c r="T96" s="347">
        <f>'11M - LPS'!T96</f>
        <v>7.7183000000000002E-2</v>
      </c>
      <c r="U96" s="347">
        <f>'11M - LPS'!U96</f>
        <v>5.9184E-2</v>
      </c>
      <c r="V96" s="347">
        <f>'11M - LPS'!V96</f>
        <v>6.5846000000000002E-2</v>
      </c>
      <c r="W96" s="347">
        <f>'11M - LPS'!W96</f>
        <v>7.7815999999999996E-2</v>
      </c>
      <c r="X96" s="347">
        <f>'11M - LPS'!X96</f>
        <v>3.1288000000000003E-2</v>
      </c>
      <c r="Y96" s="347">
        <f>'11M - LPS'!Y96</f>
        <v>1.8069000000000002E-2</v>
      </c>
      <c r="Z96" s="347">
        <f>'11M - LPS'!Z96</f>
        <v>1.8069000000000002E-2</v>
      </c>
      <c r="AA96" s="347">
        <f>'11M - LPS'!AA96</f>
        <v>1.8069000000000002E-2</v>
      </c>
      <c r="AB96" s="347">
        <f>'11M - LPS'!AB96</f>
        <v>1.8069000000000002E-2</v>
      </c>
      <c r="AC96" s="347">
        <f>'11M - LPS'!AC96</f>
        <v>1.8069000000000002E-2</v>
      </c>
      <c r="AD96" s="347">
        <f>'11M - LPS'!AD96</f>
        <v>2.8389999999999999E-2</v>
      </c>
      <c r="AE96" s="347">
        <f>'11M - LPS'!AE96</f>
        <v>4.6775999999999998E-2</v>
      </c>
      <c r="AF96" s="347">
        <f>'11M - LPS'!AF96</f>
        <v>7.7183000000000002E-2</v>
      </c>
      <c r="AG96" s="347">
        <f>'11M - LPS'!AG96</f>
        <v>5.9184E-2</v>
      </c>
      <c r="AH96" s="347">
        <f>'11M - LPS'!AH96</f>
        <v>6.5846000000000002E-2</v>
      </c>
      <c r="AI96" s="347">
        <f>'11M - LPS'!AI96</f>
        <v>7.7815999999999996E-2</v>
      </c>
      <c r="AJ96" s="347">
        <f>'11M - LPS'!AJ96</f>
        <v>3.1288000000000003E-2</v>
      </c>
      <c r="AK96" s="347">
        <f>'11M - LPS'!AK96</f>
        <v>1.8069000000000002E-2</v>
      </c>
      <c r="AL96" s="347">
        <f>'11M - LPS'!AL96</f>
        <v>1.8069000000000002E-2</v>
      </c>
      <c r="AM96" s="347">
        <f>'11M - LPS'!AM96</f>
        <v>1.8069000000000002E-2</v>
      </c>
    </row>
    <row r="97" spans="1:39" x14ac:dyDescent="0.3">
      <c r="A97" s="628"/>
      <c r="B97" s="11" t="s">
        <v>143</v>
      </c>
      <c r="C97" s="346">
        <f>'11M - LPS'!C97</f>
        <v>1.4092E-2</v>
      </c>
      <c r="D97" s="346">
        <f>'11M - LPS'!D97</f>
        <v>1.4168999999999999E-2</v>
      </c>
      <c r="E97" s="346">
        <f>'11M - LPS'!E97</f>
        <v>1.2477E-2</v>
      </c>
      <c r="F97" s="347">
        <f>'11M - LPS'!F97</f>
        <v>1.9553000000000001E-2</v>
      </c>
      <c r="G97" s="347">
        <f>'11M - LPS'!G97</f>
        <v>1.8366E-2</v>
      </c>
      <c r="H97" s="347">
        <f>'11M - LPS'!H97</f>
        <v>2.0587999999999999E-2</v>
      </c>
      <c r="I97" s="347">
        <f>'11M - LPS'!I97</f>
        <v>2.001E-2</v>
      </c>
      <c r="J97" s="347">
        <f>'11M - LPS'!J97</f>
        <v>2.0625999999999999E-2</v>
      </c>
      <c r="K97" s="347">
        <f>'11M - LPS'!K97</f>
        <v>2.0587000000000001E-2</v>
      </c>
      <c r="L97" s="347">
        <f>'11M - LPS'!L97</f>
        <v>1.8308000000000001E-2</v>
      </c>
      <c r="M97" s="347">
        <f>'11M - LPS'!M97</f>
        <v>1.8096000000000001E-2</v>
      </c>
      <c r="N97" s="347">
        <f>'11M - LPS'!N97</f>
        <v>1.8273999999999999E-2</v>
      </c>
      <c r="O97" s="347">
        <f>'11M - LPS'!O97</f>
        <v>1.9696999999999999E-2</v>
      </c>
      <c r="P97" s="347">
        <f>'11M - LPS'!P97</f>
        <v>1.9747000000000001E-2</v>
      </c>
      <c r="Q97" s="347">
        <f>'11M - LPS'!Q97</f>
        <v>1.8321E-2</v>
      </c>
      <c r="R97" s="347">
        <f>'11M - LPS'!R97</f>
        <v>1.9553000000000001E-2</v>
      </c>
      <c r="S97" s="347">
        <f>'11M - LPS'!S97</f>
        <v>1.8366E-2</v>
      </c>
      <c r="T97" s="347">
        <f>'11M - LPS'!T97</f>
        <v>2.0587999999999999E-2</v>
      </c>
      <c r="U97" s="347">
        <f>'11M - LPS'!U97</f>
        <v>2.001E-2</v>
      </c>
      <c r="V97" s="347">
        <f>'11M - LPS'!V97</f>
        <v>2.0625999999999999E-2</v>
      </c>
      <c r="W97" s="347">
        <f>'11M - LPS'!W97</f>
        <v>2.0587000000000001E-2</v>
      </c>
      <c r="X97" s="347">
        <f>'11M - LPS'!X97</f>
        <v>1.8308000000000001E-2</v>
      </c>
      <c r="Y97" s="347">
        <f>'11M - LPS'!Y97</f>
        <v>1.8096000000000001E-2</v>
      </c>
      <c r="Z97" s="347">
        <f>'11M - LPS'!Z97</f>
        <v>1.8273999999999999E-2</v>
      </c>
      <c r="AA97" s="347">
        <f>'11M - LPS'!AA97</f>
        <v>1.9696999999999999E-2</v>
      </c>
      <c r="AB97" s="347">
        <f>'11M - LPS'!AB97</f>
        <v>1.9747000000000001E-2</v>
      </c>
      <c r="AC97" s="347">
        <f>'11M - LPS'!AC97</f>
        <v>1.8321E-2</v>
      </c>
      <c r="AD97" s="347">
        <f>'11M - LPS'!AD97</f>
        <v>1.9553000000000001E-2</v>
      </c>
      <c r="AE97" s="347">
        <f>'11M - LPS'!AE97</f>
        <v>1.8366E-2</v>
      </c>
      <c r="AF97" s="347">
        <f>'11M - LPS'!AF97</f>
        <v>2.0587999999999999E-2</v>
      </c>
      <c r="AG97" s="347">
        <f>'11M - LPS'!AG97</f>
        <v>2.001E-2</v>
      </c>
      <c r="AH97" s="347">
        <f>'11M - LPS'!AH97</f>
        <v>2.0625999999999999E-2</v>
      </c>
      <c r="AI97" s="347">
        <f>'11M - LPS'!AI97</f>
        <v>2.0587000000000001E-2</v>
      </c>
      <c r="AJ97" s="347">
        <f>'11M - LPS'!AJ97</f>
        <v>1.8308000000000001E-2</v>
      </c>
      <c r="AK97" s="347">
        <f>'11M - LPS'!AK97</f>
        <v>1.8096000000000001E-2</v>
      </c>
      <c r="AL97" s="347">
        <f>'11M - LPS'!AL97</f>
        <v>1.8273999999999999E-2</v>
      </c>
      <c r="AM97" s="347">
        <f>'11M - LPS'!AM97</f>
        <v>1.9696999999999999E-2</v>
      </c>
    </row>
    <row r="98" spans="1:39" x14ac:dyDescent="0.3">
      <c r="A98" s="628"/>
      <c r="B98" s="11" t="s">
        <v>62</v>
      </c>
      <c r="C98" s="346">
        <f>'11M - LPS'!C98</f>
        <v>2.8108999999999999E-2</v>
      </c>
      <c r="D98" s="346">
        <f>'11M - LPS'!D98</f>
        <v>2.8716999999999999E-2</v>
      </c>
      <c r="E98" s="346">
        <f>'11M - LPS'!E98</f>
        <v>2.6422999999999999E-2</v>
      </c>
      <c r="F98" s="347">
        <f>'11M - LPS'!F98</f>
        <v>3.0831000000000001E-2</v>
      </c>
      <c r="G98" s="347">
        <f>'11M - LPS'!G98</f>
        <v>2.9693000000000001E-2</v>
      </c>
      <c r="H98" s="347">
        <f>'11M - LPS'!H98</f>
        <v>1.9928000000000001E-2</v>
      </c>
      <c r="I98" s="347">
        <f>'11M - LPS'!I98</f>
        <v>1.9928000000000001E-2</v>
      </c>
      <c r="J98" s="347">
        <f>'11M - LPS'!J98</f>
        <v>1.9928000000000001E-2</v>
      </c>
      <c r="K98" s="347">
        <f>'11M - LPS'!K98</f>
        <v>5.3747999999999997E-2</v>
      </c>
      <c r="L98" s="347">
        <f>'11M - LPS'!L98</f>
        <v>3.3760999999999999E-2</v>
      </c>
      <c r="M98" s="347">
        <f>'11M - LPS'!M98</f>
        <v>3.8767999999999997E-2</v>
      </c>
      <c r="N98" s="347">
        <f>'11M - LPS'!N98</f>
        <v>2.7831999999999999E-2</v>
      </c>
      <c r="O98" s="347">
        <f>'11M - LPS'!O98</f>
        <v>3.1731000000000002E-2</v>
      </c>
      <c r="P98" s="347">
        <f>'11M - LPS'!P98</f>
        <v>3.2084000000000001E-2</v>
      </c>
      <c r="Q98" s="347">
        <f>'11M - LPS'!Q98</f>
        <v>3.0380000000000001E-2</v>
      </c>
      <c r="R98" s="347">
        <f>'11M - LPS'!R98</f>
        <v>3.0831000000000001E-2</v>
      </c>
      <c r="S98" s="347">
        <f>'11M - LPS'!S98</f>
        <v>2.9693000000000001E-2</v>
      </c>
      <c r="T98" s="347">
        <f>'11M - LPS'!T98</f>
        <v>1.9928000000000001E-2</v>
      </c>
      <c r="U98" s="347">
        <f>'11M - LPS'!U98</f>
        <v>1.9928000000000001E-2</v>
      </c>
      <c r="V98" s="347">
        <f>'11M - LPS'!V98</f>
        <v>1.9928000000000001E-2</v>
      </c>
      <c r="W98" s="347">
        <f>'11M - LPS'!W98</f>
        <v>5.3747999999999997E-2</v>
      </c>
      <c r="X98" s="347">
        <f>'11M - LPS'!X98</f>
        <v>3.3760999999999999E-2</v>
      </c>
      <c r="Y98" s="347">
        <f>'11M - LPS'!Y98</f>
        <v>3.8767999999999997E-2</v>
      </c>
      <c r="Z98" s="347">
        <f>'11M - LPS'!Z98</f>
        <v>2.7831999999999999E-2</v>
      </c>
      <c r="AA98" s="347">
        <f>'11M - LPS'!AA98</f>
        <v>3.1731000000000002E-2</v>
      </c>
      <c r="AB98" s="347">
        <f>'11M - LPS'!AB98</f>
        <v>3.2084000000000001E-2</v>
      </c>
      <c r="AC98" s="347">
        <f>'11M - LPS'!AC98</f>
        <v>3.0380000000000001E-2</v>
      </c>
      <c r="AD98" s="347">
        <f>'11M - LPS'!AD98</f>
        <v>3.0831000000000001E-2</v>
      </c>
      <c r="AE98" s="347">
        <f>'11M - LPS'!AE98</f>
        <v>2.9693000000000001E-2</v>
      </c>
      <c r="AF98" s="347">
        <f>'11M - LPS'!AF98</f>
        <v>1.9928000000000001E-2</v>
      </c>
      <c r="AG98" s="347">
        <f>'11M - LPS'!AG98</f>
        <v>1.9928000000000001E-2</v>
      </c>
      <c r="AH98" s="347">
        <f>'11M - LPS'!AH98</f>
        <v>1.9928000000000001E-2</v>
      </c>
      <c r="AI98" s="347">
        <f>'11M - LPS'!AI98</f>
        <v>5.3747999999999997E-2</v>
      </c>
      <c r="AJ98" s="347">
        <f>'11M - LPS'!AJ98</f>
        <v>3.3760999999999999E-2</v>
      </c>
      <c r="AK98" s="347">
        <f>'11M - LPS'!AK98</f>
        <v>3.8767999999999997E-2</v>
      </c>
      <c r="AL98" s="347">
        <f>'11M - LPS'!AL98</f>
        <v>2.7831999999999999E-2</v>
      </c>
      <c r="AM98" s="347">
        <f>'11M - LPS'!AM98</f>
        <v>3.1731000000000002E-2</v>
      </c>
    </row>
    <row r="99" spans="1:39" x14ac:dyDescent="0.3">
      <c r="A99" s="628"/>
      <c r="B99" s="11" t="s">
        <v>63</v>
      </c>
      <c r="C99" s="346">
        <f>'11M - LPS'!C99</f>
        <v>2.8108999999999999E-2</v>
      </c>
      <c r="D99" s="346">
        <f>'11M - LPS'!D99</f>
        <v>2.8694000000000001E-2</v>
      </c>
      <c r="E99" s="346">
        <f>'11M - LPS'!E99</f>
        <v>2.6006000000000001E-2</v>
      </c>
      <c r="F99" s="347">
        <f>'11M - LPS'!F99</f>
        <v>2.7834999999999999E-2</v>
      </c>
      <c r="G99" s="347">
        <f>'11M - LPS'!G99</f>
        <v>3.9120000000000002E-2</v>
      </c>
      <c r="H99" s="347">
        <f>'11M - LPS'!H99</f>
        <v>7.6133999999999993E-2</v>
      </c>
      <c r="I99" s="347">
        <f>'11M - LPS'!I99</f>
        <v>5.8799999999999998E-2</v>
      </c>
      <c r="J99" s="347">
        <f>'11M - LPS'!J99</f>
        <v>6.5284999999999996E-2</v>
      </c>
      <c r="K99" s="347">
        <f>'11M - LPS'!K99</f>
        <v>7.3496000000000006E-2</v>
      </c>
      <c r="L99" s="347">
        <f>'11M - LPS'!L99</f>
        <v>3.1467000000000002E-2</v>
      </c>
      <c r="M99" s="347">
        <f>'11M - LPS'!M99</f>
        <v>3.7912000000000001E-2</v>
      </c>
      <c r="N99" s="347">
        <f>'11M - LPS'!N99</f>
        <v>2.7827000000000001E-2</v>
      </c>
      <c r="O99" s="347">
        <f>'11M - LPS'!O99</f>
        <v>3.1730000000000001E-2</v>
      </c>
      <c r="P99" s="347">
        <f>'11M - LPS'!P99</f>
        <v>3.2064000000000002E-2</v>
      </c>
      <c r="Q99" s="347">
        <f>'11M - LPS'!Q99</f>
        <v>3.0006000000000001E-2</v>
      </c>
      <c r="R99" s="347">
        <f>'11M - LPS'!R99</f>
        <v>2.7834999999999999E-2</v>
      </c>
      <c r="S99" s="347">
        <f>'11M - LPS'!S99</f>
        <v>3.9120000000000002E-2</v>
      </c>
      <c r="T99" s="347">
        <f>'11M - LPS'!T99</f>
        <v>7.6133999999999993E-2</v>
      </c>
      <c r="U99" s="347">
        <f>'11M - LPS'!U99</f>
        <v>5.8799999999999998E-2</v>
      </c>
      <c r="V99" s="347">
        <f>'11M - LPS'!V99</f>
        <v>6.5284999999999996E-2</v>
      </c>
      <c r="W99" s="347">
        <f>'11M - LPS'!W99</f>
        <v>7.3496000000000006E-2</v>
      </c>
      <c r="X99" s="347">
        <f>'11M - LPS'!X99</f>
        <v>3.1467000000000002E-2</v>
      </c>
      <c r="Y99" s="347">
        <f>'11M - LPS'!Y99</f>
        <v>3.7912000000000001E-2</v>
      </c>
      <c r="Z99" s="347">
        <f>'11M - LPS'!Z99</f>
        <v>2.7827000000000001E-2</v>
      </c>
      <c r="AA99" s="347">
        <f>'11M - LPS'!AA99</f>
        <v>3.1730000000000001E-2</v>
      </c>
      <c r="AB99" s="347">
        <f>'11M - LPS'!AB99</f>
        <v>3.2064000000000002E-2</v>
      </c>
      <c r="AC99" s="347">
        <f>'11M - LPS'!AC99</f>
        <v>3.0006000000000001E-2</v>
      </c>
      <c r="AD99" s="347">
        <f>'11M - LPS'!AD99</f>
        <v>2.7834999999999999E-2</v>
      </c>
      <c r="AE99" s="347">
        <f>'11M - LPS'!AE99</f>
        <v>3.9120000000000002E-2</v>
      </c>
      <c r="AF99" s="347">
        <f>'11M - LPS'!AF99</f>
        <v>7.6133999999999993E-2</v>
      </c>
      <c r="AG99" s="347">
        <f>'11M - LPS'!AG99</f>
        <v>5.8799999999999998E-2</v>
      </c>
      <c r="AH99" s="347">
        <f>'11M - LPS'!AH99</f>
        <v>6.5284999999999996E-2</v>
      </c>
      <c r="AI99" s="347">
        <f>'11M - LPS'!AI99</f>
        <v>7.3496000000000006E-2</v>
      </c>
      <c r="AJ99" s="347">
        <f>'11M - LPS'!AJ99</f>
        <v>3.1467000000000002E-2</v>
      </c>
      <c r="AK99" s="347">
        <f>'11M - LPS'!AK99</f>
        <v>3.7912000000000001E-2</v>
      </c>
      <c r="AL99" s="347">
        <f>'11M - LPS'!AL99</f>
        <v>2.7827000000000001E-2</v>
      </c>
      <c r="AM99" s="347">
        <f>'11M - LPS'!AM99</f>
        <v>3.1730000000000001E-2</v>
      </c>
    </row>
    <row r="100" spans="1:39" x14ac:dyDescent="0.3">
      <c r="A100" s="628"/>
      <c r="B100" s="11" t="s">
        <v>64</v>
      </c>
      <c r="C100" s="346">
        <f>'11M - LPS'!C100</f>
        <v>2.4101000000000001E-2</v>
      </c>
      <c r="D100" s="346">
        <f>'11M - LPS'!D100</f>
        <v>2.4223999999999999E-2</v>
      </c>
      <c r="E100" s="346">
        <f>'11M - LPS'!E100</f>
        <v>2.4219000000000001E-2</v>
      </c>
      <c r="F100" s="347">
        <f>'11M - LPS'!F100</f>
        <v>2.9860999999999999E-2</v>
      </c>
      <c r="G100" s="347">
        <f>'11M - LPS'!G100</f>
        <v>3.3857999999999999E-2</v>
      </c>
      <c r="H100" s="347">
        <f>'11M - LPS'!H100</f>
        <v>5.8526000000000002E-2</v>
      </c>
      <c r="I100" s="347">
        <f>'11M - LPS'!I100</f>
        <v>5.3754999999999997E-2</v>
      </c>
      <c r="J100" s="347">
        <f>'11M - LPS'!J100</f>
        <v>5.3427000000000002E-2</v>
      </c>
      <c r="K100" s="347">
        <f>'11M - LPS'!K100</f>
        <v>5.3490999999999997E-2</v>
      </c>
      <c r="L100" s="347">
        <f>'11M - LPS'!L100</f>
        <v>3.5626999999999999E-2</v>
      </c>
      <c r="M100" s="347">
        <f>'11M - LPS'!M100</f>
        <v>3.2128999999999998E-2</v>
      </c>
      <c r="N100" s="347">
        <f>'11M - LPS'!N100</f>
        <v>2.9715999999999999E-2</v>
      </c>
      <c r="O100" s="347">
        <f>'11M - LPS'!O100</f>
        <v>2.8287E-2</v>
      </c>
      <c r="P100" s="347">
        <f>'11M - LPS'!P100</f>
        <v>2.8268999999999999E-2</v>
      </c>
      <c r="Q100" s="347">
        <f>'11M - LPS'!Q100</f>
        <v>2.8424999999999999E-2</v>
      </c>
      <c r="R100" s="347">
        <f>'11M - LPS'!R100</f>
        <v>2.9860999999999999E-2</v>
      </c>
      <c r="S100" s="347">
        <f>'11M - LPS'!S100</f>
        <v>3.3857999999999999E-2</v>
      </c>
      <c r="T100" s="347">
        <f>'11M - LPS'!T100</f>
        <v>5.8526000000000002E-2</v>
      </c>
      <c r="U100" s="347">
        <f>'11M - LPS'!U100</f>
        <v>5.3754999999999997E-2</v>
      </c>
      <c r="V100" s="347">
        <f>'11M - LPS'!V100</f>
        <v>5.3427000000000002E-2</v>
      </c>
      <c r="W100" s="347">
        <f>'11M - LPS'!W100</f>
        <v>5.3490999999999997E-2</v>
      </c>
      <c r="X100" s="347">
        <f>'11M - LPS'!X100</f>
        <v>3.5626999999999999E-2</v>
      </c>
      <c r="Y100" s="347">
        <f>'11M - LPS'!Y100</f>
        <v>3.2128999999999998E-2</v>
      </c>
      <c r="Z100" s="347">
        <f>'11M - LPS'!Z100</f>
        <v>2.9715999999999999E-2</v>
      </c>
      <c r="AA100" s="347">
        <f>'11M - LPS'!AA100</f>
        <v>2.8287E-2</v>
      </c>
      <c r="AB100" s="347">
        <f>'11M - LPS'!AB100</f>
        <v>2.8268999999999999E-2</v>
      </c>
      <c r="AC100" s="347">
        <f>'11M - LPS'!AC100</f>
        <v>2.8424999999999999E-2</v>
      </c>
      <c r="AD100" s="347">
        <f>'11M - LPS'!AD100</f>
        <v>2.9860999999999999E-2</v>
      </c>
      <c r="AE100" s="347">
        <f>'11M - LPS'!AE100</f>
        <v>3.3857999999999999E-2</v>
      </c>
      <c r="AF100" s="347">
        <f>'11M - LPS'!AF100</f>
        <v>5.8526000000000002E-2</v>
      </c>
      <c r="AG100" s="347">
        <f>'11M - LPS'!AG100</f>
        <v>5.3754999999999997E-2</v>
      </c>
      <c r="AH100" s="347">
        <f>'11M - LPS'!AH100</f>
        <v>5.3427000000000002E-2</v>
      </c>
      <c r="AI100" s="347">
        <f>'11M - LPS'!AI100</f>
        <v>5.3490999999999997E-2</v>
      </c>
      <c r="AJ100" s="347">
        <f>'11M - LPS'!AJ100</f>
        <v>3.5626999999999999E-2</v>
      </c>
      <c r="AK100" s="347">
        <f>'11M - LPS'!AK100</f>
        <v>3.2128999999999998E-2</v>
      </c>
      <c r="AL100" s="347">
        <f>'11M - LPS'!AL100</f>
        <v>2.9715999999999999E-2</v>
      </c>
      <c r="AM100" s="347">
        <f>'11M - LPS'!AM100</f>
        <v>2.8287E-2</v>
      </c>
    </row>
    <row r="101" spans="1:39" x14ac:dyDescent="0.3">
      <c r="A101" s="628"/>
      <c r="B101" s="11" t="s">
        <v>65</v>
      </c>
      <c r="C101" s="346">
        <f>'11M - LPS'!C101</f>
        <v>2.2321000000000001E-2</v>
      </c>
      <c r="D101" s="346">
        <f>'11M - LPS'!D101</f>
        <v>2.3022000000000001E-2</v>
      </c>
      <c r="E101" s="346">
        <f>'11M - LPS'!E101</f>
        <v>2.3028E-2</v>
      </c>
      <c r="F101" s="347">
        <f>'11M - LPS'!F101</f>
        <v>2.7399E-2</v>
      </c>
      <c r="G101" s="347">
        <f>'11M - LPS'!G101</f>
        <v>3.1260000000000003E-2</v>
      </c>
      <c r="H101" s="347">
        <f>'11M - LPS'!H101</f>
        <v>5.3324000000000003E-2</v>
      </c>
      <c r="I101" s="347">
        <f>'11M - LPS'!I101</f>
        <v>5.024E-2</v>
      </c>
      <c r="J101" s="347">
        <f>'11M - LPS'!J101</f>
        <v>4.9953999999999998E-2</v>
      </c>
      <c r="K101" s="347">
        <f>'11M - LPS'!K101</f>
        <v>5.0927E-2</v>
      </c>
      <c r="L101" s="347">
        <f>'11M - LPS'!L101</f>
        <v>3.2402E-2</v>
      </c>
      <c r="M101" s="347">
        <f>'11M - LPS'!M101</f>
        <v>3.0643E-2</v>
      </c>
      <c r="N101" s="347">
        <f>'11M - LPS'!N101</f>
        <v>2.8851999999999999E-2</v>
      </c>
      <c r="O101" s="347">
        <f>'11M - LPS'!O101</f>
        <v>2.6759000000000002E-2</v>
      </c>
      <c r="P101" s="347">
        <f>'11M - LPS'!P101</f>
        <v>2.7252999999999999E-2</v>
      </c>
      <c r="Q101" s="347">
        <f>'11M - LPS'!Q101</f>
        <v>2.7386000000000001E-2</v>
      </c>
      <c r="R101" s="347">
        <f>'11M - LPS'!R101</f>
        <v>2.7399E-2</v>
      </c>
      <c r="S101" s="347">
        <f>'11M - LPS'!S101</f>
        <v>3.1260000000000003E-2</v>
      </c>
      <c r="T101" s="347">
        <f>'11M - LPS'!T101</f>
        <v>5.3324000000000003E-2</v>
      </c>
      <c r="U101" s="347">
        <f>'11M - LPS'!U101</f>
        <v>5.024E-2</v>
      </c>
      <c r="V101" s="347">
        <f>'11M - LPS'!V101</f>
        <v>4.9953999999999998E-2</v>
      </c>
      <c r="W101" s="347">
        <f>'11M - LPS'!W101</f>
        <v>5.0927E-2</v>
      </c>
      <c r="X101" s="347">
        <f>'11M - LPS'!X101</f>
        <v>3.2402E-2</v>
      </c>
      <c r="Y101" s="347">
        <f>'11M - LPS'!Y101</f>
        <v>3.0643E-2</v>
      </c>
      <c r="Z101" s="347">
        <f>'11M - LPS'!Z101</f>
        <v>2.8851999999999999E-2</v>
      </c>
      <c r="AA101" s="347">
        <f>'11M - LPS'!AA101</f>
        <v>2.6759000000000002E-2</v>
      </c>
      <c r="AB101" s="347">
        <f>'11M - LPS'!AB101</f>
        <v>2.7252999999999999E-2</v>
      </c>
      <c r="AC101" s="347">
        <f>'11M - LPS'!AC101</f>
        <v>2.7386000000000001E-2</v>
      </c>
      <c r="AD101" s="347">
        <f>'11M - LPS'!AD101</f>
        <v>2.7399E-2</v>
      </c>
      <c r="AE101" s="347">
        <f>'11M - LPS'!AE101</f>
        <v>3.1260000000000003E-2</v>
      </c>
      <c r="AF101" s="347">
        <f>'11M - LPS'!AF101</f>
        <v>5.3324000000000003E-2</v>
      </c>
      <c r="AG101" s="347">
        <f>'11M - LPS'!AG101</f>
        <v>5.024E-2</v>
      </c>
      <c r="AH101" s="347">
        <f>'11M - LPS'!AH101</f>
        <v>4.9953999999999998E-2</v>
      </c>
      <c r="AI101" s="347">
        <f>'11M - LPS'!AI101</f>
        <v>5.0927E-2</v>
      </c>
      <c r="AJ101" s="347">
        <f>'11M - LPS'!AJ101</f>
        <v>3.2402E-2</v>
      </c>
      <c r="AK101" s="347">
        <f>'11M - LPS'!AK101</f>
        <v>3.0643E-2</v>
      </c>
      <c r="AL101" s="347">
        <f>'11M - LPS'!AL101</f>
        <v>2.8851999999999999E-2</v>
      </c>
      <c r="AM101" s="347">
        <f>'11M - LPS'!AM101</f>
        <v>2.6759000000000002E-2</v>
      </c>
    </row>
    <row r="102" spans="1:39" x14ac:dyDescent="0.3">
      <c r="A102" s="628"/>
      <c r="B102" s="11" t="s">
        <v>144</v>
      </c>
      <c r="C102" s="346">
        <f>'11M - LPS'!C102</f>
        <v>2.2321000000000001E-2</v>
      </c>
      <c r="D102" s="346">
        <f>'11M - LPS'!D102</f>
        <v>2.3022000000000001E-2</v>
      </c>
      <c r="E102" s="346">
        <f>'11M - LPS'!E102</f>
        <v>2.3028E-2</v>
      </c>
      <c r="F102" s="347">
        <f>'11M - LPS'!F102</f>
        <v>2.7399E-2</v>
      </c>
      <c r="G102" s="347">
        <f>'11M - LPS'!G102</f>
        <v>3.1260000000000003E-2</v>
      </c>
      <c r="H102" s="347">
        <f>'11M - LPS'!H102</f>
        <v>5.3324000000000003E-2</v>
      </c>
      <c r="I102" s="347">
        <f>'11M - LPS'!I102</f>
        <v>5.024E-2</v>
      </c>
      <c r="J102" s="347">
        <f>'11M - LPS'!J102</f>
        <v>4.9953999999999998E-2</v>
      </c>
      <c r="K102" s="347">
        <f>'11M - LPS'!K102</f>
        <v>5.0927E-2</v>
      </c>
      <c r="L102" s="347">
        <f>'11M - LPS'!L102</f>
        <v>3.2402E-2</v>
      </c>
      <c r="M102" s="347">
        <f>'11M - LPS'!M102</f>
        <v>3.0643E-2</v>
      </c>
      <c r="N102" s="347">
        <f>'11M - LPS'!N102</f>
        <v>2.8851999999999999E-2</v>
      </c>
      <c r="O102" s="347">
        <f>'11M - LPS'!O102</f>
        <v>2.6759000000000002E-2</v>
      </c>
      <c r="P102" s="347">
        <f>'11M - LPS'!P102</f>
        <v>2.7252999999999999E-2</v>
      </c>
      <c r="Q102" s="347">
        <f>'11M - LPS'!Q102</f>
        <v>2.7386000000000001E-2</v>
      </c>
      <c r="R102" s="347">
        <f>'11M - LPS'!R102</f>
        <v>2.7399E-2</v>
      </c>
      <c r="S102" s="347">
        <f>'11M - LPS'!S102</f>
        <v>3.1260000000000003E-2</v>
      </c>
      <c r="T102" s="347">
        <f>'11M - LPS'!T102</f>
        <v>5.3324000000000003E-2</v>
      </c>
      <c r="U102" s="347">
        <f>'11M - LPS'!U102</f>
        <v>5.024E-2</v>
      </c>
      <c r="V102" s="347">
        <f>'11M - LPS'!V102</f>
        <v>4.9953999999999998E-2</v>
      </c>
      <c r="W102" s="347">
        <f>'11M - LPS'!W102</f>
        <v>5.0927E-2</v>
      </c>
      <c r="X102" s="347">
        <f>'11M - LPS'!X102</f>
        <v>3.2402E-2</v>
      </c>
      <c r="Y102" s="347">
        <f>'11M - LPS'!Y102</f>
        <v>3.0643E-2</v>
      </c>
      <c r="Z102" s="347">
        <f>'11M - LPS'!Z102</f>
        <v>2.8851999999999999E-2</v>
      </c>
      <c r="AA102" s="347">
        <f>'11M - LPS'!AA102</f>
        <v>2.6759000000000002E-2</v>
      </c>
      <c r="AB102" s="347">
        <f>'11M - LPS'!AB102</f>
        <v>2.7252999999999999E-2</v>
      </c>
      <c r="AC102" s="347">
        <f>'11M - LPS'!AC102</f>
        <v>2.7386000000000001E-2</v>
      </c>
      <c r="AD102" s="347">
        <f>'11M - LPS'!AD102</f>
        <v>2.7399E-2</v>
      </c>
      <c r="AE102" s="347">
        <f>'11M - LPS'!AE102</f>
        <v>3.1260000000000003E-2</v>
      </c>
      <c r="AF102" s="347">
        <f>'11M - LPS'!AF102</f>
        <v>5.3324000000000003E-2</v>
      </c>
      <c r="AG102" s="347">
        <f>'11M - LPS'!AG102</f>
        <v>5.024E-2</v>
      </c>
      <c r="AH102" s="347">
        <f>'11M - LPS'!AH102</f>
        <v>4.9953999999999998E-2</v>
      </c>
      <c r="AI102" s="347">
        <f>'11M - LPS'!AI102</f>
        <v>5.0927E-2</v>
      </c>
      <c r="AJ102" s="347">
        <f>'11M - LPS'!AJ102</f>
        <v>3.2402E-2</v>
      </c>
      <c r="AK102" s="347">
        <f>'11M - LPS'!AK102</f>
        <v>3.0643E-2</v>
      </c>
      <c r="AL102" s="347">
        <f>'11M - LPS'!AL102</f>
        <v>2.8851999999999999E-2</v>
      </c>
      <c r="AM102" s="347">
        <f>'11M - LPS'!AM102</f>
        <v>2.6759000000000002E-2</v>
      </c>
    </row>
    <row r="103" spans="1:39" x14ac:dyDescent="0.3">
      <c r="A103" s="628"/>
      <c r="B103" s="11" t="s">
        <v>145</v>
      </c>
      <c r="C103" s="346">
        <f>'11M - LPS'!C103</f>
        <v>2.2321000000000001E-2</v>
      </c>
      <c r="D103" s="346">
        <f>'11M - LPS'!D103</f>
        <v>2.3022000000000001E-2</v>
      </c>
      <c r="E103" s="346">
        <f>'11M - LPS'!E103</f>
        <v>2.3028E-2</v>
      </c>
      <c r="F103" s="347">
        <f>'11M - LPS'!F103</f>
        <v>2.7399E-2</v>
      </c>
      <c r="G103" s="347">
        <f>'11M - LPS'!G103</f>
        <v>3.1260000000000003E-2</v>
      </c>
      <c r="H103" s="347">
        <f>'11M - LPS'!H103</f>
        <v>5.3324000000000003E-2</v>
      </c>
      <c r="I103" s="347">
        <f>'11M - LPS'!I103</f>
        <v>5.024E-2</v>
      </c>
      <c r="J103" s="347">
        <f>'11M - LPS'!J103</f>
        <v>4.9953999999999998E-2</v>
      </c>
      <c r="K103" s="347">
        <f>'11M - LPS'!K103</f>
        <v>5.0927E-2</v>
      </c>
      <c r="L103" s="347">
        <f>'11M - LPS'!L103</f>
        <v>3.2402E-2</v>
      </c>
      <c r="M103" s="347">
        <f>'11M - LPS'!M103</f>
        <v>3.0643E-2</v>
      </c>
      <c r="N103" s="347">
        <f>'11M - LPS'!N103</f>
        <v>2.8851999999999999E-2</v>
      </c>
      <c r="O103" s="347">
        <f>'11M - LPS'!O103</f>
        <v>2.6759000000000002E-2</v>
      </c>
      <c r="P103" s="347">
        <f>'11M - LPS'!P103</f>
        <v>2.7252999999999999E-2</v>
      </c>
      <c r="Q103" s="347">
        <f>'11M - LPS'!Q103</f>
        <v>2.7386000000000001E-2</v>
      </c>
      <c r="R103" s="347">
        <f>'11M - LPS'!R103</f>
        <v>2.7399E-2</v>
      </c>
      <c r="S103" s="347">
        <f>'11M - LPS'!S103</f>
        <v>3.1260000000000003E-2</v>
      </c>
      <c r="T103" s="347">
        <f>'11M - LPS'!T103</f>
        <v>5.3324000000000003E-2</v>
      </c>
      <c r="U103" s="347">
        <f>'11M - LPS'!U103</f>
        <v>5.024E-2</v>
      </c>
      <c r="V103" s="347">
        <f>'11M - LPS'!V103</f>
        <v>4.9953999999999998E-2</v>
      </c>
      <c r="W103" s="347">
        <f>'11M - LPS'!W103</f>
        <v>5.0927E-2</v>
      </c>
      <c r="X103" s="347">
        <f>'11M - LPS'!X103</f>
        <v>3.2402E-2</v>
      </c>
      <c r="Y103" s="347">
        <f>'11M - LPS'!Y103</f>
        <v>3.0643E-2</v>
      </c>
      <c r="Z103" s="347">
        <f>'11M - LPS'!Z103</f>
        <v>2.8851999999999999E-2</v>
      </c>
      <c r="AA103" s="347">
        <f>'11M - LPS'!AA103</f>
        <v>2.6759000000000002E-2</v>
      </c>
      <c r="AB103" s="347">
        <f>'11M - LPS'!AB103</f>
        <v>2.7252999999999999E-2</v>
      </c>
      <c r="AC103" s="347">
        <f>'11M - LPS'!AC103</f>
        <v>2.7386000000000001E-2</v>
      </c>
      <c r="AD103" s="347">
        <f>'11M - LPS'!AD103</f>
        <v>2.7399E-2</v>
      </c>
      <c r="AE103" s="347">
        <f>'11M - LPS'!AE103</f>
        <v>3.1260000000000003E-2</v>
      </c>
      <c r="AF103" s="347">
        <f>'11M - LPS'!AF103</f>
        <v>5.3324000000000003E-2</v>
      </c>
      <c r="AG103" s="347">
        <f>'11M - LPS'!AG103</f>
        <v>5.024E-2</v>
      </c>
      <c r="AH103" s="347">
        <f>'11M - LPS'!AH103</f>
        <v>4.9953999999999998E-2</v>
      </c>
      <c r="AI103" s="347">
        <f>'11M - LPS'!AI103</f>
        <v>5.0927E-2</v>
      </c>
      <c r="AJ103" s="347">
        <f>'11M - LPS'!AJ103</f>
        <v>3.2402E-2</v>
      </c>
      <c r="AK103" s="347">
        <f>'11M - LPS'!AK103</f>
        <v>3.0643E-2</v>
      </c>
      <c r="AL103" s="347">
        <f>'11M - LPS'!AL103</f>
        <v>2.8851999999999999E-2</v>
      </c>
      <c r="AM103" s="347">
        <f>'11M - LPS'!AM103</f>
        <v>2.6759000000000002E-2</v>
      </c>
    </row>
    <row r="104" spans="1:39" x14ac:dyDescent="0.3">
      <c r="A104" s="628"/>
      <c r="B104" s="11" t="s">
        <v>67</v>
      </c>
      <c r="C104" s="346">
        <f>'11M - LPS'!C104</f>
        <v>2.0583000000000001E-2</v>
      </c>
      <c r="D104" s="346">
        <f>'11M - LPS'!D104</f>
        <v>2.1208999999999999E-2</v>
      </c>
      <c r="E104" s="346">
        <f>'11M - LPS'!E104</f>
        <v>2.2630999999999998E-2</v>
      </c>
      <c r="F104" s="347">
        <f>'11M - LPS'!F104</f>
        <v>2.7033000000000001E-2</v>
      </c>
      <c r="G104" s="347">
        <f>'11M - LPS'!G104</f>
        <v>2.9512E-2</v>
      </c>
      <c r="H104" s="347">
        <f>'11M - LPS'!H104</f>
        <v>5.0269000000000001E-2</v>
      </c>
      <c r="I104" s="347">
        <f>'11M - LPS'!I104</f>
        <v>4.4694999999999999E-2</v>
      </c>
      <c r="J104" s="347">
        <f>'11M - LPS'!J104</f>
        <v>4.5773000000000001E-2</v>
      </c>
      <c r="K104" s="347">
        <f>'11M - LPS'!K104</f>
        <v>4.7067999999999999E-2</v>
      </c>
      <c r="L104" s="347">
        <f>'11M - LPS'!L104</f>
        <v>3.0495000000000001E-2</v>
      </c>
      <c r="M104" s="347">
        <f>'11M - LPS'!M104</f>
        <v>2.8386000000000002E-2</v>
      </c>
      <c r="N104" s="347">
        <f>'11M - LPS'!N104</f>
        <v>2.7376999999999999E-2</v>
      </c>
      <c r="O104" s="347">
        <f>'11M - LPS'!O104</f>
        <v>2.5267999999999999E-2</v>
      </c>
      <c r="P104" s="347">
        <f>'11M - LPS'!P104</f>
        <v>2.5718999999999999E-2</v>
      </c>
      <c r="Q104" s="347">
        <f>'11M - LPS'!Q104</f>
        <v>2.7040000000000002E-2</v>
      </c>
      <c r="R104" s="347">
        <f>'11M - LPS'!R104</f>
        <v>2.7033000000000001E-2</v>
      </c>
      <c r="S104" s="347">
        <f>'11M - LPS'!S104</f>
        <v>2.9512E-2</v>
      </c>
      <c r="T104" s="347">
        <f>'11M - LPS'!T104</f>
        <v>5.0269000000000001E-2</v>
      </c>
      <c r="U104" s="347">
        <f>'11M - LPS'!U104</f>
        <v>4.4694999999999999E-2</v>
      </c>
      <c r="V104" s="347">
        <f>'11M - LPS'!V104</f>
        <v>4.5773000000000001E-2</v>
      </c>
      <c r="W104" s="347">
        <f>'11M - LPS'!W104</f>
        <v>4.7067999999999999E-2</v>
      </c>
      <c r="X104" s="347">
        <f>'11M - LPS'!X104</f>
        <v>3.0495000000000001E-2</v>
      </c>
      <c r="Y104" s="347">
        <f>'11M - LPS'!Y104</f>
        <v>2.8386000000000002E-2</v>
      </c>
      <c r="Z104" s="347">
        <f>'11M - LPS'!Z104</f>
        <v>2.7376999999999999E-2</v>
      </c>
      <c r="AA104" s="347">
        <f>'11M - LPS'!AA104</f>
        <v>2.5267999999999999E-2</v>
      </c>
      <c r="AB104" s="347">
        <f>'11M - LPS'!AB104</f>
        <v>2.5718999999999999E-2</v>
      </c>
      <c r="AC104" s="347">
        <f>'11M - LPS'!AC104</f>
        <v>2.7040000000000002E-2</v>
      </c>
      <c r="AD104" s="347">
        <f>'11M - LPS'!AD104</f>
        <v>2.7033000000000001E-2</v>
      </c>
      <c r="AE104" s="347">
        <f>'11M - LPS'!AE104</f>
        <v>2.9512E-2</v>
      </c>
      <c r="AF104" s="347">
        <f>'11M - LPS'!AF104</f>
        <v>5.0269000000000001E-2</v>
      </c>
      <c r="AG104" s="347">
        <f>'11M - LPS'!AG104</f>
        <v>4.4694999999999999E-2</v>
      </c>
      <c r="AH104" s="347">
        <f>'11M - LPS'!AH104</f>
        <v>4.5773000000000001E-2</v>
      </c>
      <c r="AI104" s="347">
        <f>'11M - LPS'!AI104</f>
        <v>4.7067999999999999E-2</v>
      </c>
      <c r="AJ104" s="347">
        <f>'11M - LPS'!AJ104</f>
        <v>3.0495000000000001E-2</v>
      </c>
      <c r="AK104" s="347">
        <f>'11M - LPS'!AK104</f>
        <v>2.8386000000000002E-2</v>
      </c>
      <c r="AL104" s="347">
        <f>'11M - LPS'!AL104</f>
        <v>2.7376999999999999E-2</v>
      </c>
      <c r="AM104" s="347">
        <f>'11M - LPS'!AM104</f>
        <v>2.5267999999999999E-2</v>
      </c>
    </row>
    <row r="105" spans="1:39" ht="15" thickBot="1" x14ac:dyDescent="0.35">
      <c r="A105" s="629"/>
      <c r="B105" s="15" t="s">
        <v>68</v>
      </c>
      <c r="C105" s="344">
        <f>'11M - LPS'!C105</f>
        <v>2.053E-2</v>
      </c>
      <c r="D105" s="344">
        <f>'11M - LPS'!D105</f>
        <v>2.1174999999999999E-2</v>
      </c>
      <c r="E105" s="344">
        <f>'11M - LPS'!E105</f>
        <v>2.4917000000000002E-2</v>
      </c>
      <c r="F105" s="345">
        <f>'11M - LPS'!F105</f>
        <v>2.9871000000000002E-2</v>
      </c>
      <c r="G105" s="345">
        <f>'11M - LPS'!G105</f>
        <v>3.3069000000000001E-2</v>
      </c>
      <c r="H105" s="345">
        <f>'11M - LPS'!H105</f>
        <v>6.2137999999999999E-2</v>
      </c>
      <c r="I105" s="345">
        <f>'11M - LPS'!I105</f>
        <v>4.7690999999999997E-2</v>
      </c>
      <c r="J105" s="345">
        <f>'11M - LPS'!J105</f>
        <v>5.2594000000000002E-2</v>
      </c>
      <c r="K105" s="345">
        <f>'11M - LPS'!K105</f>
        <v>5.5275999999999999E-2</v>
      </c>
      <c r="L105" s="345">
        <f>'11M - LPS'!L105</f>
        <v>3.5069000000000003E-2</v>
      </c>
      <c r="M105" s="345">
        <f>'11M - LPS'!M105</f>
        <v>2.9561E-2</v>
      </c>
      <c r="N105" s="345">
        <f>'11M - LPS'!N105</f>
        <v>3.0358E-2</v>
      </c>
      <c r="O105" s="345">
        <f>'11M - LPS'!O105</f>
        <v>2.5222999999999999E-2</v>
      </c>
      <c r="P105" s="345">
        <f>'11M - LPS'!P105</f>
        <v>2.5690999999999999E-2</v>
      </c>
      <c r="Q105" s="345">
        <f>'11M - LPS'!Q105</f>
        <v>2.9033E-2</v>
      </c>
      <c r="R105" s="345">
        <f>'11M - LPS'!R105</f>
        <v>2.9871000000000002E-2</v>
      </c>
      <c r="S105" s="345">
        <f>'11M - LPS'!S105</f>
        <v>3.3069000000000001E-2</v>
      </c>
      <c r="T105" s="345">
        <f>'11M - LPS'!T105</f>
        <v>6.2137999999999999E-2</v>
      </c>
      <c r="U105" s="345">
        <f>'11M - LPS'!U105</f>
        <v>4.7690999999999997E-2</v>
      </c>
      <c r="V105" s="345">
        <f>'11M - LPS'!V105</f>
        <v>5.2594000000000002E-2</v>
      </c>
      <c r="W105" s="345">
        <f>'11M - LPS'!W105</f>
        <v>5.5275999999999999E-2</v>
      </c>
      <c r="X105" s="345">
        <f>'11M - LPS'!X105</f>
        <v>3.5069000000000003E-2</v>
      </c>
      <c r="Y105" s="345">
        <f>'11M - LPS'!Y105</f>
        <v>2.9561E-2</v>
      </c>
      <c r="Z105" s="345">
        <f>'11M - LPS'!Z105</f>
        <v>3.0358E-2</v>
      </c>
      <c r="AA105" s="345">
        <f>'11M - LPS'!AA105</f>
        <v>2.5222999999999999E-2</v>
      </c>
      <c r="AB105" s="345">
        <f>'11M - LPS'!AB105</f>
        <v>2.5690999999999999E-2</v>
      </c>
      <c r="AC105" s="345">
        <f>'11M - LPS'!AC105</f>
        <v>2.9033E-2</v>
      </c>
      <c r="AD105" s="345">
        <f>'11M - LPS'!AD105</f>
        <v>2.9871000000000002E-2</v>
      </c>
      <c r="AE105" s="345">
        <f>'11M - LPS'!AE105</f>
        <v>3.3069000000000001E-2</v>
      </c>
      <c r="AF105" s="345">
        <f>'11M - LPS'!AF105</f>
        <v>6.2137999999999999E-2</v>
      </c>
      <c r="AG105" s="345">
        <f>'11M - LPS'!AG105</f>
        <v>4.7690999999999997E-2</v>
      </c>
      <c r="AH105" s="345">
        <f>'11M - LPS'!AH105</f>
        <v>5.2594000000000002E-2</v>
      </c>
      <c r="AI105" s="345">
        <f>'11M - LPS'!AI105</f>
        <v>5.5275999999999999E-2</v>
      </c>
      <c r="AJ105" s="345">
        <f>'11M - LPS'!AJ105</f>
        <v>3.5069000000000003E-2</v>
      </c>
      <c r="AK105" s="345">
        <f>'11M - LPS'!AK105</f>
        <v>2.9561E-2</v>
      </c>
      <c r="AL105" s="345">
        <f>'11M - LPS'!AL105</f>
        <v>3.0358E-2</v>
      </c>
      <c r="AM105" s="345">
        <f>'11M - LPS'!AM105</f>
        <v>2.5222999999999999E-2</v>
      </c>
    </row>
    <row r="107" spans="1:39" ht="14.4" hidden="1" customHeight="1" x14ac:dyDescent="0.3">
      <c r="A107" s="615" t="s">
        <v>154</v>
      </c>
      <c r="B107" s="617" t="s">
        <v>155</v>
      </c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30"/>
      <c r="O107" s="617" t="s">
        <v>155</v>
      </c>
      <c r="P107" s="618"/>
      <c r="Q107" s="618"/>
      <c r="R107" s="618"/>
      <c r="S107" s="618"/>
      <c r="T107" s="618"/>
      <c r="U107" s="618"/>
      <c r="V107" s="618"/>
      <c r="W107" s="618"/>
      <c r="X107" s="618"/>
      <c r="Y107" s="618"/>
      <c r="Z107" s="618"/>
      <c r="AA107" s="617" t="s">
        <v>155</v>
      </c>
      <c r="AB107" s="618"/>
      <c r="AC107" s="618"/>
      <c r="AD107" s="618"/>
      <c r="AE107" s="618"/>
      <c r="AF107" s="618"/>
      <c r="AG107" s="618"/>
      <c r="AH107" s="618"/>
      <c r="AI107" s="618"/>
      <c r="AJ107" s="618"/>
      <c r="AK107" s="618"/>
      <c r="AL107" s="618"/>
      <c r="AM107" s="524" t="s">
        <v>155</v>
      </c>
    </row>
    <row r="108" spans="1:39" ht="15" hidden="1" customHeight="1" thickBot="1" x14ac:dyDescent="0.3">
      <c r="A108" s="616"/>
      <c r="B108" s="619" t="s">
        <v>156</v>
      </c>
      <c r="C108" s="620"/>
      <c r="D108" s="620"/>
      <c r="E108" s="620"/>
      <c r="F108" s="620"/>
      <c r="G108" s="620"/>
      <c r="H108" s="620"/>
      <c r="I108" s="620"/>
      <c r="J108" s="620"/>
      <c r="K108" s="620"/>
      <c r="L108" s="620"/>
      <c r="M108" s="620"/>
      <c r="N108" s="631"/>
      <c r="O108" s="619" t="s">
        <v>156</v>
      </c>
      <c r="P108" s="620"/>
      <c r="Q108" s="620"/>
      <c r="R108" s="620"/>
      <c r="S108" s="620"/>
      <c r="T108" s="620"/>
      <c r="U108" s="620"/>
      <c r="V108" s="620"/>
      <c r="W108" s="620"/>
      <c r="X108" s="620"/>
      <c r="Y108" s="620"/>
      <c r="Z108" s="620"/>
      <c r="AA108" s="619" t="s">
        <v>156</v>
      </c>
      <c r="AB108" s="620"/>
      <c r="AC108" s="620"/>
      <c r="AD108" s="620"/>
      <c r="AE108" s="620"/>
      <c r="AF108" s="620"/>
      <c r="AG108" s="620"/>
      <c r="AH108" s="620"/>
      <c r="AI108" s="620"/>
      <c r="AJ108" s="620"/>
      <c r="AK108" s="620"/>
      <c r="AL108" s="620"/>
      <c r="AM108" s="525" t="s">
        <v>156</v>
      </c>
    </row>
    <row r="109" spans="1:39" hidden="1" x14ac:dyDescent="0.3">
      <c r="A109" s="609"/>
      <c r="B109" s="313" t="s">
        <v>178</v>
      </c>
      <c r="C109" s="305">
        <f>C4</f>
        <v>43831</v>
      </c>
      <c r="D109" s="305">
        <f t="shared" ref="D109:AM109" si="66">D4</f>
        <v>43862</v>
      </c>
      <c r="E109" s="305">
        <f t="shared" si="66"/>
        <v>43891</v>
      </c>
      <c r="F109" s="305">
        <f t="shared" si="66"/>
        <v>43922</v>
      </c>
      <c r="G109" s="305">
        <f t="shared" si="66"/>
        <v>43952</v>
      </c>
      <c r="H109" s="305">
        <f t="shared" si="66"/>
        <v>43983</v>
      </c>
      <c r="I109" s="305">
        <f t="shared" si="66"/>
        <v>44013</v>
      </c>
      <c r="J109" s="305">
        <f t="shared" si="66"/>
        <v>44044</v>
      </c>
      <c r="K109" s="305">
        <f t="shared" si="66"/>
        <v>44075</v>
      </c>
      <c r="L109" s="305">
        <f t="shared" si="66"/>
        <v>44105</v>
      </c>
      <c r="M109" s="305">
        <f t="shared" si="66"/>
        <v>44136</v>
      </c>
      <c r="N109" s="305">
        <f t="shared" si="66"/>
        <v>44166</v>
      </c>
      <c r="O109" s="305">
        <f t="shared" si="66"/>
        <v>44197</v>
      </c>
      <c r="P109" s="305">
        <f t="shared" si="66"/>
        <v>44228</v>
      </c>
      <c r="Q109" s="305">
        <f t="shared" si="66"/>
        <v>44256</v>
      </c>
      <c r="R109" s="305">
        <f t="shared" si="66"/>
        <v>44287</v>
      </c>
      <c r="S109" s="305">
        <f t="shared" si="66"/>
        <v>44317</v>
      </c>
      <c r="T109" s="305">
        <f t="shared" si="66"/>
        <v>44348</v>
      </c>
      <c r="U109" s="305">
        <f t="shared" si="66"/>
        <v>44378</v>
      </c>
      <c r="V109" s="305">
        <f t="shared" si="66"/>
        <v>44409</v>
      </c>
      <c r="W109" s="305">
        <f t="shared" si="66"/>
        <v>44440</v>
      </c>
      <c r="X109" s="305">
        <f t="shared" si="66"/>
        <v>44470</v>
      </c>
      <c r="Y109" s="305">
        <f t="shared" si="66"/>
        <v>44501</v>
      </c>
      <c r="Z109" s="305">
        <f t="shared" si="66"/>
        <v>44531</v>
      </c>
      <c r="AA109" s="305">
        <f t="shared" si="66"/>
        <v>44562</v>
      </c>
      <c r="AB109" s="305">
        <f t="shared" si="66"/>
        <v>44593</v>
      </c>
      <c r="AC109" s="305">
        <f t="shared" si="66"/>
        <v>44621</v>
      </c>
      <c r="AD109" s="305">
        <f t="shared" si="66"/>
        <v>44652</v>
      </c>
      <c r="AE109" s="305">
        <f t="shared" si="66"/>
        <v>44682</v>
      </c>
      <c r="AF109" s="305">
        <f t="shared" si="66"/>
        <v>44713</v>
      </c>
      <c r="AG109" s="305">
        <f t="shared" si="66"/>
        <v>44743</v>
      </c>
      <c r="AH109" s="305">
        <f t="shared" si="66"/>
        <v>44774</v>
      </c>
      <c r="AI109" s="305">
        <f t="shared" si="66"/>
        <v>44805</v>
      </c>
      <c r="AJ109" s="305">
        <f t="shared" si="66"/>
        <v>44835</v>
      </c>
      <c r="AK109" s="305">
        <f t="shared" si="66"/>
        <v>44866</v>
      </c>
      <c r="AL109" s="305">
        <f t="shared" si="66"/>
        <v>44896</v>
      </c>
      <c r="AM109" s="305">
        <f t="shared" si="66"/>
        <v>44927</v>
      </c>
    </row>
    <row r="110" spans="1:39" hidden="1" x14ac:dyDescent="0.3">
      <c r="A110" s="609"/>
      <c r="B110" s="282" t="s">
        <v>141</v>
      </c>
      <c r="C110" s="115">
        <v>1.2195000000000001E-2</v>
      </c>
      <c r="D110" s="115">
        <v>1.2194E-2</v>
      </c>
      <c r="E110" s="115">
        <v>1.2194E-2</v>
      </c>
      <c r="F110" s="349">
        <v>1.8068592000000015E-2</v>
      </c>
      <c r="G110" s="349">
        <v>1.8068591999999987E-2</v>
      </c>
      <c r="H110" s="349">
        <v>1.9927983999999961E-2</v>
      </c>
      <c r="I110" s="349">
        <v>1.9927983999999899E-2</v>
      </c>
      <c r="J110" s="349">
        <v>1.9927983999999885E-2</v>
      </c>
      <c r="K110" s="349">
        <v>1.9927983999999864E-2</v>
      </c>
      <c r="L110" s="349">
        <v>1.8068591999999946E-2</v>
      </c>
      <c r="M110" s="349">
        <v>1.8068592000000057E-2</v>
      </c>
      <c r="N110" s="349">
        <v>1.8068591999999987E-2</v>
      </c>
      <c r="O110" s="349">
        <v>1.8068591999999987E-2</v>
      </c>
      <c r="P110" s="349">
        <v>1.8068592000000085E-2</v>
      </c>
      <c r="Q110" s="349">
        <v>1.8068591999999953E-2</v>
      </c>
      <c r="R110" s="349">
        <v>1.8068592000000015E-2</v>
      </c>
      <c r="S110" s="349">
        <v>1.8068591999999987E-2</v>
      </c>
      <c r="T110" s="349">
        <v>1.9927983999999961E-2</v>
      </c>
      <c r="U110" s="349">
        <v>1.9927983999999899E-2</v>
      </c>
      <c r="V110" s="349">
        <v>1.9927983999999885E-2</v>
      </c>
      <c r="W110" s="349">
        <v>1.9927983999999864E-2</v>
      </c>
      <c r="X110" s="349">
        <v>1.8068591999999946E-2</v>
      </c>
      <c r="Y110" s="349">
        <v>1.8068592000000057E-2</v>
      </c>
      <c r="Z110" s="349">
        <v>1.8068591999999987E-2</v>
      </c>
      <c r="AA110" s="349">
        <v>1.8068591999999987E-2</v>
      </c>
      <c r="AB110" s="349">
        <v>1.8068592000000085E-2</v>
      </c>
      <c r="AC110" s="349">
        <v>1.8068591999999953E-2</v>
      </c>
      <c r="AD110" s="349">
        <v>1.8068592000000015E-2</v>
      </c>
      <c r="AE110" s="349">
        <v>1.8068591999999987E-2</v>
      </c>
      <c r="AF110" s="349">
        <v>1.9927983999999961E-2</v>
      </c>
      <c r="AG110" s="349">
        <v>1.9927983999999899E-2</v>
      </c>
      <c r="AH110" s="349">
        <v>1.9927983999999885E-2</v>
      </c>
      <c r="AI110" s="349">
        <v>1.9927983999999864E-2</v>
      </c>
      <c r="AJ110" s="349">
        <v>1.8068591999999946E-2</v>
      </c>
      <c r="AK110" s="349">
        <v>1.8068592000000057E-2</v>
      </c>
      <c r="AL110" s="349">
        <v>1.8068591999999987E-2</v>
      </c>
      <c r="AM110" s="349">
        <v>1.8068591999999987E-2</v>
      </c>
    </row>
    <row r="111" spans="1:39" hidden="1" x14ac:dyDescent="0.3">
      <c r="A111" s="609"/>
      <c r="B111" s="282" t="s">
        <v>59</v>
      </c>
      <c r="C111" s="115">
        <v>1.2194999999999998E-2</v>
      </c>
      <c r="D111" s="115">
        <v>1.2195000000000001E-2</v>
      </c>
      <c r="E111" s="115">
        <v>1.2195000000000001E-2</v>
      </c>
      <c r="F111" s="349">
        <v>1.8068592000000015E-2</v>
      </c>
      <c r="G111" s="349">
        <v>1.8068591999999987E-2</v>
      </c>
      <c r="H111" s="349">
        <v>1.9927983999999961E-2</v>
      </c>
      <c r="I111" s="349">
        <v>1.9927983999999899E-2</v>
      </c>
      <c r="J111" s="349">
        <v>1.9927983999999885E-2</v>
      </c>
      <c r="K111" s="349">
        <v>1.9927983999999864E-2</v>
      </c>
      <c r="L111" s="349">
        <v>1.8068591999999946E-2</v>
      </c>
      <c r="M111" s="349">
        <v>1.8068592000000057E-2</v>
      </c>
      <c r="N111" s="349">
        <v>1.8068591999999987E-2</v>
      </c>
      <c r="O111" s="349">
        <v>1.8068591999999987E-2</v>
      </c>
      <c r="P111" s="349">
        <v>1.8068592000000085E-2</v>
      </c>
      <c r="Q111" s="349">
        <v>1.8068591999999953E-2</v>
      </c>
      <c r="R111" s="349">
        <v>1.8068592000000015E-2</v>
      </c>
      <c r="S111" s="349">
        <v>1.8068591999999987E-2</v>
      </c>
      <c r="T111" s="349">
        <v>1.9927983999999961E-2</v>
      </c>
      <c r="U111" s="349">
        <v>1.9927983999999899E-2</v>
      </c>
      <c r="V111" s="349">
        <v>1.9927983999999885E-2</v>
      </c>
      <c r="W111" s="349">
        <v>1.9927983999999864E-2</v>
      </c>
      <c r="X111" s="349">
        <v>1.8068591999999946E-2</v>
      </c>
      <c r="Y111" s="349">
        <v>1.8068592000000057E-2</v>
      </c>
      <c r="Z111" s="349">
        <v>1.8068591999999987E-2</v>
      </c>
      <c r="AA111" s="349">
        <v>1.8068591999999987E-2</v>
      </c>
      <c r="AB111" s="349">
        <v>1.8068592000000085E-2</v>
      </c>
      <c r="AC111" s="349">
        <v>1.8068591999999953E-2</v>
      </c>
      <c r="AD111" s="349">
        <v>1.8068592000000015E-2</v>
      </c>
      <c r="AE111" s="349">
        <v>1.8068591999999987E-2</v>
      </c>
      <c r="AF111" s="349">
        <v>1.9927983999999961E-2</v>
      </c>
      <c r="AG111" s="349">
        <v>1.9927983999999899E-2</v>
      </c>
      <c r="AH111" s="349">
        <v>1.9927983999999885E-2</v>
      </c>
      <c r="AI111" s="349">
        <v>1.9927983999999864E-2</v>
      </c>
      <c r="AJ111" s="349">
        <v>1.8068591999999946E-2</v>
      </c>
      <c r="AK111" s="349">
        <v>1.8068592000000057E-2</v>
      </c>
      <c r="AL111" s="349">
        <v>1.8068591999999987E-2</v>
      </c>
      <c r="AM111" s="349">
        <v>1.8068591999999987E-2</v>
      </c>
    </row>
    <row r="112" spans="1:39" hidden="1" x14ac:dyDescent="0.3">
      <c r="A112" s="609"/>
      <c r="B112" s="282" t="s">
        <v>142</v>
      </c>
      <c r="C112" s="115">
        <v>1.2195000000000001E-2</v>
      </c>
      <c r="D112" s="115">
        <v>1.2194E-2</v>
      </c>
      <c r="E112" s="115">
        <v>1.2194E-2</v>
      </c>
      <c r="F112" s="349">
        <v>1.8068592000000015E-2</v>
      </c>
      <c r="G112" s="349">
        <v>1.8068591999999987E-2</v>
      </c>
      <c r="H112" s="349">
        <v>1.9927983999999961E-2</v>
      </c>
      <c r="I112" s="349">
        <v>1.9927983999999899E-2</v>
      </c>
      <c r="J112" s="349">
        <v>1.9927983999999885E-2</v>
      </c>
      <c r="K112" s="349">
        <v>1.9927983999999864E-2</v>
      </c>
      <c r="L112" s="349">
        <v>1.8068591999999946E-2</v>
      </c>
      <c r="M112" s="349">
        <v>1.8068592000000057E-2</v>
      </c>
      <c r="N112" s="349">
        <v>1.8068591999999987E-2</v>
      </c>
      <c r="O112" s="349">
        <v>1.8068591999999987E-2</v>
      </c>
      <c r="P112" s="349">
        <v>1.8068592000000085E-2</v>
      </c>
      <c r="Q112" s="349">
        <v>1.8068591999999953E-2</v>
      </c>
      <c r="R112" s="349">
        <v>1.8068592000000015E-2</v>
      </c>
      <c r="S112" s="349">
        <v>1.8068591999999987E-2</v>
      </c>
      <c r="T112" s="349">
        <v>1.9927983999999961E-2</v>
      </c>
      <c r="U112" s="349">
        <v>1.9927983999999899E-2</v>
      </c>
      <c r="V112" s="349">
        <v>1.9927983999999885E-2</v>
      </c>
      <c r="W112" s="349">
        <v>1.9927983999999864E-2</v>
      </c>
      <c r="X112" s="349">
        <v>1.8068591999999946E-2</v>
      </c>
      <c r="Y112" s="349">
        <v>1.8068592000000057E-2</v>
      </c>
      <c r="Z112" s="349">
        <v>1.8068591999999987E-2</v>
      </c>
      <c r="AA112" s="349">
        <v>1.8068591999999987E-2</v>
      </c>
      <c r="AB112" s="349">
        <v>1.8068592000000085E-2</v>
      </c>
      <c r="AC112" s="349">
        <v>1.8068591999999953E-2</v>
      </c>
      <c r="AD112" s="349">
        <v>1.8068592000000015E-2</v>
      </c>
      <c r="AE112" s="349">
        <v>1.8068591999999987E-2</v>
      </c>
      <c r="AF112" s="349">
        <v>1.9927983999999961E-2</v>
      </c>
      <c r="AG112" s="349">
        <v>1.9927983999999899E-2</v>
      </c>
      <c r="AH112" s="349">
        <v>1.9927983999999885E-2</v>
      </c>
      <c r="AI112" s="349">
        <v>1.9927983999999864E-2</v>
      </c>
      <c r="AJ112" s="349">
        <v>1.8068591999999946E-2</v>
      </c>
      <c r="AK112" s="349">
        <v>1.8068592000000057E-2</v>
      </c>
      <c r="AL112" s="349">
        <v>1.8068591999999987E-2</v>
      </c>
      <c r="AM112" s="349">
        <v>1.8068591999999987E-2</v>
      </c>
    </row>
    <row r="113" spans="1:39" hidden="1" x14ac:dyDescent="0.3">
      <c r="A113" s="609"/>
      <c r="B113" s="282" t="s">
        <v>60</v>
      </c>
      <c r="C113" s="115">
        <v>1.2194E-2</v>
      </c>
      <c r="D113" s="115">
        <v>1.2194E-2</v>
      </c>
      <c r="E113" s="115">
        <v>1.2195000000000001E-2</v>
      </c>
      <c r="F113" s="349">
        <v>1.8068592000000015E-2</v>
      </c>
      <c r="G113" s="349">
        <v>1.8068591999999987E-2</v>
      </c>
      <c r="H113" s="349">
        <v>1.9927983999999961E-2</v>
      </c>
      <c r="I113" s="349">
        <v>1.9927983999999899E-2</v>
      </c>
      <c r="J113" s="349">
        <v>1.9927983999999885E-2</v>
      </c>
      <c r="K113" s="349">
        <v>1.9927983999999864E-2</v>
      </c>
      <c r="L113" s="349">
        <v>1.8068591999999946E-2</v>
      </c>
      <c r="M113" s="349">
        <v>1.8068592000000057E-2</v>
      </c>
      <c r="N113" s="349">
        <v>1.8068591999999987E-2</v>
      </c>
      <c r="O113" s="349">
        <v>1.8068591999999987E-2</v>
      </c>
      <c r="P113" s="349">
        <v>1.8068592000000085E-2</v>
      </c>
      <c r="Q113" s="349">
        <v>1.8068591999999953E-2</v>
      </c>
      <c r="R113" s="349">
        <v>1.8068592000000015E-2</v>
      </c>
      <c r="S113" s="349">
        <v>1.8068591999999987E-2</v>
      </c>
      <c r="T113" s="349">
        <v>1.9927983999999961E-2</v>
      </c>
      <c r="U113" s="349">
        <v>1.9927983999999899E-2</v>
      </c>
      <c r="V113" s="349">
        <v>1.9927983999999885E-2</v>
      </c>
      <c r="W113" s="349">
        <v>1.9927983999999864E-2</v>
      </c>
      <c r="X113" s="349">
        <v>1.8068591999999946E-2</v>
      </c>
      <c r="Y113" s="349">
        <v>1.8068592000000057E-2</v>
      </c>
      <c r="Z113" s="349">
        <v>1.8068591999999987E-2</v>
      </c>
      <c r="AA113" s="349">
        <v>1.8068591999999987E-2</v>
      </c>
      <c r="AB113" s="349">
        <v>1.8068592000000085E-2</v>
      </c>
      <c r="AC113" s="349">
        <v>1.8068591999999953E-2</v>
      </c>
      <c r="AD113" s="349">
        <v>1.8068592000000015E-2</v>
      </c>
      <c r="AE113" s="349">
        <v>1.8068591999999987E-2</v>
      </c>
      <c r="AF113" s="349">
        <v>1.9927983999999961E-2</v>
      </c>
      <c r="AG113" s="349">
        <v>1.9927983999999899E-2</v>
      </c>
      <c r="AH113" s="349">
        <v>1.9927983999999885E-2</v>
      </c>
      <c r="AI113" s="349">
        <v>1.9927983999999864E-2</v>
      </c>
      <c r="AJ113" s="349">
        <v>1.8068591999999946E-2</v>
      </c>
      <c r="AK113" s="349">
        <v>1.8068592000000057E-2</v>
      </c>
      <c r="AL113" s="349">
        <v>1.8068591999999987E-2</v>
      </c>
      <c r="AM113" s="349">
        <v>1.8068591999999987E-2</v>
      </c>
    </row>
    <row r="114" spans="1:39" hidden="1" x14ac:dyDescent="0.3">
      <c r="A114" s="609"/>
      <c r="B114" s="282" t="s">
        <v>143</v>
      </c>
      <c r="C114" s="115">
        <v>1.2195000000000001E-2</v>
      </c>
      <c r="D114" s="115">
        <v>1.2194999999999999E-2</v>
      </c>
      <c r="E114" s="115">
        <v>1.2194E-2</v>
      </c>
      <c r="F114" s="349">
        <v>1.8068592000000015E-2</v>
      </c>
      <c r="G114" s="349">
        <v>1.8068591999999987E-2</v>
      </c>
      <c r="H114" s="349">
        <v>1.9927983999999961E-2</v>
      </c>
      <c r="I114" s="349">
        <v>1.9927983999999899E-2</v>
      </c>
      <c r="J114" s="349">
        <v>1.9927983999999885E-2</v>
      </c>
      <c r="K114" s="349">
        <v>1.9927983999999864E-2</v>
      </c>
      <c r="L114" s="349">
        <v>1.8068591999999946E-2</v>
      </c>
      <c r="M114" s="349">
        <v>1.8068592000000057E-2</v>
      </c>
      <c r="N114" s="349">
        <v>1.8068591999999987E-2</v>
      </c>
      <c r="O114" s="349">
        <v>1.8068591999999987E-2</v>
      </c>
      <c r="P114" s="349">
        <v>1.8068592000000085E-2</v>
      </c>
      <c r="Q114" s="349">
        <v>1.8068591999999953E-2</v>
      </c>
      <c r="R114" s="349">
        <v>1.8068592000000015E-2</v>
      </c>
      <c r="S114" s="349">
        <v>1.8068591999999987E-2</v>
      </c>
      <c r="T114" s="349">
        <v>1.9927983999999961E-2</v>
      </c>
      <c r="U114" s="349">
        <v>1.9927983999999899E-2</v>
      </c>
      <c r="V114" s="349">
        <v>1.9927983999999885E-2</v>
      </c>
      <c r="W114" s="349">
        <v>1.9927983999999864E-2</v>
      </c>
      <c r="X114" s="349">
        <v>1.8068591999999946E-2</v>
      </c>
      <c r="Y114" s="349">
        <v>1.8068592000000057E-2</v>
      </c>
      <c r="Z114" s="349">
        <v>1.8068591999999987E-2</v>
      </c>
      <c r="AA114" s="349">
        <v>1.8068591999999987E-2</v>
      </c>
      <c r="AB114" s="349">
        <v>1.8068592000000085E-2</v>
      </c>
      <c r="AC114" s="349">
        <v>1.8068591999999953E-2</v>
      </c>
      <c r="AD114" s="349">
        <v>1.8068592000000015E-2</v>
      </c>
      <c r="AE114" s="349">
        <v>1.8068591999999987E-2</v>
      </c>
      <c r="AF114" s="349">
        <v>1.9927983999999961E-2</v>
      </c>
      <c r="AG114" s="349">
        <v>1.9927983999999899E-2</v>
      </c>
      <c r="AH114" s="349">
        <v>1.9927983999999885E-2</v>
      </c>
      <c r="AI114" s="349">
        <v>1.9927983999999864E-2</v>
      </c>
      <c r="AJ114" s="349">
        <v>1.8068591999999946E-2</v>
      </c>
      <c r="AK114" s="349">
        <v>1.8068592000000057E-2</v>
      </c>
      <c r="AL114" s="349">
        <v>1.8068591999999987E-2</v>
      </c>
      <c r="AM114" s="349">
        <v>1.8068591999999987E-2</v>
      </c>
    </row>
    <row r="115" spans="1:39" hidden="1" x14ac:dyDescent="0.3">
      <c r="A115" s="609"/>
      <c r="B115" s="283" t="s">
        <v>62</v>
      </c>
      <c r="C115" s="115">
        <v>1.2194E-2</v>
      </c>
      <c r="D115" s="115">
        <v>1.2194E-2</v>
      </c>
      <c r="E115" s="115">
        <v>1.2194999999999998E-2</v>
      </c>
      <c r="F115" s="349">
        <v>1.8068592000000015E-2</v>
      </c>
      <c r="G115" s="349">
        <v>1.8068591999999987E-2</v>
      </c>
      <c r="H115" s="349">
        <v>1.9927983999999961E-2</v>
      </c>
      <c r="I115" s="349">
        <v>1.9927983999999899E-2</v>
      </c>
      <c r="J115" s="349">
        <v>1.9927983999999885E-2</v>
      </c>
      <c r="K115" s="349">
        <v>1.9927983999999864E-2</v>
      </c>
      <c r="L115" s="349">
        <v>1.8068591999999946E-2</v>
      </c>
      <c r="M115" s="349">
        <v>1.8068592000000057E-2</v>
      </c>
      <c r="N115" s="349">
        <v>1.8068591999999987E-2</v>
      </c>
      <c r="O115" s="349">
        <v>1.8068591999999987E-2</v>
      </c>
      <c r="P115" s="349">
        <v>1.8068592000000085E-2</v>
      </c>
      <c r="Q115" s="349">
        <v>1.8068591999999953E-2</v>
      </c>
      <c r="R115" s="349">
        <v>1.8068592000000015E-2</v>
      </c>
      <c r="S115" s="349">
        <v>1.8068591999999987E-2</v>
      </c>
      <c r="T115" s="349">
        <v>1.9927983999999961E-2</v>
      </c>
      <c r="U115" s="349">
        <v>1.9927983999999899E-2</v>
      </c>
      <c r="V115" s="349">
        <v>1.9927983999999885E-2</v>
      </c>
      <c r="W115" s="349">
        <v>1.9927983999999864E-2</v>
      </c>
      <c r="X115" s="349">
        <v>1.8068591999999946E-2</v>
      </c>
      <c r="Y115" s="349">
        <v>1.8068592000000057E-2</v>
      </c>
      <c r="Z115" s="349">
        <v>1.8068591999999987E-2</v>
      </c>
      <c r="AA115" s="349">
        <v>1.8068591999999987E-2</v>
      </c>
      <c r="AB115" s="349">
        <v>1.8068592000000085E-2</v>
      </c>
      <c r="AC115" s="349">
        <v>1.8068591999999953E-2</v>
      </c>
      <c r="AD115" s="349">
        <v>1.8068592000000015E-2</v>
      </c>
      <c r="AE115" s="349">
        <v>1.8068591999999987E-2</v>
      </c>
      <c r="AF115" s="349">
        <v>1.9927983999999961E-2</v>
      </c>
      <c r="AG115" s="349">
        <v>1.9927983999999899E-2</v>
      </c>
      <c r="AH115" s="349">
        <v>1.9927983999999885E-2</v>
      </c>
      <c r="AI115" s="349">
        <v>1.9927983999999864E-2</v>
      </c>
      <c r="AJ115" s="349">
        <v>1.8068591999999946E-2</v>
      </c>
      <c r="AK115" s="349">
        <v>1.8068592000000057E-2</v>
      </c>
      <c r="AL115" s="349">
        <v>1.8068591999999987E-2</v>
      </c>
      <c r="AM115" s="349">
        <v>1.8068591999999987E-2</v>
      </c>
    </row>
    <row r="116" spans="1:39" hidden="1" x14ac:dyDescent="0.3">
      <c r="A116" s="609"/>
      <c r="B116" s="283" t="s">
        <v>63</v>
      </c>
      <c r="C116" s="115">
        <v>1.2194999999999998E-2</v>
      </c>
      <c r="D116" s="115">
        <v>1.2195000000000001E-2</v>
      </c>
      <c r="E116" s="115">
        <v>1.2195000000000001E-2</v>
      </c>
      <c r="F116" s="349">
        <v>1.8068592000000015E-2</v>
      </c>
      <c r="G116" s="349">
        <v>1.8068591999999987E-2</v>
      </c>
      <c r="H116" s="349">
        <v>1.9927983999999961E-2</v>
      </c>
      <c r="I116" s="349">
        <v>1.9927983999999899E-2</v>
      </c>
      <c r="J116" s="349">
        <v>1.9927983999999885E-2</v>
      </c>
      <c r="K116" s="349">
        <v>1.9927983999999864E-2</v>
      </c>
      <c r="L116" s="349">
        <v>1.8068591999999946E-2</v>
      </c>
      <c r="M116" s="349">
        <v>1.8068592000000057E-2</v>
      </c>
      <c r="N116" s="349">
        <v>1.8068591999999987E-2</v>
      </c>
      <c r="O116" s="349">
        <v>1.8068591999999987E-2</v>
      </c>
      <c r="P116" s="349">
        <v>1.8068592000000085E-2</v>
      </c>
      <c r="Q116" s="349">
        <v>1.8068591999999953E-2</v>
      </c>
      <c r="R116" s="349">
        <v>1.8068592000000015E-2</v>
      </c>
      <c r="S116" s="349">
        <v>1.8068591999999987E-2</v>
      </c>
      <c r="T116" s="349">
        <v>1.9927983999999961E-2</v>
      </c>
      <c r="U116" s="349">
        <v>1.9927983999999899E-2</v>
      </c>
      <c r="V116" s="349">
        <v>1.9927983999999885E-2</v>
      </c>
      <c r="W116" s="349">
        <v>1.9927983999999864E-2</v>
      </c>
      <c r="X116" s="349">
        <v>1.8068591999999946E-2</v>
      </c>
      <c r="Y116" s="349">
        <v>1.8068592000000057E-2</v>
      </c>
      <c r="Z116" s="349">
        <v>1.8068591999999987E-2</v>
      </c>
      <c r="AA116" s="349">
        <v>1.8068591999999987E-2</v>
      </c>
      <c r="AB116" s="349">
        <v>1.8068592000000085E-2</v>
      </c>
      <c r="AC116" s="349">
        <v>1.8068591999999953E-2</v>
      </c>
      <c r="AD116" s="349">
        <v>1.8068592000000015E-2</v>
      </c>
      <c r="AE116" s="349">
        <v>1.8068591999999987E-2</v>
      </c>
      <c r="AF116" s="349">
        <v>1.9927983999999961E-2</v>
      </c>
      <c r="AG116" s="349">
        <v>1.9927983999999899E-2</v>
      </c>
      <c r="AH116" s="349">
        <v>1.9927983999999885E-2</v>
      </c>
      <c r="AI116" s="349">
        <v>1.9927983999999864E-2</v>
      </c>
      <c r="AJ116" s="349">
        <v>1.8068591999999946E-2</v>
      </c>
      <c r="AK116" s="349">
        <v>1.8068592000000057E-2</v>
      </c>
      <c r="AL116" s="349">
        <v>1.8068591999999987E-2</v>
      </c>
      <c r="AM116" s="349">
        <v>1.8068591999999987E-2</v>
      </c>
    </row>
    <row r="117" spans="1:39" hidden="1" x14ac:dyDescent="0.3">
      <c r="A117" s="609"/>
      <c r="B117" s="283" t="s">
        <v>64</v>
      </c>
      <c r="C117" s="115">
        <v>1.2194E-2</v>
      </c>
      <c r="D117" s="115">
        <v>1.2194999999999998E-2</v>
      </c>
      <c r="E117" s="115">
        <v>1.2194E-2</v>
      </c>
      <c r="F117" s="349">
        <v>1.8068592000000015E-2</v>
      </c>
      <c r="G117" s="349">
        <v>1.8068591999999987E-2</v>
      </c>
      <c r="H117" s="349">
        <v>1.9927983999999961E-2</v>
      </c>
      <c r="I117" s="349">
        <v>1.9927983999999899E-2</v>
      </c>
      <c r="J117" s="349">
        <v>1.9927983999999885E-2</v>
      </c>
      <c r="K117" s="349">
        <v>1.9927983999999864E-2</v>
      </c>
      <c r="L117" s="349">
        <v>1.8068591999999946E-2</v>
      </c>
      <c r="M117" s="349">
        <v>1.8068592000000057E-2</v>
      </c>
      <c r="N117" s="349">
        <v>1.8068591999999987E-2</v>
      </c>
      <c r="O117" s="349">
        <v>1.8068591999999987E-2</v>
      </c>
      <c r="P117" s="349">
        <v>1.8068592000000085E-2</v>
      </c>
      <c r="Q117" s="349">
        <v>1.8068591999999953E-2</v>
      </c>
      <c r="R117" s="349">
        <v>1.8068592000000015E-2</v>
      </c>
      <c r="S117" s="349">
        <v>1.8068591999999987E-2</v>
      </c>
      <c r="T117" s="349">
        <v>1.9927983999999961E-2</v>
      </c>
      <c r="U117" s="349">
        <v>1.9927983999999899E-2</v>
      </c>
      <c r="V117" s="349">
        <v>1.9927983999999885E-2</v>
      </c>
      <c r="W117" s="349">
        <v>1.9927983999999864E-2</v>
      </c>
      <c r="X117" s="349">
        <v>1.8068591999999946E-2</v>
      </c>
      <c r="Y117" s="349">
        <v>1.8068592000000057E-2</v>
      </c>
      <c r="Z117" s="349">
        <v>1.8068591999999987E-2</v>
      </c>
      <c r="AA117" s="349">
        <v>1.8068591999999987E-2</v>
      </c>
      <c r="AB117" s="349">
        <v>1.8068592000000085E-2</v>
      </c>
      <c r="AC117" s="349">
        <v>1.8068591999999953E-2</v>
      </c>
      <c r="AD117" s="349">
        <v>1.8068592000000015E-2</v>
      </c>
      <c r="AE117" s="349">
        <v>1.8068591999999987E-2</v>
      </c>
      <c r="AF117" s="349">
        <v>1.9927983999999961E-2</v>
      </c>
      <c r="AG117" s="349">
        <v>1.9927983999999899E-2</v>
      </c>
      <c r="AH117" s="349">
        <v>1.9927983999999885E-2</v>
      </c>
      <c r="AI117" s="349">
        <v>1.9927983999999864E-2</v>
      </c>
      <c r="AJ117" s="349">
        <v>1.8068591999999946E-2</v>
      </c>
      <c r="AK117" s="349">
        <v>1.8068592000000057E-2</v>
      </c>
      <c r="AL117" s="349">
        <v>1.8068591999999987E-2</v>
      </c>
      <c r="AM117" s="349">
        <v>1.8068591999999987E-2</v>
      </c>
    </row>
    <row r="118" spans="1:39" hidden="1" x14ac:dyDescent="0.3">
      <c r="A118" s="609"/>
      <c r="B118" s="283" t="s">
        <v>65</v>
      </c>
      <c r="C118" s="115">
        <v>1.2195000000000001E-2</v>
      </c>
      <c r="D118" s="115">
        <v>1.2194E-2</v>
      </c>
      <c r="E118" s="115">
        <v>1.2194E-2</v>
      </c>
      <c r="F118" s="349">
        <v>1.8068592000000015E-2</v>
      </c>
      <c r="G118" s="349">
        <v>1.8068591999999987E-2</v>
      </c>
      <c r="H118" s="349">
        <v>1.9927983999999961E-2</v>
      </c>
      <c r="I118" s="349">
        <v>1.9927983999999899E-2</v>
      </c>
      <c r="J118" s="349">
        <v>1.9927983999999885E-2</v>
      </c>
      <c r="K118" s="349">
        <v>1.9927983999999864E-2</v>
      </c>
      <c r="L118" s="349">
        <v>1.8068591999999946E-2</v>
      </c>
      <c r="M118" s="349">
        <v>1.8068592000000057E-2</v>
      </c>
      <c r="N118" s="349">
        <v>1.8068591999999987E-2</v>
      </c>
      <c r="O118" s="349">
        <v>1.8068591999999987E-2</v>
      </c>
      <c r="P118" s="349">
        <v>1.8068592000000085E-2</v>
      </c>
      <c r="Q118" s="349">
        <v>1.8068591999999953E-2</v>
      </c>
      <c r="R118" s="349">
        <v>1.8068592000000015E-2</v>
      </c>
      <c r="S118" s="349">
        <v>1.8068591999999987E-2</v>
      </c>
      <c r="T118" s="349">
        <v>1.9927983999999961E-2</v>
      </c>
      <c r="U118" s="349">
        <v>1.9927983999999899E-2</v>
      </c>
      <c r="V118" s="349">
        <v>1.9927983999999885E-2</v>
      </c>
      <c r="W118" s="349">
        <v>1.9927983999999864E-2</v>
      </c>
      <c r="X118" s="349">
        <v>1.8068591999999946E-2</v>
      </c>
      <c r="Y118" s="349">
        <v>1.8068592000000057E-2</v>
      </c>
      <c r="Z118" s="349">
        <v>1.8068591999999987E-2</v>
      </c>
      <c r="AA118" s="349">
        <v>1.8068591999999987E-2</v>
      </c>
      <c r="AB118" s="349">
        <v>1.8068592000000085E-2</v>
      </c>
      <c r="AC118" s="349">
        <v>1.8068591999999953E-2</v>
      </c>
      <c r="AD118" s="349">
        <v>1.8068592000000015E-2</v>
      </c>
      <c r="AE118" s="349">
        <v>1.8068591999999987E-2</v>
      </c>
      <c r="AF118" s="349">
        <v>1.9927983999999961E-2</v>
      </c>
      <c r="AG118" s="349">
        <v>1.9927983999999899E-2</v>
      </c>
      <c r="AH118" s="349">
        <v>1.9927983999999885E-2</v>
      </c>
      <c r="AI118" s="349">
        <v>1.9927983999999864E-2</v>
      </c>
      <c r="AJ118" s="349">
        <v>1.8068591999999946E-2</v>
      </c>
      <c r="AK118" s="349">
        <v>1.8068592000000057E-2</v>
      </c>
      <c r="AL118" s="349">
        <v>1.8068591999999987E-2</v>
      </c>
      <c r="AM118" s="349">
        <v>1.8068591999999987E-2</v>
      </c>
    </row>
    <row r="119" spans="1:39" hidden="1" x14ac:dyDescent="0.3">
      <c r="A119" s="609"/>
      <c r="B119" s="283" t="s">
        <v>144</v>
      </c>
      <c r="C119" s="115">
        <v>1.2195000000000001E-2</v>
      </c>
      <c r="D119" s="115">
        <v>1.2194E-2</v>
      </c>
      <c r="E119" s="115">
        <v>1.2194E-2</v>
      </c>
      <c r="F119" s="349">
        <v>1.8068592000000015E-2</v>
      </c>
      <c r="G119" s="349">
        <v>1.8068591999999987E-2</v>
      </c>
      <c r="H119" s="349">
        <v>1.9927983999999961E-2</v>
      </c>
      <c r="I119" s="349">
        <v>1.9927983999999899E-2</v>
      </c>
      <c r="J119" s="349">
        <v>1.9927983999999885E-2</v>
      </c>
      <c r="K119" s="349">
        <v>1.9927983999999864E-2</v>
      </c>
      <c r="L119" s="349">
        <v>1.8068591999999946E-2</v>
      </c>
      <c r="M119" s="349">
        <v>1.8068592000000057E-2</v>
      </c>
      <c r="N119" s="349">
        <v>1.8068591999999987E-2</v>
      </c>
      <c r="O119" s="349">
        <v>1.8068591999999987E-2</v>
      </c>
      <c r="P119" s="349">
        <v>1.8068592000000085E-2</v>
      </c>
      <c r="Q119" s="349">
        <v>1.8068591999999953E-2</v>
      </c>
      <c r="R119" s="349">
        <v>1.8068592000000015E-2</v>
      </c>
      <c r="S119" s="349">
        <v>1.8068591999999987E-2</v>
      </c>
      <c r="T119" s="349">
        <v>1.9927983999999961E-2</v>
      </c>
      <c r="U119" s="349">
        <v>1.9927983999999899E-2</v>
      </c>
      <c r="V119" s="349">
        <v>1.9927983999999885E-2</v>
      </c>
      <c r="W119" s="349">
        <v>1.9927983999999864E-2</v>
      </c>
      <c r="X119" s="349">
        <v>1.8068591999999946E-2</v>
      </c>
      <c r="Y119" s="349">
        <v>1.8068592000000057E-2</v>
      </c>
      <c r="Z119" s="349">
        <v>1.8068591999999987E-2</v>
      </c>
      <c r="AA119" s="349">
        <v>1.8068591999999987E-2</v>
      </c>
      <c r="AB119" s="349">
        <v>1.8068592000000085E-2</v>
      </c>
      <c r="AC119" s="349">
        <v>1.8068591999999953E-2</v>
      </c>
      <c r="AD119" s="349">
        <v>1.8068592000000015E-2</v>
      </c>
      <c r="AE119" s="349">
        <v>1.8068591999999987E-2</v>
      </c>
      <c r="AF119" s="349">
        <v>1.9927983999999961E-2</v>
      </c>
      <c r="AG119" s="349">
        <v>1.9927983999999899E-2</v>
      </c>
      <c r="AH119" s="349">
        <v>1.9927983999999885E-2</v>
      </c>
      <c r="AI119" s="349">
        <v>1.9927983999999864E-2</v>
      </c>
      <c r="AJ119" s="349">
        <v>1.8068591999999946E-2</v>
      </c>
      <c r="AK119" s="349">
        <v>1.8068592000000057E-2</v>
      </c>
      <c r="AL119" s="349">
        <v>1.8068591999999987E-2</v>
      </c>
      <c r="AM119" s="349">
        <v>1.8068591999999987E-2</v>
      </c>
    </row>
    <row r="120" spans="1:39" hidden="1" x14ac:dyDescent="0.3">
      <c r="A120" s="609"/>
      <c r="B120" s="283" t="s">
        <v>145</v>
      </c>
      <c r="C120" s="115">
        <v>1.2195000000000001E-2</v>
      </c>
      <c r="D120" s="115">
        <v>1.2194E-2</v>
      </c>
      <c r="E120" s="115">
        <v>1.2194E-2</v>
      </c>
      <c r="F120" s="349">
        <v>1.8068592000000015E-2</v>
      </c>
      <c r="G120" s="349">
        <v>1.8068591999999987E-2</v>
      </c>
      <c r="H120" s="349">
        <v>1.9927983999999961E-2</v>
      </c>
      <c r="I120" s="349">
        <v>1.9927983999999899E-2</v>
      </c>
      <c r="J120" s="349">
        <v>1.9927983999999885E-2</v>
      </c>
      <c r="K120" s="349">
        <v>1.9927983999999864E-2</v>
      </c>
      <c r="L120" s="349">
        <v>1.8068591999999946E-2</v>
      </c>
      <c r="M120" s="349">
        <v>1.8068592000000057E-2</v>
      </c>
      <c r="N120" s="349">
        <v>1.8068591999999987E-2</v>
      </c>
      <c r="O120" s="349">
        <v>1.8068591999999987E-2</v>
      </c>
      <c r="P120" s="349">
        <v>1.8068592000000085E-2</v>
      </c>
      <c r="Q120" s="349">
        <v>1.8068591999999953E-2</v>
      </c>
      <c r="R120" s="349">
        <v>1.8068592000000015E-2</v>
      </c>
      <c r="S120" s="349">
        <v>1.8068591999999987E-2</v>
      </c>
      <c r="T120" s="349">
        <v>1.9927983999999961E-2</v>
      </c>
      <c r="U120" s="349">
        <v>1.9927983999999899E-2</v>
      </c>
      <c r="V120" s="349">
        <v>1.9927983999999885E-2</v>
      </c>
      <c r="W120" s="349">
        <v>1.9927983999999864E-2</v>
      </c>
      <c r="X120" s="349">
        <v>1.8068591999999946E-2</v>
      </c>
      <c r="Y120" s="349">
        <v>1.8068592000000057E-2</v>
      </c>
      <c r="Z120" s="349">
        <v>1.8068591999999987E-2</v>
      </c>
      <c r="AA120" s="349">
        <v>1.8068591999999987E-2</v>
      </c>
      <c r="AB120" s="349">
        <v>1.8068592000000085E-2</v>
      </c>
      <c r="AC120" s="349">
        <v>1.8068591999999953E-2</v>
      </c>
      <c r="AD120" s="349">
        <v>1.8068592000000015E-2</v>
      </c>
      <c r="AE120" s="349">
        <v>1.8068591999999987E-2</v>
      </c>
      <c r="AF120" s="349">
        <v>1.9927983999999961E-2</v>
      </c>
      <c r="AG120" s="349">
        <v>1.9927983999999899E-2</v>
      </c>
      <c r="AH120" s="349">
        <v>1.9927983999999885E-2</v>
      </c>
      <c r="AI120" s="349">
        <v>1.9927983999999864E-2</v>
      </c>
      <c r="AJ120" s="349">
        <v>1.8068591999999946E-2</v>
      </c>
      <c r="AK120" s="349">
        <v>1.8068592000000057E-2</v>
      </c>
      <c r="AL120" s="349">
        <v>1.8068591999999987E-2</v>
      </c>
      <c r="AM120" s="349">
        <v>1.8068591999999987E-2</v>
      </c>
    </row>
    <row r="121" spans="1:39" hidden="1" x14ac:dyDescent="0.3">
      <c r="A121" s="609"/>
      <c r="B121" s="283" t="s">
        <v>67</v>
      </c>
      <c r="C121" s="115">
        <v>1.2195000000000001E-2</v>
      </c>
      <c r="D121" s="115">
        <v>1.2195000000000001E-2</v>
      </c>
      <c r="E121" s="115">
        <v>1.2194E-2</v>
      </c>
      <c r="F121" s="349">
        <v>1.8068592000000015E-2</v>
      </c>
      <c r="G121" s="349">
        <v>1.8068591999999987E-2</v>
      </c>
      <c r="H121" s="349">
        <v>1.9927983999999961E-2</v>
      </c>
      <c r="I121" s="349">
        <v>1.9927983999999899E-2</v>
      </c>
      <c r="J121" s="349">
        <v>1.9927983999999885E-2</v>
      </c>
      <c r="K121" s="349">
        <v>1.9927983999999864E-2</v>
      </c>
      <c r="L121" s="349">
        <v>1.8068591999999946E-2</v>
      </c>
      <c r="M121" s="349">
        <v>1.8068592000000057E-2</v>
      </c>
      <c r="N121" s="349">
        <v>1.8068591999999987E-2</v>
      </c>
      <c r="O121" s="349">
        <v>1.8068591999999987E-2</v>
      </c>
      <c r="P121" s="349">
        <v>1.8068592000000085E-2</v>
      </c>
      <c r="Q121" s="349">
        <v>1.8068591999999953E-2</v>
      </c>
      <c r="R121" s="349">
        <v>1.8068592000000015E-2</v>
      </c>
      <c r="S121" s="349">
        <v>1.8068591999999987E-2</v>
      </c>
      <c r="T121" s="349">
        <v>1.9927983999999961E-2</v>
      </c>
      <c r="U121" s="349">
        <v>1.9927983999999899E-2</v>
      </c>
      <c r="V121" s="349">
        <v>1.9927983999999885E-2</v>
      </c>
      <c r="W121" s="349">
        <v>1.9927983999999864E-2</v>
      </c>
      <c r="X121" s="349">
        <v>1.8068591999999946E-2</v>
      </c>
      <c r="Y121" s="349">
        <v>1.8068592000000057E-2</v>
      </c>
      <c r="Z121" s="349">
        <v>1.8068591999999987E-2</v>
      </c>
      <c r="AA121" s="349">
        <v>1.8068591999999987E-2</v>
      </c>
      <c r="AB121" s="349">
        <v>1.8068592000000085E-2</v>
      </c>
      <c r="AC121" s="349">
        <v>1.8068591999999953E-2</v>
      </c>
      <c r="AD121" s="349">
        <v>1.8068592000000015E-2</v>
      </c>
      <c r="AE121" s="349">
        <v>1.8068591999999987E-2</v>
      </c>
      <c r="AF121" s="349">
        <v>1.9927983999999961E-2</v>
      </c>
      <c r="AG121" s="349">
        <v>1.9927983999999899E-2</v>
      </c>
      <c r="AH121" s="349">
        <v>1.9927983999999885E-2</v>
      </c>
      <c r="AI121" s="349">
        <v>1.9927983999999864E-2</v>
      </c>
      <c r="AJ121" s="349">
        <v>1.8068591999999946E-2</v>
      </c>
      <c r="AK121" s="349">
        <v>1.8068592000000057E-2</v>
      </c>
      <c r="AL121" s="349">
        <v>1.8068591999999987E-2</v>
      </c>
      <c r="AM121" s="349">
        <v>1.8068591999999987E-2</v>
      </c>
    </row>
    <row r="122" spans="1:39" ht="15" hidden="1" thickBot="1" x14ac:dyDescent="0.35">
      <c r="A122" s="610"/>
      <c r="B122" s="284" t="s">
        <v>68</v>
      </c>
      <c r="C122" s="116">
        <v>1.2194E-2</v>
      </c>
      <c r="D122" s="116">
        <v>1.2194E-2</v>
      </c>
      <c r="E122" s="116">
        <v>1.2195000000000001E-2</v>
      </c>
      <c r="F122" s="349">
        <v>1.8068592000000015E-2</v>
      </c>
      <c r="G122" s="349">
        <v>1.8068591999999987E-2</v>
      </c>
      <c r="H122" s="349">
        <v>1.9927983999999961E-2</v>
      </c>
      <c r="I122" s="349">
        <v>1.9927983999999899E-2</v>
      </c>
      <c r="J122" s="349">
        <v>1.9927983999999885E-2</v>
      </c>
      <c r="K122" s="349">
        <v>1.9927983999999864E-2</v>
      </c>
      <c r="L122" s="349">
        <v>1.8068591999999946E-2</v>
      </c>
      <c r="M122" s="349">
        <v>1.8068592000000057E-2</v>
      </c>
      <c r="N122" s="349">
        <v>1.8068591999999987E-2</v>
      </c>
      <c r="O122" s="349">
        <v>1.8068591999999987E-2</v>
      </c>
      <c r="P122" s="349">
        <v>1.8068592000000085E-2</v>
      </c>
      <c r="Q122" s="349">
        <v>1.8068591999999953E-2</v>
      </c>
      <c r="R122" s="349">
        <v>1.8068592000000015E-2</v>
      </c>
      <c r="S122" s="349">
        <v>1.8068591999999987E-2</v>
      </c>
      <c r="T122" s="349">
        <v>1.9927983999999961E-2</v>
      </c>
      <c r="U122" s="349">
        <v>1.9927983999999899E-2</v>
      </c>
      <c r="V122" s="349">
        <v>1.9927983999999885E-2</v>
      </c>
      <c r="W122" s="349">
        <v>1.9927983999999864E-2</v>
      </c>
      <c r="X122" s="349">
        <v>1.8068591999999946E-2</v>
      </c>
      <c r="Y122" s="349">
        <v>1.8068592000000057E-2</v>
      </c>
      <c r="Z122" s="349">
        <v>1.8068591999999987E-2</v>
      </c>
      <c r="AA122" s="349">
        <v>1.8068591999999987E-2</v>
      </c>
      <c r="AB122" s="349">
        <v>1.8068592000000085E-2</v>
      </c>
      <c r="AC122" s="349">
        <v>1.8068591999999953E-2</v>
      </c>
      <c r="AD122" s="349">
        <v>1.8068592000000015E-2</v>
      </c>
      <c r="AE122" s="349">
        <v>1.8068591999999987E-2</v>
      </c>
      <c r="AF122" s="349">
        <v>1.9927983999999961E-2</v>
      </c>
      <c r="AG122" s="349">
        <v>1.9927983999999899E-2</v>
      </c>
      <c r="AH122" s="349">
        <v>1.9927983999999885E-2</v>
      </c>
      <c r="AI122" s="349">
        <v>1.9927983999999864E-2</v>
      </c>
      <c r="AJ122" s="349">
        <v>1.8068591999999946E-2</v>
      </c>
      <c r="AK122" s="349">
        <v>1.8068592000000057E-2</v>
      </c>
      <c r="AL122" s="349">
        <v>1.8068591999999987E-2</v>
      </c>
      <c r="AM122" s="349">
        <v>1.8068591999999987E-2</v>
      </c>
    </row>
    <row r="123" spans="1:39" hidden="1" x14ac:dyDescent="0.3">
      <c r="A123" s="117"/>
      <c r="B123" s="117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</row>
    <row r="124" spans="1:39" hidden="1" x14ac:dyDescent="0.3"/>
    <row r="125" spans="1:39" ht="15" hidden="1" customHeight="1" thickBot="1" x14ac:dyDescent="0.35">
      <c r="C125" s="652" t="s">
        <v>158</v>
      </c>
      <c r="D125" s="653"/>
      <c r="E125" s="653"/>
      <c r="F125" s="653"/>
      <c r="G125" s="653"/>
      <c r="H125" s="653"/>
      <c r="I125" s="653"/>
      <c r="J125" s="653"/>
      <c r="K125" s="653"/>
      <c r="L125" s="653"/>
      <c r="M125" s="653"/>
      <c r="N125" s="654"/>
      <c r="O125" s="614" t="s">
        <v>158</v>
      </c>
      <c r="P125" s="612"/>
      <c r="Q125" s="612"/>
      <c r="R125" s="612"/>
      <c r="S125" s="612"/>
      <c r="T125" s="612"/>
      <c r="U125" s="612"/>
      <c r="V125" s="612"/>
      <c r="W125" s="612"/>
      <c r="X125" s="612"/>
      <c r="Y125" s="612"/>
      <c r="Z125" s="613"/>
      <c r="AA125" s="614" t="s">
        <v>158</v>
      </c>
      <c r="AB125" s="612"/>
      <c r="AC125" s="612"/>
      <c r="AD125" s="612"/>
      <c r="AE125" s="612"/>
      <c r="AF125" s="612"/>
      <c r="AG125" s="612"/>
      <c r="AH125" s="612"/>
      <c r="AI125" s="612"/>
      <c r="AJ125" s="612"/>
      <c r="AK125" s="612"/>
      <c r="AL125" s="613"/>
      <c r="AM125" s="523" t="s">
        <v>158</v>
      </c>
    </row>
    <row r="126" spans="1:39" hidden="1" x14ac:dyDescent="0.3">
      <c r="A126" s="608" t="s">
        <v>159</v>
      </c>
      <c r="B126" s="313" t="s">
        <v>178</v>
      </c>
      <c r="C126" s="305">
        <f>C4</f>
        <v>43831</v>
      </c>
      <c r="D126" s="305">
        <f t="shared" ref="D126:AM126" si="67">D4</f>
        <v>43862</v>
      </c>
      <c r="E126" s="305">
        <f t="shared" si="67"/>
        <v>43891</v>
      </c>
      <c r="F126" s="305">
        <f t="shared" si="67"/>
        <v>43922</v>
      </c>
      <c r="G126" s="305">
        <f t="shared" si="67"/>
        <v>43952</v>
      </c>
      <c r="H126" s="305">
        <f t="shared" si="67"/>
        <v>43983</v>
      </c>
      <c r="I126" s="305">
        <f t="shared" si="67"/>
        <v>44013</v>
      </c>
      <c r="J126" s="305">
        <f t="shared" si="67"/>
        <v>44044</v>
      </c>
      <c r="K126" s="305">
        <f t="shared" si="67"/>
        <v>44075</v>
      </c>
      <c r="L126" s="305">
        <f t="shared" si="67"/>
        <v>44105</v>
      </c>
      <c r="M126" s="305">
        <f t="shared" si="67"/>
        <v>44136</v>
      </c>
      <c r="N126" s="305">
        <f t="shared" si="67"/>
        <v>44166</v>
      </c>
      <c r="O126" s="305">
        <f t="shared" si="67"/>
        <v>44197</v>
      </c>
      <c r="P126" s="305">
        <f t="shared" si="67"/>
        <v>44228</v>
      </c>
      <c r="Q126" s="305">
        <f t="shared" si="67"/>
        <v>44256</v>
      </c>
      <c r="R126" s="305">
        <f t="shared" si="67"/>
        <v>44287</v>
      </c>
      <c r="S126" s="305">
        <f t="shared" si="67"/>
        <v>44317</v>
      </c>
      <c r="T126" s="305">
        <f t="shared" si="67"/>
        <v>44348</v>
      </c>
      <c r="U126" s="305">
        <f t="shared" si="67"/>
        <v>44378</v>
      </c>
      <c r="V126" s="305">
        <f t="shared" si="67"/>
        <v>44409</v>
      </c>
      <c r="W126" s="305">
        <f t="shared" si="67"/>
        <v>44440</v>
      </c>
      <c r="X126" s="305">
        <f t="shared" si="67"/>
        <v>44470</v>
      </c>
      <c r="Y126" s="305">
        <f t="shared" si="67"/>
        <v>44501</v>
      </c>
      <c r="Z126" s="305">
        <f t="shared" si="67"/>
        <v>44531</v>
      </c>
      <c r="AA126" s="305">
        <f t="shared" si="67"/>
        <v>44562</v>
      </c>
      <c r="AB126" s="305">
        <f t="shared" si="67"/>
        <v>44593</v>
      </c>
      <c r="AC126" s="305">
        <f t="shared" si="67"/>
        <v>44621</v>
      </c>
      <c r="AD126" s="305">
        <f t="shared" si="67"/>
        <v>44652</v>
      </c>
      <c r="AE126" s="305">
        <f t="shared" si="67"/>
        <v>44682</v>
      </c>
      <c r="AF126" s="305">
        <f t="shared" si="67"/>
        <v>44713</v>
      </c>
      <c r="AG126" s="305">
        <f t="shared" si="67"/>
        <v>44743</v>
      </c>
      <c r="AH126" s="305">
        <f t="shared" si="67"/>
        <v>44774</v>
      </c>
      <c r="AI126" s="305">
        <f t="shared" si="67"/>
        <v>44805</v>
      </c>
      <c r="AJ126" s="305">
        <f t="shared" si="67"/>
        <v>44835</v>
      </c>
      <c r="AK126" s="305">
        <f t="shared" si="67"/>
        <v>44866</v>
      </c>
      <c r="AL126" s="305">
        <f t="shared" si="67"/>
        <v>44896</v>
      </c>
      <c r="AM126" s="305">
        <f t="shared" si="67"/>
        <v>44927</v>
      </c>
    </row>
    <row r="127" spans="1:39" hidden="1" x14ac:dyDescent="0.3">
      <c r="A127" s="609"/>
      <c r="B127" s="282" t="s">
        <v>141</v>
      </c>
      <c r="C127" s="120">
        <v>1.0126E-2</v>
      </c>
      <c r="D127" s="120">
        <v>1.0828000000000001E-2</v>
      </c>
      <c r="E127" s="120">
        <v>1.0834E-2</v>
      </c>
      <c r="F127" s="353">
        <v>9.3300694720660927E-3</v>
      </c>
      <c r="G127" s="353">
        <v>1.3190972391467491E-2</v>
      </c>
      <c r="H127" s="353">
        <v>3.3396509974146636E-2</v>
      </c>
      <c r="I127" s="353">
        <v>3.0311628255511709E-2</v>
      </c>
      <c r="J127" s="353">
        <v>3.0025700532701628E-2</v>
      </c>
      <c r="K127" s="353">
        <v>3.0999168728459075E-2</v>
      </c>
      <c r="L127" s="353">
        <v>1.4333326703126323E-2</v>
      </c>
      <c r="M127" s="353">
        <v>1.2574297781386794E-2</v>
      </c>
      <c r="N127" s="353">
        <v>1.0783770658233277E-2</v>
      </c>
      <c r="O127" s="353">
        <v>8.6905396105985688E-3</v>
      </c>
      <c r="P127" s="353">
        <v>9.1843635285924711E-3</v>
      </c>
      <c r="Q127" s="353">
        <v>9.3172995483337146E-3</v>
      </c>
      <c r="R127" s="353">
        <v>9.3300694720660927E-3</v>
      </c>
      <c r="S127" s="353">
        <v>1.3190972391467491E-2</v>
      </c>
      <c r="T127" s="353">
        <v>3.3396509974146636E-2</v>
      </c>
      <c r="U127" s="353">
        <v>3.0311628255511709E-2</v>
      </c>
      <c r="V127" s="353">
        <v>3.0025700532701628E-2</v>
      </c>
      <c r="W127" s="353">
        <v>3.0999168728459075E-2</v>
      </c>
      <c r="X127" s="353">
        <v>1.4333326703126323E-2</v>
      </c>
      <c r="Y127" s="353">
        <v>1.2574297781386794E-2</v>
      </c>
      <c r="Z127" s="353">
        <v>1.0783770658233277E-2</v>
      </c>
      <c r="AA127" s="353">
        <v>8.6905396105985688E-3</v>
      </c>
      <c r="AB127" s="353">
        <v>9.1843635285924711E-3</v>
      </c>
      <c r="AC127" s="353">
        <v>9.3172995483337146E-3</v>
      </c>
      <c r="AD127" s="353">
        <v>9.3300694720660927E-3</v>
      </c>
      <c r="AE127" s="353">
        <v>1.3190972391467491E-2</v>
      </c>
      <c r="AF127" s="353">
        <v>3.3396509974146636E-2</v>
      </c>
      <c r="AG127" s="353">
        <v>3.0311628255511709E-2</v>
      </c>
      <c r="AH127" s="353">
        <v>3.0025700532701628E-2</v>
      </c>
      <c r="AI127" s="353">
        <v>3.0999168728459075E-2</v>
      </c>
      <c r="AJ127" s="353">
        <v>1.4333326703126323E-2</v>
      </c>
      <c r="AK127" s="353">
        <v>1.2574297781386794E-2</v>
      </c>
      <c r="AL127" s="353">
        <v>1.0783770658233277E-2</v>
      </c>
      <c r="AM127" s="353">
        <v>8.6905396105985688E-3</v>
      </c>
    </row>
    <row r="128" spans="1:39" hidden="1" x14ac:dyDescent="0.3">
      <c r="A128" s="609"/>
      <c r="B128" s="282" t="s">
        <v>59</v>
      </c>
      <c r="C128" s="120">
        <v>1.5914000000000001E-2</v>
      </c>
      <c r="D128" s="120">
        <v>1.6499E-2</v>
      </c>
      <c r="E128" s="120">
        <v>1.3811E-2</v>
      </c>
      <c r="F128" s="353">
        <v>9.7664417356625004E-3</v>
      </c>
      <c r="G128" s="353">
        <v>2.1051463283982559E-2</v>
      </c>
      <c r="H128" s="353">
        <v>5.6205642178387479E-2</v>
      </c>
      <c r="I128" s="353">
        <v>3.8871954473552781E-2</v>
      </c>
      <c r="J128" s="353">
        <v>4.5357306184860703E-2</v>
      </c>
      <c r="K128" s="353">
        <v>5.3567977999279676E-2</v>
      </c>
      <c r="L128" s="353">
        <v>1.3398140041059062E-2</v>
      </c>
      <c r="M128" s="353">
        <v>1.9843361120502567E-2</v>
      </c>
      <c r="N128" s="353">
        <v>9.7585757189299401E-3</v>
      </c>
      <c r="O128" s="353">
        <v>1.3661557336104716E-2</v>
      </c>
      <c r="P128" s="353">
        <v>1.3995891437648279E-2</v>
      </c>
      <c r="Q128" s="353">
        <v>1.1937688399857259E-2</v>
      </c>
      <c r="R128" s="353">
        <v>9.7664417356625004E-3</v>
      </c>
      <c r="S128" s="353">
        <v>2.1051463283982559E-2</v>
      </c>
      <c r="T128" s="353">
        <v>5.6205642178387479E-2</v>
      </c>
      <c r="U128" s="353">
        <v>3.8871954473552781E-2</v>
      </c>
      <c r="V128" s="353">
        <v>4.5357306184860703E-2</v>
      </c>
      <c r="W128" s="353">
        <v>5.3567977999279676E-2</v>
      </c>
      <c r="X128" s="353">
        <v>1.3398140041059062E-2</v>
      </c>
      <c r="Y128" s="353">
        <v>1.9843361120502567E-2</v>
      </c>
      <c r="Z128" s="353">
        <v>9.7585757189299401E-3</v>
      </c>
      <c r="AA128" s="353">
        <v>1.3661557336104716E-2</v>
      </c>
      <c r="AB128" s="353">
        <v>1.3995891437648279E-2</v>
      </c>
      <c r="AC128" s="353">
        <v>1.1937688399857259E-2</v>
      </c>
      <c r="AD128" s="353">
        <v>9.7664417356625004E-3</v>
      </c>
      <c r="AE128" s="353">
        <v>2.1051463283982559E-2</v>
      </c>
      <c r="AF128" s="353">
        <v>5.6205642178387479E-2</v>
      </c>
      <c r="AG128" s="353">
        <v>3.8871954473552781E-2</v>
      </c>
      <c r="AH128" s="353">
        <v>4.5357306184860703E-2</v>
      </c>
      <c r="AI128" s="353">
        <v>5.3567977999279676E-2</v>
      </c>
      <c r="AJ128" s="353">
        <v>1.3398140041059062E-2</v>
      </c>
      <c r="AK128" s="353">
        <v>1.9843361120502567E-2</v>
      </c>
      <c r="AL128" s="353">
        <v>9.7585757189299401E-3</v>
      </c>
      <c r="AM128" s="353">
        <v>1.3661557336104716E-2</v>
      </c>
    </row>
    <row r="129" spans="1:39" hidden="1" x14ac:dyDescent="0.3">
      <c r="A129" s="609"/>
      <c r="B129" s="282" t="s">
        <v>142</v>
      </c>
      <c r="C129" s="120">
        <v>9.7359999999999999E-3</v>
      </c>
      <c r="D129" s="120">
        <v>1.0451999999999999E-2</v>
      </c>
      <c r="E129" s="120">
        <v>1.3606E-2</v>
      </c>
      <c r="F129" s="353">
        <v>1.2523477953738765E-2</v>
      </c>
      <c r="G129" s="353">
        <v>1.5511017884555292E-2</v>
      </c>
      <c r="H129" s="353">
        <v>4.0279244842641462E-2</v>
      </c>
      <c r="I129" s="353">
        <v>3.0246490222571087E-2</v>
      </c>
      <c r="J129" s="353">
        <v>3.3396789722178383E-2</v>
      </c>
      <c r="K129" s="353">
        <v>3.6603346879997244E-2</v>
      </c>
      <c r="L129" s="353">
        <v>1.7030212077065426E-2</v>
      </c>
      <c r="M129" s="353">
        <v>1.2611403494553954E-2</v>
      </c>
      <c r="N129" s="353">
        <v>1.2708554866204393E-2</v>
      </c>
      <c r="O129" s="353">
        <v>8.3557771746031375E-3</v>
      </c>
      <c r="P129" s="353">
        <v>8.8661221561538248E-3</v>
      </c>
      <c r="Q129" s="353">
        <v>1.1753498870943338E-2</v>
      </c>
      <c r="R129" s="353">
        <v>1.2523477953738765E-2</v>
      </c>
      <c r="S129" s="353">
        <v>1.5511017884555292E-2</v>
      </c>
      <c r="T129" s="353">
        <v>4.0279244842641462E-2</v>
      </c>
      <c r="U129" s="353">
        <v>3.0246490222571087E-2</v>
      </c>
      <c r="V129" s="353">
        <v>3.3396789722178383E-2</v>
      </c>
      <c r="W129" s="353">
        <v>3.6603346879997244E-2</v>
      </c>
      <c r="X129" s="353">
        <v>1.7030212077065426E-2</v>
      </c>
      <c r="Y129" s="353">
        <v>1.2611403494553954E-2</v>
      </c>
      <c r="Z129" s="353">
        <v>1.2708554866204393E-2</v>
      </c>
      <c r="AA129" s="353">
        <v>8.3557771746031375E-3</v>
      </c>
      <c r="AB129" s="353">
        <v>8.8661221561538248E-3</v>
      </c>
      <c r="AC129" s="353">
        <v>1.1753498870943338E-2</v>
      </c>
      <c r="AD129" s="353">
        <v>1.2523477953738765E-2</v>
      </c>
      <c r="AE129" s="353">
        <v>1.5511017884555292E-2</v>
      </c>
      <c r="AF129" s="353">
        <v>4.0279244842641462E-2</v>
      </c>
      <c r="AG129" s="353">
        <v>3.0246490222571087E-2</v>
      </c>
      <c r="AH129" s="353">
        <v>3.3396789722178383E-2</v>
      </c>
      <c r="AI129" s="353">
        <v>3.6603346879997244E-2</v>
      </c>
      <c r="AJ129" s="353">
        <v>1.7030212077065426E-2</v>
      </c>
      <c r="AK129" s="353">
        <v>1.2611403494553954E-2</v>
      </c>
      <c r="AL129" s="353">
        <v>1.2708554866204393E-2</v>
      </c>
      <c r="AM129" s="353">
        <v>8.3557771746031375E-3</v>
      </c>
    </row>
    <row r="130" spans="1:39" hidden="1" x14ac:dyDescent="0.3">
      <c r="A130" s="609"/>
      <c r="B130" s="282" t="s">
        <v>60</v>
      </c>
      <c r="C130" s="120">
        <v>0</v>
      </c>
      <c r="D130" s="120">
        <v>0</v>
      </c>
      <c r="E130" s="120">
        <v>1.2593E-2</v>
      </c>
      <c r="F130" s="353">
        <v>1.0321710579863055E-2</v>
      </c>
      <c r="G130" s="353">
        <v>2.8707370508953747E-2</v>
      </c>
      <c r="H130" s="353">
        <v>5.725490240748439E-2</v>
      </c>
      <c r="I130" s="353">
        <v>3.9256023626103941E-2</v>
      </c>
      <c r="J130" s="353">
        <v>4.5918436764594305E-2</v>
      </c>
      <c r="K130" s="353">
        <v>5.7888264534285201E-2</v>
      </c>
      <c r="L130" s="353">
        <v>1.3219573636351361E-2</v>
      </c>
      <c r="M130" s="353">
        <v>0</v>
      </c>
      <c r="N130" s="353">
        <v>0</v>
      </c>
      <c r="O130" s="353">
        <v>0</v>
      </c>
      <c r="P130" s="353">
        <v>0</v>
      </c>
      <c r="Q130" s="353">
        <v>0</v>
      </c>
      <c r="R130" s="353">
        <v>1.0321710579863055E-2</v>
      </c>
      <c r="S130" s="353">
        <v>2.8707370508953747E-2</v>
      </c>
      <c r="T130" s="353">
        <v>5.725490240748439E-2</v>
      </c>
      <c r="U130" s="353">
        <v>3.9256023626103941E-2</v>
      </c>
      <c r="V130" s="353">
        <v>4.5918436764594305E-2</v>
      </c>
      <c r="W130" s="353">
        <v>5.7888264534285201E-2</v>
      </c>
      <c r="X130" s="353">
        <v>1.3219573636351361E-2</v>
      </c>
      <c r="Y130" s="353">
        <v>0</v>
      </c>
      <c r="Z130" s="353">
        <v>0</v>
      </c>
      <c r="AA130" s="353">
        <v>0</v>
      </c>
      <c r="AB130" s="353">
        <v>0</v>
      </c>
      <c r="AC130" s="353">
        <v>0</v>
      </c>
      <c r="AD130" s="353">
        <v>1.0321710579863055E-2</v>
      </c>
      <c r="AE130" s="353">
        <v>2.8707370508953747E-2</v>
      </c>
      <c r="AF130" s="353">
        <v>5.725490240748439E-2</v>
      </c>
      <c r="AG130" s="353">
        <v>3.9256023626103941E-2</v>
      </c>
      <c r="AH130" s="353">
        <v>4.5918436764594305E-2</v>
      </c>
      <c r="AI130" s="353">
        <v>5.7888264534285201E-2</v>
      </c>
      <c r="AJ130" s="353">
        <v>1.3219573636351361E-2</v>
      </c>
      <c r="AK130" s="353">
        <v>0</v>
      </c>
      <c r="AL130" s="353">
        <v>0</v>
      </c>
      <c r="AM130" s="353">
        <v>0</v>
      </c>
    </row>
    <row r="131" spans="1:39" hidden="1" x14ac:dyDescent="0.3">
      <c r="A131" s="609"/>
      <c r="B131" s="282" t="s">
        <v>143</v>
      </c>
      <c r="C131" s="120">
        <v>1.897E-3</v>
      </c>
      <c r="D131" s="120">
        <v>1.9740000000000001E-3</v>
      </c>
      <c r="E131" s="120">
        <v>2.8299999999999999E-4</v>
      </c>
      <c r="F131" s="353">
        <v>1.4844313197169632E-3</v>
      </c>
      <c r="G131" s="353">
        <v>2.9707296977562786E-4</v>
      </c>
      <c r="H131" s="353">
        <v>6.6015297877556852E-4</v>
      </c>
      <c r="I131" s="353">
        <v>8.1969564125558496E-5</v>
      </c>
      <c r="J131" s="353">
        <v>6.9835035625883594E-4</v>
      </c>
      <c r="K131" s="353">
        <v>6.5884510241158455E-4</v>
      </c>
      <c r="L131" s="353">
        <v>2.3971139056324186E-4</v>
      </c>
      <c r="M131" s="353">
        <v>2.736397347236708E-5</v>
      </c>
      <c r="N131" s="353">
        <v>2.0525246777853903E-4</v>
      </c>
      <c r="O131" s="353">
        <v>1.6281637189139251E-3</v>
      </c>
      <c r="P131" s="353">
        <v>1.6786293240557046E-3</v>
      </c>
      <c r="Q131" s="353">
        <v>2.5279300023637111E-4</v>
      </c>
      <c r="R131" s="353">
        <v>1.4844313197169632E-3</v>
      </c>
      <c r="S131" s="353">
        <v>2.9707296977562786E-4</v>
      </c>
      <c r="T131" s="353">
        <v>6.6015297877556852E-4</v>
      </c>
      <c r="U131" s="353">
        <v>8.1969564125558496E-5</v>
      </c>
      <c r="V131" s="353">
        <v>6.9835035625883594E-4</v>
      </c>
      <c r="W131" s="353">
        <v>6.5884510241158455E-4</v>
      </c>
      <c r="X131" s="353">
        <v>2.3971139056324186E-4</v>
      </c>
      <c r="Y131" s="353">
        <v>2.736397347236708E-5</v>
      </c>
      <c r="Z131" s="353">
        <v>2.0525246777853903E-4</v>
      </c>
      <c r="AA131" s="353">
        <v>1.6281637189139251E-3</v>
      </c>
      <c r="AB131" s="353">
        <v>1.6786293240557046E-3</v>
      </c>
      <c r="AC131" s="353">
        <v>2.5279300023637111E-4</v>
      </c>
      <c r="AD131" s="353">
        <v>1.4844313197169632E-3</v>
      </c>
      <c r="AE131" s="353">
        <v>2.9707296977562786E-4</v>
      </c>
      <c r="AF131" s="353">
        <v>6.6015297877556852E-4</v>
      </c>
      <c r="AG131" s="353">
        <v>8.1969564125558496E-5</v>
      </c>
      <c r="AH131" s="353">
        <v>6.9835035625883594E-4</v>
      </c>
      <c r="AI131" s="353">
        <v>6.5884510241158455E-4</v>
      </c>
      <c r="AJ131" s="353">
        <v>2.3971139056324186E-4</v>
      </c>
      <c r="AK131" s="353">
        <v>2.736397347236708E-5</v>
      </c>
      <c r="AL131" s="353">
        <v>2.0525246777853903E-4</v>
      </c>
      <c r="AM131" s="353">
        <v>1.6281637189139251E-3</v>
      </c>
    </row>
    <row r="132" spans="1:39" hidden="1" x14ac:dyDescent="0.3">
      <c r="A132" s="609"/>
      <c r="B132" s="283" t="s">
        <v>62</v>
      </c>
      <c r="C132" s="120">
        <v>1.5914999999999999E-2</v>
      </c>
      <c r="D132" s="120">
        <v>1.6522999999999999E-2</v>
      </c>
      <c r="E132" s="120">
        <v>1.4227999999999999E-2</v>
      </c>
      <c r="F132" s="353">
        <v>1.2761917396770914E-2</v>
      </c>
      <c r="G132" s="353">
        <v>1.1624343448128488E-2</v>
      </c>
      <c r="H132" s="353">
        <v>0</v>
      </c>
      <c r="I132" s="353">
        <v>0</v>
      </c>
      <c r="J132" s="353">
        <v>0</v>
      </c>
      <c r="K132" s="353">
        <v>3.3819556488432434E-2</v>
      </c>
      <c r="L132" s="353">
        <v>1.569196336800998E-2</v>
      </c>
      <c r="M132" s="353">
        <v>2.0699636429393212E-2</v>
      </c>
      <c r="N132" s="353">
        <v>9.7630296804752416E-3</v>
      </c>
      <c r="O132" s="353">
        <v>1.3661973402149941E-2</v>
      </c>
      <c r="P132" s="353">
        <v>1.4015661382962317E-2</v>
      </c>
      <c r="Q132" s="353">
        <v>1.2311180388589181E-2</v>
      </c>
      <c r="R132" s="353">
        <v>1.2761917396770914E-2</v>
      </c>
      <c r="S132" s="353">
        <v>1.1624343448128488E-2</v>
      </c>
      <c r="T132" s="353">
        <v>0</v>
      </c>
      <c r="U132" s="353">
        <v>0</v>
      </c>
      <c r="V132" s="353">
        <v>0</v>
      </c>
      <c r="W132" s="353">
        <v>3.3819556488432434E-2</v>
      </c>
      <c r="X132" s="353">
        <v>1.569196336800998E-2</v>
      </c>
      <c r="Y132" s="353">
        <v>2.0699636429393212E-2</v>
      </c>
      <c r="Z132" s="353">
        <v>9.7630296804752416E-3</v>
      </c>
      <c r="AA132" s="353">
        <v>1.3661973402149941E-2</v>
      </c>
      <c r="AB132" s="353">
        <v>1.4015661382962317E-2</v>
      </c>
      <c r="AC132" s="353">
        <v>1.2311180388589181E-2</v>
      </c>
      <c r="AD132" s="353">
        <v>1.2761917396770914E-2</v>
      </c>
      <c r="AE132" s="353">
        <v>1.1624343448128488E-2</v>
      </c>
      <c r="AF132" s="353">
        <v>0</v>
      </c>
      <c r="AG132" s="353">
        <v>0</v>
      </c>
      <c r="AH132" s="353">
        <v>0</v>
      </c>
      <c r="AI132" s="353">
        <v>3.3819556488432434E-2</v>
      </c>
      <c r="AJ132" s="353">
        <v>1.569196336800998E-2</v>
      </c>
      <c r="AK132" s="353">
        <v>2.0699636429393212E-2</v>
      </c>
      <c r="AL132" s="353">
        <v>9.7630296804752416E-3</v>
      </c>
      <c r="AM132" s="353">
        <v>1.3661973402149941E-2</v>
      </c>
    </row>
    <row r="133" spans="1:39" hidden="1" x14ac:dyDescent="0.3">
      <c r="A133" s="609"/>
      <c r="B133" s="283" t="s">
        <v>63</v>
      </c>
      <c r="C133" s="120">
        <v>1.5914000000000001E-2</v>
      </c>
      <c r="D133" s="120">
        <v>1.6499E-2</v>
      </c>
      <c r="E133" s="120">
        <v>1.3811E-2</v>
      </c>
      <c r="F133" s="353">
        <v>9.7664417356625004E-3</v>
      </c>
      <c r="G133" s="353">
        <v>2.1051463283982559E-2</v>
      </c>
      <c r="H133" s="353">
        <v>5.6205642178387479E-2</v>
      </c>
      <c r="I133" s="353">
        <v>3.8871954473552781E-2</v>
      </c>
      <c r="J133" s="353">
        <v>4.5357306184860703E-2</v>
      </c>
      <c r="K133" s="353">
        <v>5.3567977999279676E-2</v>
      </c>
      <c r="L133" s="353">
        <v>1.3398140041059062E-2</v>
      </c>
      <c r="M133" s="353">
        <v>1.9843361120502567E-2</v>
      </c>
      <c r="N133" s="353">
        <v>9.7585757189299401E-3</v>
      </c>
      <c r="O133" s="353">
        <v>1.3661557336104716E-2</v>
      </c>
      <c r="P133" s="353">
        <v>1.3995891437648279E-2</v>
      </c>
      <c r="Q133" s="353">
        <v>1.1937688399857259E-2</v>
      </c>
      <c r="R133" s="353">
        <v>9.7664417356625004E-3</v>
      </c>
      <c r="S133" s="353">
        <v>2.1051463283982559E-2</v>
      </c>
      <c r="T133" s="353">
        <v>5.6205642178387479E-2</v>
      </c>
      <c r="U133" s="353">
        <v>3.8871954473552781E-2</v>
      </c>
      <c r="V133" s="353">
        <v>4.5357306184860703E-2</v>
      </c>
      <c r="W133" s="353">
        <v>5.3567977999279676E-2</v>
      </c>
      <c r="X133" s="353">
        <v>1.3398140041059062E-2</v>
      </c>
      <c r="Y133" s="353">
        <v>1.9843361120502567E-2</v>
      </c>
      <c r="Z133" s="353">
        <v>9.7585757189299401E-3</v>
      </c>
      <c r="AA133" s="353">
        <v>1.3661557336104716E-2</v>
      </c>
      <c r="AB133" s="353">
        <v>1.3995891437648279E-2</v>
      </c>
      <c r="AC133" s="353">
        <v>1.1937688399857259E-2</v>
      </c>
      <c r="AD133" s="353">
        <v>9.7664417356625004E-3</v>
      </c>
      <c r="AE133" s="353">
        <v>2.1051463283982559E-2</v>
      </c>
      <c r="AF133" s="353">
        <v>5.6205642178387479E-2</v>
      </c>
      <c r="AG133" s="353">
        <v>3.8871954473552781E-2</v>
      </c>
      <c r="AH133" s="353">
        <v>4.5357306184860703E-2</v>
      </c>
      <c r="AI133" s="353">
        <v>5.3567977999279676E-2</v>
      </c>
      <c r="AJ133" s="353">
        <v>1.3398140041059062E-2</v>
      </c>
      <c r="AK133" s="353">
        <v>1.9843361120502567E-2</v>
      </c>
      <c r="AL133" s="353">
        <v>9.7585757189299401E-3</v>
      </c>
      <c r="AM133" s="353">
        <v>1.3661557336104716E-2</v>
      </c>
    </row>
    <row r="134" spans="1:39" hidden="1" x14ac:dyDescent="0.3">
      <c r="A134" s="609"/>
      <c r="B134" s="283" t="s">
        <v>64</v>
      </c>
      <c r="C134" s="120">
        <v>1.1906999999999999E-2</v>
      </c>
      <c r="D134" s="120">
        <v>1.2029E-2</v>
      </c>
      <c r="E134" s="120">
        <v>1.2024999999999999E-2</v>
      </c>
      <c r="F134" s="353">
        <v>1.1792871777240846E-2</v>
      </c>
      <c r="G134" s="353">
        <v>1.578914962311392E-2</v>
      </c>
      <c r="H134" s="353">
        <v>3.8597945966901144E-2</v>
      </c>
      <c r="I134" s="353">
        <v>3.3826852839564304E-2</v>
      </c>
      <c r="J134" s="353">
        <v>3.3498800092871747E-2</v>
      </c>
      <c r="K134" s="353">
        <v>3.356331002034596E-2</v>
      </c>
      <c r="L134" s="353">
        <v>1.7558679118536522E-2</v>
      </c>
      <c r="M134" s="353">
        <v>1.4060264333344693E-2</v>
      </c>
      <c r="N134" s="353">
        <v>1.1646934294827344E-2</v>
      </c>
      <c r="O134" s="353">
        <v>1.0218487348935303E-2</v>
      </c>
      <c r="P134" s="353">
        <v>1.0200323043128763E-2</v>
      </c>
      <c r="Q134" s="353">
        <v>1.0356312921313933E-2</v>
      </c>
      <c r="R134" s="353">
        <v>1.1792871777240846E-2</v>
      </c>
      <c r="S134" s="353">
        <v>1.578914962311392E-2</v>
      </c>
      <c r="T134" s="353">
        <v>3.8597945966901144E-2</v>
      </c>
      <c r="U134" s="353">
        <v>3.3826852839564304E-2</v>
      </c>
      <c r="V134" s="353">
        <v>3.3498800092871747E-2</v>
      </c>
      <c r="W134" s="353">
        <v>3.356331002034596E-2</v>
      </c>
      <c r="X134" s="353">
        <v>1.7558679118536522E-2</v>
      </c>
      <c r="Y134" s="353">
        <v>1.4060264333344693E-2</v>
      </c>
      <c r="Z134" s="353">
        <v>1.1646934294827344E-2</v>
      </c>
      <c r="AA134" s="353">
        <v>1.0218487348935303E-2</v>
      </c>
      <c r="AB134" s="353">
        <v>1.0200323043128763E-2</v>
      </c>
      <c r="AC134" s="353">
        <v>1.0356312921313933E-2</v>
      </c>
      <c r="AD134" s="353">
        <v>1.1792871777240846E-2</v>
      </c>
      <c r="AE134" s="353">
        <v>1.578914962311392E-2</v>
      </c>
      <c r="AF134" s="353">
        <v>3.8597945966901144E-2</v>
      </c>
      <c r="AG134" s="353">
        <v>3.3826852839564304E-2</v>
      </c>
      <c r="AH134" s="353">
        <v>3.3498800092871747E-2</v>
      </c>
      <c r="AI134" s="353">
        <v>3.356331002034596E-2</v>
      </c>
      <c r="AJ134" s="353">
        <v>1.7558679118536522E-2</v>
      </c>
      <c r="AK134" s="353">
        <v>1.4060264333344693E-2</v>
      </c>
      <c r="AL134" s="353">
        <v>1.1646934294827344E-2</v>
      </c>
      <c r="AM134" s="353">
        <v>1.0218487348935303E-2</v>
      </c>
    </row>
    <row r="135" spans="1:39" hidden="1" x14ac:dyDescent="0.3">
      <c r="A135" s="609"/>
      <c r="B135" s="283" t="s">
        <v>65</v>
      </c>
      <c r="C135" s="120">
        <v>1.0126E-2</v>
      </c>
      <c r="D135" s="120">
        <v>1.0828000000000001E-2</v>
      </c>
      <c r="E135" s="120">
        <v>1.0834E-2</v>
      </c>
      <c r="F135" s="353">
        <v>9.3300694720660927E-3</v>
      </c>
      <c r="G135" s="353">
        <v>1.3190972391467491E-2</v>
      </c>
      <c r="H135" s="353">
        <v>3.3396509974146636E-2</v>
      </c>
      <c r="I135" s="353">
        <v>3.0311628255511709E-2</v>
      </c>
      <c r="J135" s="353">
        <v>3.0025700532701628E-2</v>
      </c>
      <c r="K135" s="353">
        <v>3.0999168728459075E-2</v>
      </c>
      <c r="L135" s="353">
        <v>1.4333326703126323E-2</v>
      </c>
      <c r="M135" s="353">
        <v>1.2574297781386794E-2</v>
      </c>
      <c r="N135" s="353">
        <v>1.0783770658233277E-2</v>
      </c>
      <c r="O135" s="353">
        <v>8.6905396105985688E-3</v>
      </c>
      <c r="P135" s="353">
        <v>9.1843635285924711E-3</v>
      </c>
      <c r="Q135" s="353">
        <v>9.3172995483337146E-3</v>
      </c>
      <c r="R135" s="353">
        <v>9.3300694720660927E-3</v>
      </c>
      <c r="S135" s="353">
        <v>1.3190972391467491E-2</v>
      </c>
      <c r="T135" s="353">
        <v>3.3396509974146636E-2</v>
      </c>
      <c r="U135" s="353">
        <v>3.0311628255511709E-2</v>
      </c>
      <c r="V135" s="353">
        <v>3.0025700532701628E-2</v>
      </c>
      <c r="W135" s="353">
        <v>3.0999168728459075E-2</v>
      </c>
      <c r="X135" s="353">
        <v>1.4333326703126323E-2</v>
      </c>
      <c r="Y135" s="353">
        <v>1.2574297781386794E-2</v>
      </c>
      <c r="Z135" s="353">
        <v>1.0783770658233277E-2</v>
      </c>
      <c r="AA135" s="353">
        <v>8.6905396105985688E-3</v>
      </c>
      <c r="AB135" s="353">
        <v>9.1843635285924711E-3</v>
      </c>
      <c r="AC135" s="353">
        <v>9.3172995483337146E-3</v>
      </c>
      <c r="AD135" s="353">
        <v>9.3300694720660927E-3</v>
      </c>
      <c r="AE135" s="353">
        <v>1.3190972391467491E-2</v>
      </c>
      <c r="AF135" s="353">
        <v>3.3396509974146636E-2</v>
      </c>
      <c r="AG135" s="353">
        <v>3.0311628255511709E-2</v>
      </c>
      <c r="AH135" s="353">
        <v>3.0025700532701628E-2</v>
      </c>
      <c r="AI135" s="353">
        <v>3.0999168728459075E-2</v>
      </c>
      <c r="AJ135" s="353">
        <v>1.4333326703126323E-2</v>
      </c>
      <c r="AK135" s="353">
        <v>1.2574297781386794E-2</v>
      </c>
      <c r="AL135" s="353">
        <v>1.0783770658233277E-2</v>
      </c>
      <c r="AM135" s="353">
        <v>8.6905396105985688E-3</v>
      </c>
    </row>
    <row r="136" spans="1:39" hidden="1" x14ac:dyDescent="0.3">
      <c r="A136" s="609"/>
      <c r="B136" s="283" t="s">
        <v>144</v>
      </c>
      <c r="C136" s="120">
        <v>1.0126E-2</v>
      </c>
      <c r="D136" s="120">
        <v>1.0828000000000001E-2</v>
      </c>
      <c r="E136" s="120">
        <v>1.0834E-2</v>
      </c>
      <c r="F136" s="353">
        <v>9.3300694720660927E-3</v>
      </c>
      <c r="G136" s="353">
        <v>1.3190972391467491E-2</v>
      </c>
      <c r="H136" s="353">
        <v>3.3396509974146636E-2</v>
      </c>
      <c r="I136" s="353">
        <v>3.0311628255511709E-2</v>
      </c>
      <c r="J136" s="353">
        <v>3.0025700532701628E-2</v>
      </c>
      <c r="K136" s="353">
        <v>3.0999168728459075E-2</v>
      </c>
      <c r="L136" s="353">
        <v>1.4333326703126323E-2</v>
      </c>
      <c r="M136" s="353">
        <v>1.2574297781386794E-2</v>
      </c>
      <c r="N136" s="353">
        <v>1.0783770658233277E-2</v>
      </c>
      <c r="O136" s="353">
        <v>8.6905396105985688E-3</v>
      </c>
      <c r="P136" s="353">
        <v>9.1843635285924711E-3</v>
      </c>
      <c r="Q136" s="353">
        <v>9.3172995483337146E-3</v>
      </c>
      <c r="R136" s="353">
        <v>9.3300694720660927E-3</v>
      </c>
      <c r="S136" s="353">
        <v>1.3190972391467491E-2</v>
      </c>
      <c r="T136" s="353">
        <v>3.3396509974146636E-2</v>
      </c>
      <c r="U136" s="353">
        <v>3.0311628255511709E-2</v>
      </c>
      <c r="V136" s="353">
        <v>3.0025700532701628E-2</v>
      </c>
      <c r="W136" s="353">
        <v>3.0999168728459075E-2</v>
      </c>
      <c r="X136" s="353">
        <v>1.4333326703126323E-2</v>
      </c>
      <c r="Y136" s="353">
        <v>1.2574297781386794E-2</v>
      </c>
      <c r="Z136" s="353">
        <v>1.0783770658233277E-2</v>
      </c>
      <c r="AA136" s="353">
        <v>8.6905396105985688E-3</v>
      </c>
      <c r="AB136" s="353">
        <v>9.1843635285924711E-3</v>
      </c>
      <c r="AC136" s="353">
        <v>9.3172995483337146E-3</v>
      </c>
      <c r="AD136" s="353">
        <v>9.3300694720660927E-3</v>
      </c>
      <c r="AE136" s="353">
        <v>1.3190972391467491E-2</v>
      </c>
      <c r="AF136" s="353">
        <v>3.3396509974146636E-2</v>
      </c>
      <c r="AG136" s="353">
        <v>3.0311628255511709E-2</v>
      </c>
      <c r="AH136" s="353">
        <v>3.0025700532701628E-2</v>
      </c>
      <c r="AI136" s="353">
        <v>3.0999168728459075E-2</v>
      </c>
      <c r="AJ136" s="353">
        <v>1.4333326703126323E-2</v>
      </c>
      <c r="AK136" s="353">
        <v>1.2574297781386794E-2</v>
      </c>
      <c r="AL136" s="353">
        <v>1.0783770658233277E-2</v>
      </c>
      <c r="AM136" s="353">
        <v>8.6905396105985688E-3</v>
      </c>
    </row>
    <row r="137" spans="1:39" hidden="1" x14ac:dyDescent="0.3">
      <c r="A137" s="609"/>
      <c r="B137" s="283" t="s">
        <v>145</v>
      </c>
      <c r="C137" s="120">
        <v>1.0126E-2</v>
      </c>
      <c r="D137" s="120">
        <v>1.0828000000000001E-2</v>
      </c>
      <c r="E137" s="120">
        <v>1.0834E-2</v>
      </c>
      <c r="F137" s="353">
        <v>9.3300694720660927E-3</v>
      </c>
      <c r="G137" s="353">
        <v>1.3190972391467491E-2</v>
      </c>
      <c r="H137" s="353">
        <v>3.3396509974146636E-2</v>
      </c>
      <c r="I137" s="353">
        <v>3.0311628255511709E-2</v>
      </c>
      <c r="J137" s="353">
        <v>3.0025700532701628E-2</v>
      </c>
      <c r="K137" s="353">
        <v>3.0999168728459075E-2</v>
      </c>
      <c r="L137" s="353">
        <v>1.4333326703126323E-2</v>
      </c>
      <c r="M137" s="353">
        <v>1.2574297781386794E-2</v>
      </c>
      <c r="N137" s="353">
        <v>1.0783770658233277E-2</v>
      </c>
      <c r="O137" s="353">
        <v>8.6905396105985688E-3</v>
      </c>
      <c r="P137" s="353">
        <v>9.1843635285924711E-3</v>
      </c>
      <c r="Q137" s="353">
        <v>9.3172995483337146E-3</v>
      </c>
      <c r="R137" s="353">
        <v>9.3300694720660927E-3</v>
      </c>
      <c r="S137" s="353">
        <v>1.3190972391467491E-2</v>
      </c>
      <c r="T137" s="353">
        <v>3.3396509974146636E-2</v>
      </c>
      <c r="U137" s="353">
        <v>3.0311628255511709E-2</v>
      </c>
      <c r="V137" s="353">
        <v>3.0025700532701628E-2</v>
      </c>
      <c r="W137" s="353">
        <v>3.0999168728459075E-2</v>
      </c>
      <c r="X137" s="353">
        <v>1.4333326703126323E-2</v>
      </c>
      <c r="Y137" s="353">
        <v>1.2574297781386794E-2</v>
      </c>
      <c r="Z137" s="353">
        <v>1.0783770658233277E-2</v>
      </c>
      <c r="AA137" s="353">
        <v>8.6905396105985688E-3</v>
      </c>
      <c r="AB137" s="353">
        <v>9.1843635285924711E-3</v>
      </c>
      <c r="AC137" s="353">
        <v>9.3172995483337146E-3</v>
      </c>
      <c r="AD137" s="353">
        <v>9.3300694720660927E-3</v>
      </c>
      <c r="AE137" s="353">
        <v>1.3190972391467491E-2</v>
      </c>
      <c r="AF137" s="353">
        <v>3.3396509974146636E-2</v>
      </c>
      <c r="AG137" s="353">
        <v>3.0311628255511709E-2</v>
      </c>
      <c r="AH137" s="353">
        <v>3.0025700532701628E-2</v>
      </c>
      <c r="AI137" s="353">
        <v>3.0999168728459075E-2</v>
      </c>
      <c r="AJ137" s="353">
        <v>1.4333326703126323E-2</v>
      </c>
      <c r="AK137" s="353">
        <v>1.2574297781386794E-2</v>
      </c>
      <c r="AL137" s="353">
        <v>1.0783770658233277E-2</v>
      </c>
      <c r="AM137" s="353">
        <v>8.6905396105985688E-3</v>
      </c>
    </row>
    <row r="138" spans="1:39" hidden="1" x14ac:dyDescent="0.3">
      <c r="A138" s="609"/>
      <c r="B138" s="283" t="s">
        <v>67</v>
      </c>
      <c r="C138" s="120">
        <v>8.3879999999999996E-3</v>
      </c>
      <c r="D138" s="120">
        <v>9.0139999999999994E-3</v>
      </c>
      <c r="E138" s="120">
        <v>1.0437E-2</v>
      </c>
      <c r="F138" s="353">
        <v>8.9643969886217239E-3</v>
      </c>
      <c r="G138" s="353">
        <v>1.1442954360114992E-2</v>
      </c>
      <c r="H138" s="353">
        <v>3.0341130046812329E-2</v>
      </c>
      <c r="I138" s="353">
        <v>2.4767427374638579E-2</v>
      </c>
      <c r="J138" s="353">
        <v>2.5844708490436505E-2</v>
      </c>
      <c r="K138" s="353">
        <v>2.7140278723847423E-2</v>
      </c>
      <c r="L138" s="353">
        <v>1.2426704003105844E-2</v>
      </c>
      <c r="M138" s="353">
        <v>1.0317878648079915E-2</v>
      </c>
      <c r="N138" s="353">
        <v>9.3080976984780718E-3</v>
      </c>
      <c r="O138" s="353">
        <v>7.1991147668578103E-3</v>
      </c>
      <c r="P138" s="353">
        <v>7.6506976126562275E-3</v>
      </c>
      <c r="Q138" s="353">
        <v>8.9709893841287691E-3</v>
      </c>
      <c r="R138" s="353">
        <v>8.9643969886217239E-3</v>
      </c>
      <c r="S138" s="353">
        <v>1.1442954360114992E-2</v>
      </c>
      <c r="T138" s="353">
        <v>3.0341130046812329E-2</v>
      </c>
      <c r="U138" s="353">
        <v>2.4767427374638579E-2</v>
      </c>
      <c r="V138" s="353">
        <v>2.5844708490436505E-2</v>
      </c>
      <c r="W138" s="353">
        <v>2.7140278723847423E-2</v>
      </c>
      <c r="X138" s="353">
        <v>1.2426704003105844E-2</v>
      </c>
      <c r="Y138" s="353">
        <v>1.0317878648079915E-2</v>
      </c>
      <c r="Z138" s="353">
        <v>9.3080976984780718E-3</v>
      </c>
      <c r="AA138" s="353">
        <v>7.1991147668578103E-3</v>
      </c>
      <c r="AB138" s="353">
        <v>7.6506976126562275E-3</v>
      </c>
      <c r="AC138" s="353">
        <v>8.9709893841287691E-3</v>
      </c>
      <c r="AD138" s="353">
        <v>8.9643969886217239E-3</v>
      </c>
      <c r="AE138" s="353">
        <v>1.1442954360114992E-2</v>
      </c>
      <c r="AF138" s="353">
        <v>3.0341130046812329E-2</v>
      </c>
      <c r="AG138" s="353">
        <v>2.4767427374638579E-2</v>
      </c>
      <c r="AH138" s="353">
        <v>2.5844708490436505E-2</v>
      </c>
      <c r="AI138" s="353">
        <v>2.7140278723847423E-2</v>
      </c>
      <c r="AJ138" s="353">
        <v>1.2426704003105844E-2</v>
      </c>
      <c r="AK138" s="353">
        <v>1.0317878648079915E-2</v>
      </c>
      <c r="AL138" s="353">
        <v>9.3080976984780718E-3</v>
      </c>
      <c r="AM138" s="353">
        <v>7.1991147668578103E-3</v>
      </c>
    </row>
    <row r="139" spans="1:39" ht="15" hidden="1" thickBot="1" x14ac:dyDescent="0.35">
      <c r="A139" s="610"/>
      <c r="B139" s="284" t="s">
        <v>68</v>
      </c>
      <c r="C139" s="121">
        <v>8.3359999999999997E-3</v>
      </c>
      <c r="D139" s="121">
        <v>8.9809999999999994E-3</v>
      </c>
      <c r="E139" s="121">
        <v>1.2722000000000001E-2</v>
      </c>
      <c r="F139" s="353">
        <v>1.1802242805610763E-2</v>
      </c>
      <c r="G139" s="353">
        <v>1.5000840581295125E-2</v>
      </c>
      <c r="H139" s="353">
        <v>4.2210463928937021E-2</v>
      </c>
      <c r="I139" s="353">
        <v>2.7762795137090041E-2</v>
      </c>
      <c r="J139" s="353">
        <v>3.2665598756010897E-2</v>
      </c>
      <c r="K139" s="353">
        <v>3.534763464999735E-2</v>
      </c>
      <c r="L139" s="353">
        <v>1.7000613729307223E-2</v>
      </c>
      <c r="M139" s="353">
        <v>1.1491929220535387E-2</v>
      </c>
      <c r="N139" s="353">
        <v>1.2288942749910168E-2</v>
      </c>
      <c r="O139" s="353">
        <v>7.1543069772339258E-3</v>
      </c>
      <c r="P139" s="353">
        <v>7.6225204669467857E-3</v>
      </c>
      <c r="Q139" s="353">
        <v>1.0964634736445759E-2</v>
      </c>
      <c r="R139" s="353">
        <v>1.1802242805610763E-2</v>
      </c>
      <c r="S139" s="353">
        <v>1.5000840581295125E-2</v>
      </c>
      <c r="T139" s="353">
        <v>4.2210463928937021E-2</v>
      </c>
      <c r="U139" s="353">
        <v>2.7762795137090041E-2</v>
      </c>
      <c r="V139" s="353">
        <v>3.2665598756010897E-2</v>
      </c>
      <c r="W139" s="353">
        <v>3.534763464999735E-2</v>
      </c>
      <c r="X139" s="353">
        <v>1.7000613729307223E-2</v>
      </c>
      <c r="Y139" s="353">
        <v>1.1491929220535387E-2</v>
      </c>
      <c r="Z139" s="353">
        <v>1.2288942749910168E-2</v>
      </c>
      <c r="AA139" s="353">
        <v>7.1543069772339258E-3</v>
      </c>
      <c r="AB139" s="353">
        <v>7.6225204669467857E-3</v>
      </c>
      <c r="AC139" s="353">
        <v>1.0964634736445759E-2</v>
      </c>
      <c r="AD139" s="353">
        <v>1.1802242805610763E-2</v>
      </c>
      <c r="AE139" s="353">
        <v>1.5000840581295125E-2</v>
      </c>
      <c r="AF139" s="353">
        <v>4.2210463928937021E-2</v>
      </c>
      <c r="AG139" s="353">
        <v>2.7762795137090041E-2</v>
      </c>
      <c r="AH139" s="353">
        <v>3.2665598756010897E-2</v>
      </c>
      <c r="AI139" s="353">
        <v>3.534763464999735E-2</v>
      </c>
      <c r="AJ139" s="353">
        <v>1.7000613729307223E-2</v>
      </c>
      <c r="AK139" s="353">
        <v>1.1491929220535387E-2</v>
      </c>
      <c r="AL139" s="353">
        <v>1.2288942749910168E-2</v>
      </c>
      <c r="AM139" s="353">
        <v>7.1543069772339258E-3</v>
      </c>
    </row>
    <row r="140" spans="1:39" hidden="1" x14ac:dyDescent="0.3"/>
    <row r="141" spans="1:39" hidden="1" x14ac:dyDescent="0.3">
      <c r="A141" s="117"/>
      <c r="B141" s="117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</row>
    <row r="142" spans="1:39" ht="15.6" hidden="1" x14ac:dyDescent="0.3">
      <c r="A142" s="602" t="s">
        <v>160</v>
      </c>
      <c r="B142" s="314" t="s">
        <v>157</v>
      </c>
      <c r="C142" s="316">
        <v>43831</v>
      </c>
      <c r="D142" s="316">
        <v>43862</v>
      </c>
      <c r="E142" s="316">
        <v>43891</v>
      </c>
      <c r="F142" s="316">
        <v>43922</v>
      </c>
      <c r="G142" s="316">
        <v>43952</v>
      </c>
      <c r="H142" s="316">
        <v>43983</v>
      </c>
      <c r="I142" s="316">
        <v>44013</v>
      </c>
      <c r="J142" s="316">
        <v>44044</v>
      </c>
      <c r="K142" s="316">
        <v>44075</v>
      </c>
      <c r="L142" s="316">
        <v>44105</v>
      </c>
      <c r="M142" s="316">
        <v>44136</v>
      </c>
      <c r="N142" s="316">
        <v>44166</v>
      </c>
      <c r="O142" s="316">
        <v>44197</v>
      </c>
      <c r="P142" s="316">
        <v>44228</v>
      </c>
      <c r="Q142" s="316">
        <v>44256</v>
      </c>
      <c r="R142" s="316">
        <v>44287</v>
      </c>
      <c r="S142" s="316">
        <v>44317</v>
      </c>
      <c r="T142" s="316">
        <v>44348</v>
      </c>
      <c r="U142" s="316">
        <v>44378</v>
      </c>
      <c r="V142" s="316">
        <v>44409</v>
      </c>
      <c r="W142" s="316">
        <v>44440</v>
      </c>
      <c r="X142" s="316">
        <v>44470</v>
      </c>
      <c r="Y142" s="316">
        <v>44501</v>
      </c>
      <c r="Z142" s="316">
        <v>44531</v>
      </c>
      <c r="AA142" s="316">
        <v>44562</v>
      </c>
      <c r="AB142" s="316">
        <v>44593</v>
      </c>
      <c r="AC142" s="316">
        <v>44621</v>
      </c>
      <c r="AD142" s="316">
        <v>44652</v>
      </c>
      <c r="AE142" s="316">
        <v>44682</v>
      </c>
      <c r="AF142" s="316">
        <v>44713</v>
      </c>
      <c r="AG142" s="316">
        <v>44743</v>
      </c>
      <c r="AH142" s="316">
        <v>44774</v>
      </c>
      <c r="AI142" s="316">
        <v>44805</v>
      </c>
      <c r="AJ142" s="316">
        <v>44835</v>
      </c>
      <c r="AK142" s="316">
        <v>44866</v>
      </c>
      <c r="AL142" s="316">
        <v>44896</v>
      </c>
      <c r="AM142" s="316">
        <v>44927</v>
      </c>
    </row>
    <row r="143" spans="1:39" hidden="1" x14ac:dyDescent="0.3">
      <c r="A143" s="603"/>
      <c r="B143" s="282" t="s">
        <v>141</v>
      </c>
      <c r="C143" s="27">
        <f>IF(C23=0,0,((C5*0.5)-C41)*C78*C110*C$2)</f>
        <v>0</v>
      </c>
      <c r="D143" s="27">
        <f>IF(D23=0,0,((D5*0.5)+C23-D41)*D78*D110*D$2)</f>
        <v>0</v>
      </c>
      <c r="E143" s="27">
        <f t="shared" ref="E143:AM143" si="68">IF(E23=0,0,((E5*0.5)+D23-E41)*E78*E110*E$2)</f>
        <v>0</v>
      </c>
      <c r="F143" s="27">
        <f t="shared" si="68"/>
        <v>0</v>
      </c>
      <c r="G143" s="27">
        <f t="shared" si="68"/>
        <v>0</v>
      </c>
      <c r="H143" s="27">
        <f t="shared" si="68"/>
        <v>0</v>
      </c>
      <c r="I143" s="27">
        <f t="shared" si="68"/>
        <v>0</v>
      </c>
      <c r="J143" s="27">
        <f t="shared" si="68"/>
        <v>0</v>
      </c>
      <c r="K143" s="27">
        <f t="shared" si="68"/>
        <v>0</v>
      </c>
      <c r="L143" s="27">
        <f t="shared" si="68"/>
        <v>0</v>
      </c>
      <c r="M143" s="27">
        <f t="shared" si="68"/>
        <v>0</v>
      </c>
      <c r="N143" s="27">
        <f t="shared" si="68"/>
        <v>0</v>
      </c>
      <c r="O143" s="27">
        <f t="shared" si="68"/>
        <v>0</v>
      </c>
      <c r="P143" s="27">
        <f t="shared" si="68"/>
        <v>0</v>
      </c>
      <c r="Q143" s="27">
        <f t="shared" si="68"/>
        <v>0</v>
      </c>
      <c r="R143" s="27">
        <f t="shared" si="68"/>
        <v>0</v>
      </c>
      <c r="S143" s="27">
        <f t="shared" si="68"/>
        <v>0</v>
      </c>
      <c r="T143" s="27">
        <f t="shared" si="68"/>
        <v>0</v>
      </c>
      <c r="U143" s="27">
        <f t="shared" si="68"/>
        <v>0</v>
      </c>
      <c r="V143" s="27">
        <f t="shared" si="68"/>
        <v>0</v>
      </c>
      <c r="W143" s="27">
        <f t="shared" si="68"/>
        <v>0</v>
      </c>
      <c r="X143" s="27">
        <f t="shared" si="68"/>
        <v>0</v>
      </c>
      <c r="Y143" s="27">
        <f t="shared" si="68"/>
        <v>0</v>
      </c>
      <c r="Z143" s="27">
        <f t="shared" si="68"/>
        <v>0</v>
      </c>
      <c r="AA143" s="27">
        <f t="shared" si="68"/>
        <v>0</v>
      </c>
      <c r="AB143" s="27">
        <f t="shared" si="68"/>
        <v>0</v>
      </c>
      <c r="AC143" s="27">
        <f t="shared" si="68"/>
        <v>0</v>
      </c>
      <c r="AD143" s="27">
        <f t="shared" si="68"/>
        <v>0</v>
      </c>
      <c r="AE143" s="27">
        <f t="shared" si="68"/>
        <v>0</v>
      </c>
      <c r="AF143" s="27">
        <f t="shared" si="68"/>
        <v>0</v>
      </c>
      <c r="AG143" s="27">
        <f t="shared" si="68"/>
        <v>0</v>
      </c>
      <c r="AH143" s="27">
        <f t="shared" si="68"/>
        <v>0</v>
      </c>
      <c r="AI143" s="27">
        <f t="shared" si="68"/>
        <v>0</v>
      </c>
      <c r="AJ143" s="27">
        <f t="shared" si="68"/>
        <v>0</v>
      </c>
      <c r="AK143" s="27">
        <f t="shared" si="68"/>
        <v>0</v>
      </c>
      <c r="AL143" s="27">
        <f t="shared" si="68"/>
        <v>0</v>
      </c>
      <c r="AM143" s="27">
        <f t="shared" si="68"/>
        <v>0</v>
      </c>
    </row>
    <row r="144" spans="1:39" hidden="1" x14ac:dyDescent="0.3">
      <c r="A144" s="603"/>
      <c r="B144" s="282" t="s">
        <v>59</v>
      </c>
      <c r="C144" s="27">
        <f t="shared" ref="C144:C155" si="69">IF(C24=0,0,((C6*0.5)-C42)*C79*C111*C$2)</f>
        <v>0</v>
      </c>
      <c r="D144" s="27">
        <f t="shared" ref="D144:D155" si="70">IF(D24=0,0,((D6*0.5)+C24-D42)*D79*D111*D$2)</f>
        <v>0</v>
      </c>
      <c r="E144" s="27">
        <f t="shared" ref="E144:AM144" si="71">IF(E24=0,0,((E6*0.5)+D24-E42)*E79*E111*E$2)</f>
        <v>0</v>
      </c>
      <c r="F144" s="27">
        <f t="shared" si="71"/>
        <v>0</v>
      </c>
      <c r="G144" s="27">
        <f t="shared" si="71"/>
        <v>0</v>
      </c>
      <c r="H144" s="27">
        <f t="shared" si="71"/>
        <v>0</v>
      </c>
      <c r="I144" s="27">
        <f t="shared" si="71"/>
        <v>0</v>
      </c>
      <c r="J144" s="27">
        <f t="shared" si="71"/>
        <v>0</v>
      </c>
      <c r="K144" s="27">
        <f t="shared" si="71"/>
        <v>0</v>
      </c>
      <c r="L144" s="27">
        <f t="shared" si="71"/>
        <v>0</v>
      </c>
      <c r="M144" s="27">
        <f t="shared" si="71"/>
        <v>0</v>
      </c>
      <c r="N144" s="27">
        <f t="shared" si="71"/>
        <v>0</v>
      </c>
      <c r="O144" s="27">
        <f t="shared" si="71"/>
        <v>0</v>
      </c>
      <c r="P144" s="27">
        <f t="shared" si="71"/>
        <v>0</v>
      </c>
      <c r="Q144" s="27">
        <f t="shared" si="71"/>
        <v>0</v>
      </c>
      <c r="R144" s="27">
        <f t="shared" si="71"/>
        <v>0</v>
      </c>
      <c r="S144" s="27">
        <f t="shared" si="71"/>
        <v>0</v>
      </c>
      <c r="T144" s="27">
        <f t="shared" si="71"/>
        <v>0</v>
      </c>
      <c r="U144" s="27">
        <f t="shared" si="71"/>
        <v>0</v>
      </c>
      <c r="V144" s="27">
        <f t="shared" si="71"/>
        <v>0</v>
      </c>
      <c r="W144" s="27">
        <f t="shared" si="71"/>
        <v>0</v>
      </c>
      <c r="X144" s="27">
        <f t="shared" si="71"/>
        <v>0</v>
      </c>
      <c r="Y144" s="27">
        <f t="shared" si="71"/>
        <v>0</v>
      </c>
      <c r="Z144" s="27">
        <f t="shared" si="71"/>
        <v>0</v>
      </c>
      <c r="AA144" s="27">
        <f t="shared" si="71"/>
        <v>0</v>
      </c>
      <c r="AB144" s="27">
        <f t="shared" si="71"/>
        <v>0</v>
      </c>
      <c r="AC144" s="27">
        <f t="shared" si="71"/>
        <v>0</v>
      </c>
      <c r="AD144" s="27">
        <f t="shared" si="71"/>
        <v>0</v>
      </c>
      <c r="AE144" s="27">
        <f t="shared" si="71"/>
        <v>0</v>
      </c>
      <c r="AF144" s="27">
        <f t="shared" si="71"/>
        <v>0</v>
      </c>
      <c r="AG144" s="27">
        <f t="shared" si="71"/>
        <v>0</v>
      </c>
      <c r="AH144" s="27">
        <f t="shared" si="71"/>
        <v>0</v>
      </c>
      <c r="AI144" s="27">
        <f t="shared" si="71"/>
        <v>0</v>
      </c>
      <c r="AJ144" s="27">
        <f t="shared" si="71"/>
        <v>0</v>
      </c>
      <c r="AK144" s="27">
        <f t="shared" si="71"/>
        <v>0</v>
      </c>
      <c r="AL144" s="27">
        <f t="shared" si="71"/>
        <v>0</v>
      </c>
      <c r="AM144" s="27">
        <f t="shared" si="71"/>
        <v>0</v>
      </c>
    </row>
    <row r="145" spans="1:39" hidden="1" x14ac:dyDescent="0.3">
      <c r="A145" s="603"/>
      <c r="B145" s="282" t="s">
        <v>142</v>
      </c>
      <c r="C145" s="27">
        <f t="shared" si="69"/>
        <v>0</v>
      </c>
      <c r="D145" s="27">
        <f t="shared" si="70"/>
        <v>0</v>
      </c>
      <c r="E145" s="27">
        <f t="shared" ref="E145:AM145" si="72">IF(E25=0,0,((E7*0.5)+D25-E43)*E80*E112*E$2)</f>
        <v>0</v>
      </c>
      <c r="F145" s="27">
        <f t="shared" si="72"/>
        <v>0</v>
      </c>
      <c r="G145" s="27">
        <f t="shared" si="72"/>
        <v>0</v>
      </c>
      <c r="H145" s="27">
        <f t="shared" si="72"/>
        <v>0</v>
      </c>
      <c r="I145" s="27">
        <f t="shared" si="72"/>
        <v>0</v>
      </c>
      <c r="J145" s="27">
        <f t="shared" si="72"/>
        <v>0</v>
      </c>
      <c r="K145" s="27">
        <f t="shared" si="72"/>
        <v>0</v>
      </c>
      <c r="L145" s="27">
        <f t="shared" si="72"/>
        <v>0</v>
      </c>
      <c r="M145" s="27">
        <f t="shared" si="72"/>
        <v>0</v>
      </c>
      <c r="N145" s="27">
        <f t="shared" si="72"/>
        <v>0</v>
      </c>
      <c r="O145" s="27">
        <f t="shared" si="72"/>
        <v>0</v>
      </c>
      <c r="P145" s="27">
        <f t="shared" si="72"/>
        <v>0</v>
      </c>
      <c r="Q145" s="27">
        <f t="shared" si="72"/>
        <v>0</v>
      </c>
      <c r="R145" s="27">
        <f t="shared" si="72"/>
        <v>0</v>
      </c>
      <c r="S145" s="27">
        <f t="shared" si="72"/>
        <v>0</v>
      </c>
      <c r="T145" s="27">
        <f t="shared" si="72"/>
        <v>0</v>
      </c>
      <c r="U145" s="27">
        <f t="shared" si="72"/>
        <v>0</v>
      </c>
      <c r="V145" s="27">
        <f t="shared" si="72"/>
        <v>0</v>
      </c>
      <c r="W145" s="27">
        <f t="shared" si="72"/>
        <v>0</v>
      </c>
      <c r="X145" s="27">
        <f t="shared" si="72"/>
        <v>0</v>
      </c>
      <c r="Y145" s="27">
        <f t="shared" si="72"/>
        <v>0</v>
      </c>
      <c r="Z145" s="27">
        <f t="shared" si="72"/>
        <v>0</v>
      </c>
      <c r="AA145" s="27">
        <f t="shared" si="72"/>
        <v>0</v>
      </c>
      <c r="AB145" s="27">
        <f t="shared" si="72"/>
        <v>0</v>
      </c>
      <c r="AC145" s="27">
        <f t="shared" si="72"/>
        <v>0</v>
      </c>
      <c r="AD145" s="27">
        <f t="shared" si="72"/>
        <v>0</v>
      </c>
      <c r="AE145" s="27">
        <f t="shared" si="72"/>
        <v>0</v>
      </c>
      <c r="AF145" s="27">
        <f t="shared" si="72"/>
        <v>0</v>
      </c>
      <c r="AG145" s="27">
        <f t="shared" si="72"/>
        <v>0</v>
      </c>
      <c r="AH145" s="27">
        <f t="shared" si="72"/>
        <v>0</v>
      </c>
      <c r="AI145" s="27">
        <f t="shared" si="72"/>
        <v>0</v>
      </c>
      <c r="AJ145" s="27">
        <f t="shared" si="72"/>
        <v>0</v>
      </c>
      <c r="AK145" s="27">
        <f t="shared" si="72"/>
        <v>0</v>
      </c>
      <c r="AL145" s="27">
        <f t="shared" si="72"/>
        <v>0</v>
      </c>
      <c r="AM145" s="27">
        <f t="shared" si="72"/>
        <v>0</v>
      </c>
    </row>
    <row r="146" spans="1:39" hidden="1" x14ac:dyDescent="0.3">
      <c r="A146" s="603"/>
      <c r="B146" s="282" t="s">
        <v>60</v>
      </c>
      <c r="C146" s="27">
        <f t="shared" si="69"/>
        <v>0</v>
      </c>
      <c r="D146" s="27">
        <f t="shared" si="70"/>
        <v>0</v>
      </c>
      <c r="E146" s="27">
        <f t="shared" ref="E146:AM146" si="73">IF(E26=0,0,((E8*0.5)+D26-E44)*E81*E113*E$2)</f>
        <v>0</v>
      </c>
      <c r="F146" s="27">
        <f t="shared" si="73"/>
        <v>0</v>
      </c>
      <c r="G146" s="27">
        <f t="shared" si="73"/>
        <v>0</v>
      </c>
      <c r="H146" s="27">
        <f t="shared" si="73"/>
        <v>0</v>
      </c>
      <c r="I146" s="27">
        <f t="shared" si="73"/>
        <v>0</v>
      </c>
      <c r="J146" s="27">
        <f t="shared" si="73"/>
        <v>0</v>
      </c>
      <c r="K146" s="27">
        <f t="shared" si="73"/>
        <v>0</v>
      </c>
      <c r="L146" s="27">
        <f t="shared" si="73"/>
        <v>0</v>
      </c>
      <c r="M146" s="27">
        <f t="shared" si="73"/>
        <v>0</v>
      </c>
      <c r="N146" s="27">
        <f t="shared" si="73"/>
        <v>0</v>
      </c>
      <c r="O146" s="27">
        <f t="shared" si="73"/>
        <v>0</v>
      </c>
      <c r="P146" s="27">
        <f t="shared" si="73"/>
        <v>0</v>
      </c>
      <c r="Q146" s="27">
        <f t="shared" si="73"/>
        <v>0</v>
      </c>
      <c r="R146" s="27">
        <f t="shared" si="73"/>
        <v>0</v>
      </c>
      <c r="S146" s="27">
        <f t="shared" si="73"/>
        <v>0</v>
      </c>
      <c r="T146" s="27">
        <f t="shared" si="73"/>
        <v>0</v>
      </c>
      <c r="U146" s="27">
        <f t="shared" si="73"/>
        <v>0</v>
      </c>
      <c r="V146" s="27">
        <f t="shared" si="73"/>
        <v>0</v>
      </c>
      <c r="W146" s="27">
        <f t="shared" si="73"/>
        <v>0</v>
      </c>
      <c r="X146" s="27">
        <f t="shared" si="73"/>
        <v>0</v>
      </c>
      <c r="Y146" s="27">
        <f t="shared" si="73"/>
        <v>0</v>
      </c>
      <c r="Z146" s="27">
        <f t="shared" si="73"/>
        <v>0</v>
      </c>
      <c r="AA146" s="27">
        <f t="shared" si="73"/>
        <v>0</v>
      </c>
      <c r="AB146" s="27">
        <f t="shared" si="73"/>
        <v>0</v>
      </c>
      <c r="AC146" s="27">
        <f t="shared" si="73"/>
        <v>0</v>
      </c>
      <c r="AD146" s="27">
        <f t="shared" si="73"/>
        <v>0</v>
      </c>
      <c r="AE146" s="27">
        <f t="shared" si="73"/>
        <v>0</v>
      </c>
      <c r="AF146" s="27">
        <f t="shared" si="73"/>
        <v>0</v>
      </c>
      <c r="AG146" s="27">
        <f t="shared" si="73"/>
        <v>0</v>
      </c>
      <c r="AH146" s="27">
        <f t="shared" si="73"/>
        <v>0</v>
      </c>
      <c r="AI146" s="27">
        <f t="shared" si="73"/>
        <v>0</v>
      </c>
      <c r="AJ146" s="27">
        <f t="shared" si="73"/>
        <v>0</v>
      </c>
      <c r="AK146" s="27">
        <f t="shared" si="73"/>
        <v>0</v>
      </c>
      <c r="AL146" s="27">
        <f t="shared" si="73"/>
        <v>0</v>
      </c>
      <c r="AM146" s="27">
        <f t="shared" si="73"/>
        <v>0</v>
      </c>
    </row>
    <row r="147" spans="1:39" hidden="1" x14ac:dyDescent="0.3">
      <c r="A147" s="603"/>
      <c r="B147" s="282" t="s">
        <v>143</v>
      </c>
      <c r="C147" s="27">
        <f t="shared" si="69"/>
        <v>0</v>
      </c>
      <c r="D147" s="27">
        <f t="shared" si="70"/>
        <v>0</v>
      </c>
      <c r="E147" s="27">
        <f t="shared" ref="E147:AM147" si="74">IF(E27=0,0,((E9*0.5)+D27-E45)*E82*E114*E$2)</f>
        <v>0</v>
      </c>
      <c r="F147" s="27">
        <f t="shared" si="74"/>
        <v>0</v>
      </c>
      <c r="G147" s="27">
        <f t="shared" si="74"/>
        <v>0</v>
      </c>
      <c r="H147" s="27">
        <f t="shared" si="74"/>
        <v>0</v>
      </c>
      <c r="I147" s="27">
        <f t="shared" si="74"/>
        <v>0</v>
      </c>
      <c r="J147" s="27">
        <f t="shared" si="74"/>
        <v>0</v>
      </c>
      <c r="K147" s="27">
        <f t="shared" si="74"/>
        <v>0</v>
      </c>
      <c r="L147" s="27">
        <f t="shared" si="74"/>
        <v>0</v>
      </c>
      <c r="M147" s="27">
        <f t="shared" si="74"/>
        <v>0</v>
      </c>
      <c r="N147" s="27">
        <f t="shared" si="74"/>
        <v>0</v>
      </c>
      <c r="O147" s="27">
        <f t="shared" si="74"/>
        <v>0</v>
      </c>
      <c r="P147" s="27">
        <f t="shared" si="74"/>
        <v>0</v>
      </c>
      <c r="Q147" s="27">
        <f t="shared" si="74"/>
        <v>0</v>
      </c>
      <c r="R147" s="27">
        <f t="shared" si="74"/>
        <v>0</v>
      </c>
      <c r="S147" s="27">
        <f t="shared" si="74"/>
        <v>0</v>
      </c>
      <c r="T147" s="27">
        <f t="shared" si="74"/>
        <v>0</v>
      </c>
      <c r="U147" s="27">
        <f t="shared" si="74"/>
        <v>0</v>
      </c>
      <c r="V147" s="27">
        <f t="shared" si="74"/>
        <v>0</v>
      </c>
      <c r="W147" s="27">
        <f t="shared" si="74"/>
        <v>0</v>
      </c>
      <c r="X147" s="27">
        <f t="shared" si="74"/>
        <v>0</v>
      </c>
      <c r="Y147" s="27">
        <f t="shared" si="74"/>
        <v>0</v>
      </c>
      <c r="Z147" s="27">
        <f t="shared" si="74"/>
        <v>0</v>
      </c>
      <c r="AA147" s="27">
        <f t="shared" si="74"/>
        <v>0</v>
      </c>
      <c r="AB147" s="27">
        <f t="shared" si="74"/>
        <v>0</v>
      </c>
      <c r="AC147" s="27">
        <f t="shared" si="74"/>
        <v>0</v>
      </c>
      <c r="AD147" s="27">
        <f t="shared" si="74"/>
        <v>0</v>
      </c>
      <c r="AE147" s="27">
        <f t="shared" si="74"/>
        <v>0</v>
      </c>
      <c r="AF147" s="27">
        <f t="shared" si="74"/>
        <v>0</v>
      </c>
      <c r="AG147" s="27">
        <f t="shared" si="74"/>
        <v>0</v>
      </c>
      <c r="AH147" s="27">
        <f t="shared" si="74"/>
        <v>0</v>
      </c>
      <c r="AI147" s="27">
        <f t="shared" si="74"/>
        <v>0</v>
      </c>
      <c r="AJ147" s="27">
        <f t="shared" si="74"/>
        <v>0</v>
      </c>
      <c r="AK147" s="27">
        <f t="shared" si="74"/>
        <v>0</v>
      </c>
      <c r="AL147" s="27">
        <f t="shared" si="74"/>
        <v>0</v>
      </c>
      <c r="AM147" s="27">
        <f t="shared" si="74"/>
        <v>0</v>
      </c>
    </row>
    <row r="148" spans="1:39" hidden="1" x14ac:dyDescent="0.3">
      <c r="A148" s="603"/>
      <c r="B148" s="283" t="s">
        <v>62</v>
      </c>
      <c r="C148" s="27">
        <f t="shared" si="69"/>
        <v>0</v>
      </c>
      <c r="D148" s="27">
        <f t="shared" si="70"/>
        <v>0</v>
      </c>
      <c r="E148" s="27">
        <f t="shared" ref="E148:AM148" si="75">IF(E28=0,0,((E10*0.5)+D28-E46)*E83*E115*E$2)</f>
        <v>0</v>
      </c>
      <c r="F148" s="27">
        <f t="shared" si="75"/>
        <v>0</v>
      </c>
      <c r="G148" s="27">
        <f t="shared" si="75"/>
        <v>0</v>
      </c>
      <c r="H148" s="27">
        <f t="shared" si="75"/>
        <v>0</v>
      </c>
      <c r="I148" s="27">
        <f t="shared" si="75"/>
        <v>0</v>
      </c>
      <c r="J148" s="27">
        <f t="shared" si="75"/>
        <v>0</v>
      </c>
      <c r="K148" s="27">
        <f t="shared" si="75"/>
        <v>0</v>
      </c>
      <c r="L148" s="27">
        <f t="shared" si="75"/>
        <v>0</v>
      </c>
      <c r="M148" s="27">
        <f t="shared" si="75"/>
        <v>0</v>
      </c>
      <c r="N148" s="27">
        <f t="shared" si="75"/>
        <v>0</v>
      </c>
      <c r="O148" s="27">
        <f t="shared" si="75"/>
        <v>0</v>
      </c>
      <c r="P148" s="27">
        <f t="shared" si="75"/>
        <v>0</v>
      </c>
      <c r="Q148" s="27">
        <f t="shared" si="75"/>
        <v>0</v>
      </c>
      <c r="R148" s="27">
        <f t="shared" si="75"/>
        <v>0</v>
      </c>
      <c r="S148" s="27">
        <f t="shared" si="75"/>
        <v>0</v>
      </c>
      <c r="T148" s="27">
        <f t="shared" si="75"/>
        <v>0</v>
      </c>
      <c r="U148" s="27">
        <f t="shared" si="75"/>
        <v>0</v>
      </c>
      <c r="V148" s="27">
        <f t="shared" si="75"/>
        <v>0</v>
      </c>
      <c r="W148" s="27">
        <f t="shared" si="75"/>
        <v>0</v>
      </c>
      <c r="X148" s="27">
        <f t="shared" si="75"/>
        <v>0</v>
      </c>
      <c r="Y148" s="27">
        <f t="shared" si="75"/>
        <v>0</v>
      </c>
      <c r="Z148" s="27">
        <f t="shared" si="75"/>
        <v>0</v>
      </c>
      <c r="AA148" s="27">
        <f t="shared" si="75"/>
        <v>0</v>
      </c>
      <c r="AB148" s="27">
        <f t="shared" si="75"/>
        <v>0</v>
      </c>
      <c r="AC148" s="27">
        <f t="shared" si="75"/>
        <v>0</v>
      </c>
      <c r="AD148" s="27">
        <f t="shared" si="75"/>
        <v>0</v>
      </c>
      <c r="AE148" s="27">
        <f t="shared" si="75"/>
        <v>0</v>
      </c>
      <c r="AF148" s="27">
        <f t="shared" si="75"/>
        <v>0</v>
      </c>
      <c r="AG148" s="27">
        <f t="shared" si="75"/>
        <v>0</v>
      </c>
      <c r="AH148" s="27">
        <f t="shared" si="75"/>
        <v>0</v>
      </c>
      <c r="AI148" s="27">
        <f t="shared" si="75"/>
        <v>0</v>
      </c>
      <c r="AJ148" s="27">
        <f t="shared" si="75"/>
        <v>0</v>
      </c>
      <c r="AK148" s="27">
        <f t="shared" si="75"/>
        <v>0</v>
      </c>
      <c r="AL148" s="27">
        <f t="shared" si="75"/>
        <v>0</v>
      </c>
      <c r="AM148" s="27">
        <f t="shared" si="75"/>
        <v>0</v>
      </c>
    </row>
    <row r="149" spans="1:39" hidden="1" x14ac:dyDescent="0.3">
      <c r="A149" s="603"/>
      <c r="B149" s="283" t="s">
        <v>63</v>
      </c>
      <c r="C149" s="27">
        <f t="shared" si="69"/>
        <v>0</v>
      </c>
      <c r="D149" s="27">
        <f t="shared" si="70"/>
        <v>0</v>
      </c>
      <c r="E149" s="27">
        <f t="shared" ref="E149:AM149" si="76">IF(E29=0,0,((E11*0.5)+D29-E47)*E84*E116*E$2)</f>
        <v>0</v>
      </c>
      <c r="F149" s="27">
        <f t="shared" si="76"/>
        <v>0</v>
      </c>
      <c r="G149" s="27">
        <f t="shared" si="76"/>
        <v>0</v>
      </c>
      <c r="H149" s="27">
        <f t="shared" si="76"/>
        <v>0</v>
      </c>
      <c r="I149" s="27">
        <f t="shared" si="76"/>
        <v>0</v>
      </c>
      <c r="J149" s="27">
        <f t="shared" si="76"/>
        <v>0</v>
      </c>
      <c r="K149" s="27">
        <f t="shared" si="76"/>
        <v>0</v>
      </c>
      <c r="L149" s="27">
        <f t="shared" si="76"/>
        <v>0</v>
      </c>
      <c r="M149" s="27">
        <f t="shared" si="76"/>
        <v>0</v>
      </c>
      <c r="N149" s="27">
        <f t="shared" si="76"/>
        <v>0</v>
      </c>
      <c r="O149" s="27">
        <f t="shared" si="76"/>
        <v>0</v>
      </c>
      <c r="P149" s="27">
        <f t="shared" si="76"/>
        <v>0</v>
      </c>
      <c r="Q149" s="27">
        <f t="shared" si="76"/>
        <v>0</v>
      </c>
      <c r="R149" s="27">
        <f t="shared" si="76"/>
        <v>0</v>
      </c>
      <c r="S149" s="27">
        <f t="shared" si="76"/>
        <v>0</v>
      </c>
      <c r="T149" s="27">
        <f t="shared" si="76"/>
        <v>0</v>
      </c>
      <c r="U149" s="27">
        <f t="shared" si="76"/>
        <v>0</v>
      </c>
      <c r="V149" s="27">
        <f t="shared" si="76"/>
        <v>0</v>
      </c>
      <c r="W149" s="27">
        <f t="shared" si="76"/>
        <v>0</v>
      </c>
      <c r="X149" s="27">
        <f t="shared" si="76"/>
        <v>0</v>
      </c>
      <c r="Y149" s="27">
        <f t="shared" si="76"/>
        <v>0</v>
      </c>
      <c r="Z149" s="27">
        <f t="shared" si="76"/>
        <v>0</v>
      </c>
      <c r="AA149" s="27">
        <f t="shared" si="76"/>
        <v>0</v>
      </c>
      <c r="AB149" s="27">
        <f t="shared" si="76"/>
        <v>0</v>
      </c>
      <c r="AC149" s="27">
        <f t="shared" si="76"/>
        <v>0</v>
      </c>
      <c r="AD149" s="27">
        <f t="shared" si="76"/>
        <v>0</v>
      </c>
      <c r="AE149" s="27">
        <f t="shared" si="76"/>
        <v>0</v>
      </c>
      <c r="AF149" s="27">
        <f t="shared" si="76"/>
        <v>0</v>
      </c>
      <c r="AG149" s="27">
        <f t="shared" si="76"/>
        <v>0</v>
      </c>
      <c r="AH149" s="27">
        <f t="shared" si="76"/>
        <v>0</v>
      </c>
      <c r="AI149" s="27">
        <f t="shared" si="76"/>
        <v>0</v>
      </c>
      <c r="AJ149" s="27">
        <f t="shared" si="76"/>
        <v>0</v>
      </c>
      <c r="AK149" s="27">
        <f t="shared" si="76"/>
        <v>0</v>
      </c>
      <c r="AL149" s="27">
        <f t="shared" si="76"/>
        <v>0</v>
      </c>
      <c r="AM149" s="27">
        <f t="shared" si="76"/>
        <v>0</v>
      </c>
    </row>
    <row r="150" spans="1:39" ht="15.75" hidden="1" customHeight="1" x14ac:dyDescent="0.3">
      <c r="A150" s="603"/>
      <c r="B150" s="283" t="s">
        <v>64</v>
      </c>
      <c r="C150" s="27">
        <f t="shared" si="69"/>
        <v>0</v>
      </c>
      <c r="D150" s="27">
        <f t="shared" si="70"/>
        <v>0</v>
      </c>
      <c r="E150" s="123">
        <f t="shared" ref="E150:AM150" si="77">IF(E30=0,0,((E12*0.5)+D30-E48)*E85*E117*E$2)</f>
        <v>0</v>
      </c>
      <c r="F150" s="27">
        <f t="shared" si="77"/>
        <v>0</v>
      </c>
      <c r="G150" s="27">
        <f t="shared" si="77"/>
        <v>0</v>
      </c>
      <c r="H150" s="27">
        <f t="shared" si="77"/>
        <v>0</v>
      </c>
      <c r="I150" s="27">
        <f t="shared" si="77"/>
        <v>0</v>
      </c>
      <c r="J150" s="27">
        <f t="shared" si="77"/>
        <v>0</v>
      </c>
      <c r="K150" s="27">
        <f t="shared" si="77"/>
        <v>0</v>
      </c>
      <c r="L150" s="27">
        <f t="shared" si="77"/>
        <v>0</v>
      </c>
      <c r="M150" s="27">
        <f t="shared" si="77"/>
        <v>0</v>
      </c>
      <c r="N150" s="27">
        <f t="shared" si="77"/>
        <v>0</v>
      </c>
      <c r="O150" s="27">
        <f t="shared" si="77"/>
        <v>0</v>
      </c>
      <c r="P150" s="27">
        <f t="shared" si="77"/>
        <v>0</v>
      </c>
      <c r="Q150" s="27">
        <f t="shared" si="77"/>
        <v>0</v>
      </c>
      <c r="R150" s="27">
        <f t="shared" si="77"/>
        <v>0</v>
      </c>
      <c r="S150" s="27">
        <f t="shared" si="77"/>
        <v>0</v>
      </c>
      <c r="T150" s="27">
        <f t="shared" si="77"/>
        <v>0</v>
      </c>
      <c r="U150" s="27">
        <f t="shared" si="77"/>
        <v>0</v>
      </c>
      <c r="V150" s="27">
        <f t="shared" si="77"/>
        <v>0</v>
      </c>
      <c r="W150" s="27">
        <f t="shared" si="77"/>
        <v>0</v>
      </c>
      <c r="X150" s="27">
        <f t="shared" si="77"/>
        <v>0</v>
      </c>
      <c r="Y150" s="27">
        <f t="shared" si="77"/>
        <v>0</v>
      </c>
      <c r="Z150" s="27">
        <f t="shared" si="77"/>
        <v>0</v>
      </c>
      <c r="AA150" s="27">
        <f t="shared" si="77"/>
        <v>0</v>
      </c>
      <c r="AB150" s="27">
        <f t="shared" si="77"/>
        <v>0</v>
      </c>
      <c r="AC150" s="27">
        <f t="shared" si="77"/>
        <v>0</v>
      </c>
      <c r="AD150" s="27">
        <f t="shared" si="77"/>
        <v>0</v>
      </c>
      <c r="AE150" s="27">
        <f t="shared" si="77"/>
        <v>0</v>
      </c>
      <c r="AF150" s="27">
        <f t="shared" si="77"/>
        <v>0</v>
      </c>
      <c r="AG150" s="27">
        <f t="shared" si="77"/>
        <v>0</v>
      </c>
      <c r="AH150" s="27">
        <f t="shared" si="77"/>
        <v>0</v>
      </c>
      <c r="AI150" s="27">
        <f t="shared" si="77"/>
        <v>0</v>
      </c>
      <c r="AJ150" s="27">
        <f t="shared" si="77"/>
        <v>0</v>
      </c>
      <c r="AK150" s="27">
        <f t="shared" si="77"/>
        <v>0</v>
      </c>
      <c r="AL150" s="27">
        <f t="shared" si="77"/>
        <v>0</v>
      </c>
      <c r="AM150" s="27">
        <f t="shared" si="77"/>
        <v>0</v>
      </c>
    </row>
    <row r="151" spans="1:39" hidden="1" x14ac:dyDescent="0.3">
      <c r="A151" s="603"/>
      <c r="B151" s="283" t="s">
        <v>65</v>
      </c>
      <c r="C151" s="27">
        <f t="shared" si="69"/>
        <v>0</v>
      </c>
      <c r="D151" s="27">
        <f t="shared" si="70"/>
        <v>0</v>
      </c>
      <c r="E151" s="27">
        <f t="shared" ref="E151:AM151" si="78">IF(E31=0,0,((E13*0.5)+D31-E49)*E86*E118*E$2)</f>
        <v>0</v>
      </c>
      <c r="F151" s="27">
        <f t="shared" si="78"/>
        <v>0</v>
      </c>
      <c r="G151" s="27">
        <f t="shared" si="78"/>
        <v>0</v>
      </c>
      <c r="H151" s="27">
        <f t="shared" si="78"/>
        <v>0</v>
      </c>
      <c r="I151" s="27">
        <f t="shared" si="78"/>
        <v>0</v>
      </c>
      <c r="J151" s="27">
        <f t="shared" si="78"/>
        <v>0</v>
      </c>
      <c r="K151" s="27">
        <f t="shared" si="78"/>
        <v>0</v>
      </c>
      <c r="L151" s="27">
        <f t="shared" si="78"/>
        <v>0</v>
      </c>
      <c r="M151" s="27">
        <f t="shared" si="78"/>
        <v>0</v>
      </c>
      <c r="N151" s="27">
        <f t="shared" si="78"/>
        <v>0</v>
      </c>
      <c r="O151" s="27">
        <f t="shared" si="78"/>
        <v>0</v>
      </c>
      <c r="P151" s="27">
        <f t="shared" si="78"/>
        <v>0</v>
      </c>
      <c r="Q151" s="27">
        <f t="shared" si="78"/>
        <v>0</v>
      </c>
      <c r="R151" s="27">
        <f t="shared" si="78"/>
        <v>0</v>
      </c>
      <c r="S151" s="27">
        <f t="shared" si="78"/>
        <v>0</v>
      </c>
      <c r="T151" s="27">
        <f t="shared" si="78"/>
        <v>0</v>
      </c>
      <c r="U151" s="27">
        <f t="shared" si="78"/>
        <v>0</v>
      </c>
      <c r="V151" s="27">
        <f t="shared" si="78"/>
        <v>0</v>
      </c>
      <c r="W151" s="27">
        <f t="shared" si="78"/>
        <v>0</v>
      </c>
      <c r="X151" s="27">
        <f t="shared" si="78"/>
        <v>0</v>
      </c>
      <c r="Y151" s="27">
        <f t="shared" si="78"/>
        <v>0</v>
      </c>
      <c r="Z151" s="27">
        <f t="shared" si="78"/>
        <v>0</v>
      </c>
      <c r="AA151" s="27">
        <f t="shared" si="78"/>
        <v>0</v>
      </c>
      <c r="AB151" s="27">
        <f t="shared" si="78"/>
        <v>0</v>
      </c>
      <c r="AC151" s="27">
        <f t="shared" si="78"/>
        <v>0</v>
      </c>
      <c r="AD151" s="27">
        <f t="shared" si="78"/>
        <v>0</v>
      </c>
      <c r="AE151" s="27">
        <f t="shared" si="78"/>
        <v>0</v>
      </c>
      <c r="AF151" s="27">
        <f t="shared" si="78"/>
        <v>0</v>
      </c>
      <c r="AG151" s="27">
        <f t="shared" si="78"/>
        <v>0</v>
      </c>
      <c r="AH151" s="27">
        <f t="shared" si="78"/>
        <v>0</v>
      </c>
      <c r="AI151" s="27">
        <f t="shared" si="78"/>
        <v>0</v>
      </c>
      <c r="AJ151" s="27">
        <f t="shared" si="78"/>
        <v>0</v>
      </c>
      <c r="AK151" s="27">
        <f t="shared" si="78"/>
        <v>0</v>
      </c>
      <c r="AL151" s="27">
        <f t="shared" si="78"/>
        <v>0</v>
      </c>
      <c r="AM151" s="27">
        <f t="shared" si="78"/>
        <v>0</v>
      </c>
    </row>
    <row r="152" spans="1:39" hidden="1" x14ac:dyDescent="0.3">
      <c r="A152" s="603"/>
      <c r="B152" s="283" t="s">
        <v>144</v>
      </c>
      <c r="C152" s="27">
        <f t="shared" si="69"/>
        <v>0</v>
      </c>
      <c r="D152" s="27">
        <f t="shared" si="70"/>
        <v>0</v>
      </c>
      <c r="E152" s="27">
        <f t="shared" ref="E152:AM152" si="79">IF(E32=0,0,((E14*0.5)+D32-E50)*E87*E119*E$2)</f>
        <v>0</v>
      </c>
      <c r="F152" s="27">
        <f t="shared" si="79"/>
        <v>0</v>
      </c>
      <c r="G152" s="27">
        <f t="shared" si="79"/>
        <v>0</v>
      </c>
      <c r="H152" s="27">
        <f t="shared" si="79"/>
        <v>0</v>
      </c>
      <c r="I152" s="27">
        <f t="shared" si="79"/>
        <v>0</v>
      </c>
      <c r="J152" s="27">
        <f t="shared" si="79"/>
        <v>0</v>
      </c>
      <c r="K152" s="27">
        <f t="shared" si="79"/>
        <v>0</v>
      </c>
      <c r="L152" s="27">
        <f t="shared" si="79"/>
        <v>0</v>
      </c>
      <c r="M152" s="27">
        <f t="shared" si="79"/>
        <v>0</v>
      </c>
      <c r="N152" s="27">
        <f t="shared" si="79"/>
        <v>0</v>
      </c>
      <c r="O152" s="27">
        <f t="shared" si="79"/>
        <v>0</v>
      </c>
      <c r="P152" s="27">
        <f t="shared" si="79"/>
        <v>0</v>
      </c>
      <c r="Q152" s="27">
        <f t="shared" si="79"/>
        <v>0</v>
      </c>
      <c r="R152" s="27">
        <f t="shared" si="79"/>
        <v>0</v>
      </c>
      <c r="S152" s="27">
        <f t="shared" si="79"/>
        <v>0</v>
      </c>
      <c r="T152" s="27">
        <f t="shared" si="79"/>
        <v>0</v>
      </c>
      <c r="U152" s="27">
        <f t="shared" si="79"/>
        <v>0</v>
      </c>
      <c r="V152" s="27">
        <f t="shared" si="79"/>
        <v>0</v>
      </c>
      <c r="W152" s="27">
        <f t="shared" si="79"/>
        <v>0</v>
      </c>
      <c r="X152" s="27">
        <f t="shared" si="79"/>
        <v>0</v>
      </c>
      <c r="Y152" s="27">
        <f t="shared" si="79"/>
        <v>0</v>
      </c>
      <c r="Z152" s="27">
        <f t="shared" si="79"/>
        <v>0</v>
      </c>
      <c r="AA152" s="27">
        <f t="shared" si="79"/>
        <v>0</v>
      </c>
      <c r="AB152" s="27">
        <f t="shared" si="79"/>
        <v>0</v>
      </c>
      <c r="AC152" s="27">
        <f t="shared" si="79"/>
        <v>0</v>
      </c>
      <c r="AD152" s="27">
        <f t="shared" si="79"/>
        <v>0</v>
      </c>
      <c r="AE152" s="27">
        <f t="shared" si="79"/>
        <v>0</v>
      </c>
      <c r="AF152" s="27">
        <f t="shared" si="79"/>
        <v>0</v>
      </c>
      <c r="AG152" s="27">
        <f t="shared" si="79"/>
        <v>0</v>
      </c>
      <c r="AH152" s="27">
        <f t="shared" si="79"/>
        <v>0</v>
      </c>
      <c r="AI152" s="27">
        <f t="shared" si="79"/>
        <v>0</v>
      </c>
      <c r="AJ152" s="27">
        <f t="shared" si="79"/>
        <v>0</v>
      </c>
      <c r="AK152" s="27">
        <f t="shared" si="79"/>
        <v>0</v>
      </c>
      <c r="AL152" s="27">
        <f t="shared" si="79"/>
        <v>0</v>
      </c>
      <c r="AM152" s="27">
        <f t="shared" si="79"/>
        <v>0</v>
      </c>
    </row>
    <row r="153" spans="1:39" hidden="1" x14ac:dyDescent="0.3">
      <c r="A153" s="603"/>
      <c r="B153" s="283" t="s">
        <v>145</v>
      </c>
      <c r="C153" s="27">
        <f t="shared" si="69"/>
        <v>0</v>
      </c>
      <c r="D153" s="27">
        <f t="shared" si="70"/>
        <v>0</v>
      </c>
      <c r="E153" s="27">
        <f t="shared" ref="E153:AM153" si="80">IF(E33=0,0,((E15*0.5)+D33-E51)*E88*E120*E$2)</f>
        <v>0</v>
      </c>
      <c r="F153" s="27">
        <f t="shared" si="80"/>
        <v>0</v>
      </c>
      <c r="G153" s="27">
        <f t="shared" si="80"/>
        <v>0</v>
      </c>
      <c r="H153" s="27">
        <f t="shared" si="80"/>
        <v>0</v>
      </c>
      <c r="I153" s="27">
        <f t="shared" si="80"/>
        <v>0</v>
      </c>
      <c r="J153" s="27">
        <f t="shared" si="80"/>
        <v>0</v>
      </c>
      <c r="K153" s="27">
        <f t="shared" si="80"/>
        <v>0</v>
      </c>
      <c r="L153" s="27">
        <f t="shared" si="80"/>
        <v>0</v>
      </c>
      <c r="M153" s="27">
        <f t="shared" si="80"/>
        <v>0</v>
      </c>
      <c r="N153" s="27">
        <f t="shared" si="80"/>
        <v>0</v>
      </c>
      <c r="O153" s="27">
        <f t="shared" si="80"/>
        <v>0</v>
      </c>
      <c r="P153" s="27">
        <f t="shared" si="80"/>
        <v>0</v>
      </c>
      <c r="Q153" s="27">
        <f t="shared" si="80"/>
        <v>0</v>
      </c>
      <c r="R153" s="27">
        <f t="shared" si="80"/>
        <v>0</v>
      </c>
      <c r="S153" s="27">
        <f t="shared" si="80"/>
        <v>0</v>
      </c>
      <c r="T153" s="27">
        <f t="shared" si="80"/>
        <v>0</v>
      </c>
      <c r="U153" s="27">
        <f t="shared" si="80"/>
        <v>0</v>
      </c>
      <c r="V153" s="27">
        <f t="shared" si="80"/>
        <v>0</v>
      </c>
      <c r="W153" s="27">
        <f t="shared" si="80"/>
        <v>0</v>
      </c>
      <c r="X153" s="27">
        <f t="shared" si="80"/>
        <v>0</v>
      </c>
      <c r="Y153" s="27">
        <f t="shared" si="80"/>
        <v>0</v>
      </c>
      <c r="Z153" s="27">
        <f t="shared" si="80"/>
        <v>0</v>
      </c>
      <c r="AA153" s="27">
        <f t="shared" si="80"/>
        <v>0</v>
      </c>
      <c r="AB153" s="27">
        <f t="shared" si="80"/>
        <v>0</v>
      </c>
      <c r="AC153" s="27">
        <f t="shared" si="80"/>
        <v>0</v>
      </c>
      <c r="AD153" s="27">
        <f t="shared" si="80"/>
        <v>0</v>
      </c>
      <c r="AE153" s="27">
        <f t="shared" si="80"/>
        <v>0</v>
      </c>
      <c r="AF153" s="27">
        <f t="shared" si="80"/>
        <v>0</v>
      </c>
      <c r="AG153" s="27">
        <f t="shared" si="80"/>
        <v>0</v>
      </c>
      <c r="AH153" s="27">
        <f t="shared" si="80"/>
        <v>0</v>
      </c>
      <c r="AI153" s="27">
        <f t="shared" si="80"/>
        <v>0</v>
      </c>
      <c r="AJ153" s="27">
        <f t="shared" si="80"/>
        <v>0</v>
      </c>
      <c r="AK153" s="27">
        <f t="shared" si="80"/>
        <v>0</v>
      </c>
      <c r="AL153" s="27">
        <f t="shared" si="80"/>
        <v>0</v>
      </c>
      <c r="AM153" s="27">
        <f t="shared" si="80"/>
        <v>0</v>
      </c>
    </row>
    <row r="154" spans="1:39" ht="15.75" hidden="1" customHeight="1" x14ac:dyDescent="0.3">
      <c r="A154" s="603"/>
      <c r="B154" s="283" t="s">
        <v>67</v>
      </c>
      <c r="C154" s="27">
        <f t="shared" si="69"/>
        <v>0</v>
      </c>
      <c r="D154" s="27">
        <f t="shared" si="70"/>
        <v>0</v>
      </c>
      <c r="E154" s="27">
        <f t="shared" ref="E154:AM154" si="81">IF(E34=0,0,((E16*0.5)+D34-E52)*E89*E121*E$2)</f>
        <v>0</v>
      </c>
      <c r="F154" s="27">
        <f t="shared" si="81"/>
        <v>0</v>
      </c>
      <c r="G154" s="27">
        <f t="shared" si="81"/>
        <v>0</v>
      </c>
      <c r="H154" s="27">
        <f t="shared" si="81"/>
        <v>0</v>
      </c>
      <c r="I154" s="27">
        <f t="shared" si="81"/>
        <v>0</v>
      </c>
      <c r="J154" s="27">
        <f t="shared" si="81"/>
        <v>0</v>
      </c>
      <c r="K154" s="27">
        <f t="shared" si="81"/>
        <v>0</v>
      </c>
      <c r="L154" s="27">
        <f t="shared" si="81"/>
        <v>0</v>
      </c>
      <c r="M154" s="27">
        <f t="shared" si="81"/>
        <v>0</v>
      </c>
      <c r="N154" s="27">
        <f t="shared" si="81"/>
        <v>0</v>
      </c>
      <c r="O154" s="27">
        <f t="shared" si="81"/>
        <v>0</v>
      </c>
      <c r="P154" s="27">
        <f t="shared" si="81"/>
        <v>0</v>
      </c>
      <c r="Q154" s="27">
        <f t="shared" si="81"/>
        <v>0</v>
      </c>
      <c r="R154" s="27">
        <f t="shared" si="81"/>
        <v>0</v>
      </c>
      <c r="S154" s="27">
        <f t="shared" si="81"/>
        <v>0</v>
      </c>
      <c r="T154" s="27">
        <f t="shared" si="81"/>
        <v>0</v>
      </c>
      <c r="U154" s="27">
        <f t="shared" si="81"/>
        <v>0</v>
      </c>
      <c r="V154" s="27">
        <f t="shared" si="81"/>
        <v>0</v>
      </c>
      <c r="W154" s="27">
        <f t="shared" si="81"/>
        <v>0</v>
      </c>
      <c r="X154" s="27">
        <f t="shared" si="81"/>
        <v>0</v>
      </c>
      <c r="Y154" s="27">
        <f t="shared" si="81"/>
        <v>0</v>
      </c>
      <c r="Z154" s="27">
        <f t="shared" si="81"/>
        <v>0</v>
      </c>
      <c r="AA154" s="27">
        <f t="shared" si="81"/>
        <v>0</v>
      </c>
      <c r="AB154" s="27">
        <f t="shared" si="81"/>
        <v>0</v>
      </c>
      <c r="AC154" s="27">
        <f t="shared" si="81"/>
        <v>0</v>
      </c>
      <c r="AD154" s="27">
        <f t="shared" si="81"/>
        <v>0</v>
      </c>
      <c r="AE154" s="27">
        <f t="shared" si="81"/>
        <v>0</v>
      </c>
      <c r="AF154" s="27">
        <f t="shared" si="81"/>
        <v>0</v>
      </c>
      <c r="AG154" s="27">
        <f t="shared" si="81"/>
        <v>0</v>
      </c>
      <c r="AH154" s="27">
        <f t="shared" si="81"/>
        <v>0</v>
      </c>
      <c r="AI154" s="27">
        <f t="shared" si="81"/>
        <v>0</v>
      </c>
      <c r="AJ154" s="27">
        <f t="shared" si="81"/>
        <v>0</v>
      </c>
      <c r="AK154" s="27">
        <f t="shared" si="81"/>
        <v>0</v>
      </c>
      <c r="AL154" s="27">
        <f t="shared" si="81"/>
        <v>0</v>
      </c>
      <c r="AM154" s="27">
        <f t="shared" si="81"/>
        <v>0</v>
      </c>
    </row>
    <row r="155" spans="1:39" ht="15.75" hidden="1" customHeight="1" x14ac:dyDescent="0.3">
      <c r="A155" s="603"/>
      <c r="B155" s="283" t="s">
        <v>68</v>
      </c>
      <c r="C155" s="27">
        <f t="shared" si="69"/>
        <v>0</v>
      </c>
      <c r="D155" s="27">
        <f t="shared" si="70"/>
        <v>0</v>
      </c>
      <c r="E155" s="27">
        <f t="shared" ref="E155:AM155" si="82">IF(E35=0,0,((E17*0.5)+D35-E53)*E90*E122*E$2)</f>
        <v>0</v>
      </c>
      <c r="F155" s="27">
        <f t="shared" si="82"/>
        <v>0</v>
      </c>
      <c r="G155" s="27">
        <f t="shared" si="82"/>
        <v>0</v>
      </c>
      <c r="H155" s="27">
        <f t="shared" si="82"/>
        <v>0</v>
      </c>
      <c r="I155" s="27">
        <f t="shared" si="82"/>
        <v>0</v>
      </c>
      <c r="J155" s="27">
        <f t="shared" si="82"/>
        <v>0</v>
      </c>
      <c r="K155" s="27">
        <f t="shared" si="82"/>
        <v>0</v>
      </c>
      <c r="L155" s="27">
        <f t="shared" si="82"/>
        <v>0</v>
      </c>
      <c r="M155" s="27">
        <f t="shared" si="82"/>
        <v>0</v>
      </c>
      <c r="N155" s="27">
        <f t="shared" si="82"/>
        <v>0</v>
      </c>
      <c r="O155" s="27">
        <f t="shared" si="82"/>
        <v>0</v>
      </c>
      <c r="P155" s="27">
        <f t="shared" si="82"/>
        <v>0</v>
      </c>
      <c r="Q155" s="27">
        <f t="shared" si="82"/>
        <v>0</v>
      </c>
      <c r="R155" s="27">
        <f t="shared" si="82"/>
        <v>0</v>
      </c>
      <c r="S155" s="27">
        <f t="shared" si="82"/>
        <v>0</v>
      </c>
      <c r="T155" s="27">
        <f t="shared" si="82"/>
        <v>0</v>
      </c>
      <c r="U155" s="27">
        <f t="shared" si="82"/>
        <v>0</v>
      </c>
      <c r="V155" s="27">
        <f t="shared" si="82"/>
        <v>0</v>
      </c>
      <c r="W155" s="27">
        <f t="shared" si="82"/>
        <v>0</v>
      </c>
      <c r="X155" s="27">
        <f t="shared" si="82"/>
        <v>0</v>
      </c>
      <c r="Y155" s="27">
        <f t="shared" si="82"/>
        <v>0</v>
      </c>
      <c r="Z155" s="27">
        <f t="shared" si="82"/>
        <v>0</v>
      </c>
      <c r="AA155" s="27">
        <f t="shared" si="82"/>
        <v>0</v>
      </c>
      <c r="AB155" s="27">
        <f t="shared" si="82"/>
        <v>0</v>
      </c>
      <c r="AC155" s="27">
        <f t="shared" si="82"/>
        <v>0</v>
      </c>
      <c r="AD155" s="27">
        <f t="shared" si="82"/>
        <v>0</v>
      </c>
      <c r="AE155" s="27">
        <f t="shared" si="82"/>
        <v>0</v>
      </c>
      <c r="AF155" s="27">
        <f t="shared" si="82"/>
        <v>0</v>
      </c>
      <c r="AG155" s="27">
        <f t="shared" si="82"/>
        <v>0</v>
      </c>
      <c r="AH155" s="27">
        <f t="shared" si="82"/>
        <v>0</v>
      </c>
      <c r="AI155" s="27">
        <f t="shared" si="82"/>
        <v>0</v>
      </c>
      <c r="AJ155" s="27">
        <f t="shared" si="82"/>
        <v>0</v>
      </c>
      <c r="AK155" s="27">
        <f t="shared" si="82"/>
        <v>0</v>
      </c>
      <c r="AL155" s="27">
        <f t="shared" si="82"/>
        <v>0</v>
      </c>
      <c r="AM155" s="27">
        <f t="shared" si="82"/>
        <v>0</v>
      </c>
    </row>
    <row r="156" spans="1:39" ht="15.75" hidden="1" customHeight="1" x14ac:dyDescent="0.3">
      <c r="A156" s="603"/>
      <c r="B156" s="1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5.75" hidden="1" customHeight="1" x14ac:dyDescent="0.3">
      <c r="A157" s="603"/>
      <c r="B157" s="277" t="s">
        <v>149</v>
      </c>
      <c r="C157" s="27">
        <f>SUM(C143:C156)</f>
        <v>0</v>
      </c>
      <c r="D157" s="27">
        <f>SUM(D143:D156)</f>
        <v>0</v>
      </c>
      <c r="E157" s="27">
        <f t="shared" ref="E157:AM157" si="83">SUM(E143:E156)</f>
        <v>0</v>
      </c>
      <c r="F157" s="27">
        <f t="shared" si="83"/>
        <v>0</v>
      </c>
      <c r="G157" s="27">
        <f t="shared" si="83"/>
        <v>0</v>
      </c>
      <c r="H157" s="27">
        <f t="shared" si="83"/>
        <v>0</v>
      </c>
      <c r="I157" s="27">
        <f t="shared" si="83"/>
        <v>0</v>
      </c>
      <c r="J157" s="27">
        <f t="shared" si="83"/>
        <v>0</v>
      </c>
      <c r="K157" s="27">
        <f t="shared" si="83"/>
        <v>0</v>
      </c>
      <c r="L157" s="27">
        <f t="shared" si="83"/>
        <v>0</v>
      </c>
      <c r="M157" s="27">
        <f t="shared" si="83"/>
        <v>0</v>
      </c>
      <c r="N157" s="27">
        <f t="shared" si="83"/>
        <v>0</v>
      </c>
      <c r="O157" s="27">
        <f t="shared" si="83"/>
        <v>0</v>
      </c>
      <c r="P157" s="27">
        <f t="shared" si="83"/>
        <v>0</v>
      </c>
      <c r="Q157" s="27">
        <f t="shared" si="83"/>
        <v>0</v>
      </c>
      <c r="R157" s="27">
        <f t="shared" si="83"/>
        <v>0</v>
      </c>
      <c r="S157" s="27">
        <f t="shared" si="83"/>
        <v>0</v>
      </c>
      <c r="T157" s="27">
        <f t="shared" si="83"/>
        <v>0</v>
      </c>
      <c r="U157" s="27">
        <f t="shared" si="83"/>
        <v>0</v>
      </c>
      <c r="V157" s="27">
        <f t="shared" si="83"/>
        <v>0</v>
      </c>
      <c r="W157" s="27">
        <f t="shared" si="83"/>
        <v>0</v>
      </c>
      <c r="X157" s="27">
        <f t="shared" si="83"/>
        <v>0</v>
      </c>
      <c r="Y157" s="27">
        <f t="shared" si="83"/>
        <v>0</v>
      </c>
      <c r="Z157" s="27">
        <f t="shared" si="83"/>
        <v>0</v>
      </c>
      <c r="AA157" s="27">
        <f t="shared" si="83"/>
        <v>0</v>
      </c>
      <c r="AB157" s="27">
        <f t="shared" si="83"/>
        <v>0</v>
      </c>
      <c r="AC157" s="27">
        <f t="shared" si="83"/>
        <v>0</v>
      </c>
      <c r="AD157" s="27">
        <f t="shared" si="83"/>
        <v>0</v>
      </c>
      <c r="AE157" s="27">
        <f t="shared" si="83"/>
        <v>0</v>
      </c>
      <c r="AF157" s="27">
        <f t="shared" si="83"/>
        <v>0</v>
      </c>
      <c r="AG157" s="27">
        <f t="shared" si="83"/>
        <v>0</v>
      </c>
      <c r="AH157" s="27">
        <f t="shared" si="83"/>
        <v>0</v>
      </c>
      <c r="AI157" s="27">
        <f t="shared" si="83"/>
        <v>0</v>
      </c>
      <c r="AJ157" s="27">
        <f t="shared" si="83"/>
        <v>0</v>
      </c>
      <c r="AK157" s="27">
        <f t="shared" si="83"/>
        <v>0</v>
      </c>
      <c r="AL157" s="27">
        <f t="shared" si="83"/>
        <v>0</v>
      </c>
      <c r="AM157" s="27">
        <f t="shared" si="83"/>
        <v>0</v>
      </c>
    </row>
    <row r="158" spans="1:39" ht="16.5" hidden="1" customHeight="1" thickBot="1" x14ac:dyDescent="0.35">
      <c r="A158" s="604"/>
      <c r="B158" s="154" t="s">
        <v>150</v>
      </c>
      <c r="C158" s="28">
        <f>C157</f>
        <v>0</v>
      </c>
      <c r="D158" s="28">
        <f>C158+D157</f>
        <v>0</v>
      </c>
      <c r="E158" s="28">
        <f t="shared" ref="E158:AM158" si="84">D158+E157</f>
        <v>0</v>
      </c>
      <c r="F158" s="28">
        <f t="shared" si="84"/>
        <v>0</v>
      </c>
      <c r="G158" s="28">
        <f t="shared" si="84"/>
        <v>0</v>
      </c>
      <c r="H158" s="28">
        <f t="shared" si="84"/>
        <v>0</v>
      </c>
      <c r="I158" s="28">
        <f t="shared" si="84"/>
        <v>0</v>
      </c>
      <c r="J158" s="28">
        <f t="shared" si="84"/>
        <v>0</v>
      </c>
      <c r="K158" s="28">
        <f t="shared" si="84"/>
        <v>0</v>
      </c>
      <c r="L158" s="28">
        <f t="shared" si="84"/>
        <v>0</v>
      </c>
      <c r="M158" s="28">
        <f t="shared" si="84"/>
        <v>0</v>
      </c>
      <c r="N158" s="28">
        <f t="shared" si="84"/>
        <v>0</v>
      </c>
      <c r="O158" s="28">
        <f t="shared" si="84"/>
        <v>0</v>
      </c>
      <c r="P158" s="28">
        <f t="shared" si="84"/>
        <v>0</v>
      </c>
      <c r="Q158" s="28">
        <f t="shared" si="84"/>
        <v>0</v>
      </c>
      <c r="R158" s="28">
        <f t="shared" si="84"/>
        <v>0</v>
      </c>
      <c r="S158" s="28">
        <f t="shared" si="84"/>
        <v>0</v>
      </c>
      <c r="T158" s="28">
        <f t="shared" si="84"/>
        <v>0</v>
      </c>
      <c r="U158" s="28">
        <f t="shared" si="84"/>
        <v>0</v>
      </c>
      <c r="V158" s="28">
        <f t="shared" si="84"/>
        <v>0</v>
      </c>
      <c r="W158" s="28">
        <f t="shared" si="84"/>
        <v>0</v>
      </c>
      <c r="X158" s="28">
        <f t="shared" si="84"/>
        <v>0</v>
      </c>
      <c r="Y158" s="28">
        <f t="shared" si="84"/>
        <v>0</v>
      </c>
      <c r="Z158" s="28">
        <f t="shared" si="84"/>
        <v>0</v>
      </c>
      <c r="AA158" s="28">
        <f t="shared" si="84"/>
        <v>0</v>
      </c>
      <c r="AB158" s="28">
        <f t="shared" si="84"/>
        <v>0</v>
      </c>
      <c r="AC158" s="28">
        <f t="shared" si="84"/>
        <v>0</v>
      </c>
      <c r="AD158" s="28">
        <f t="shared" si="84"/>
        <v>0</v>
      </c>
      <c r="AE158" s="28">
        <f t="shared" si="84"/>
        <v>0</v>
      </c>
      <c r="AF158" s="28">
        <f t="shared" si="84"/>
        <v>0</v>
      </c>
      <c r="AG158" s="28">
        <f t="shared" si="84"/>
        <v>0</v>
      </c>
      <c r="AH158" s="28">
        <f t="shared" si="84"/>
        <v>0</v>
      </c>
      <c r="AI158" s="28">
        <f t="shared" si="84"/>
        <v>0</v>
      </c>
      <c r="AJ158" s="28">
        <f t="shared" si="84"/>
        <v>0</v>
      </c>
      <c r="AK158" s="28">
        <f t="shared" si="84"/>
        <v>0</v>
      </c>
      <c r="AL158" s="28">
        <f t="shared" si="84"/>
        <v>0</v>
      </c>
      <c r="AM158" s="28">
        <f t="shared" si="84"/>
        <v>0</v>
      </c>
    </row>
    <row r="159" spans="1:39" hidden="1" x14ac:dyDescent="0.3">
      <c r="A159" s="117"/>
      <c r="B159" s="117"/>
      <c r="C159" s="122"/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</row>
    <row r="160" spans="1:39" hidden="1" x14ac:dyDescent="0.3">
      <c r="A160" s="117"/>
      <c r="B160" s="117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</row>
    <row r="161" spans="1:39" ht="15.6" hidden="1" x14ac:dyDescent="0.3">
      <c r="A161" s="602" t="s">
        <v>161</v>
      </c>
      <c r="B161" s="314" t="s">
        <v>157</v>
      </c>
      <c r="C161" s="316">
        <v>43831</v>
      </c>
      <c r="D161" s="316">
        <v>43862</v>
      </c>
      <c r="E161" s="316">
        <v>43891</v>
      </c>
      <c r="F161" s="316">
        <v>43922</v>
      </c>
      <c r="G161" s="316">
        <v>43952</v>
      </c>
      <c r="H161" s="316">
        <v>43983</v>
      </c>
      <c r="I161" s="316">
        <v>44013</v>
      </c>
      <c r="J161" s="316">
        <v>44044</v>
      </c>
      <c r="K161" s="316">
        <v>44075</v>
      </c>
      <c r="L161" s="316">
        <v>44105</v>
      </c>
      <c r="M161" s="316">
        <v>44136</v>
      </c>
      <c r="N161" s="316">
        <v>44166</v>
      </c>
      <c r="O161" s="316">
        <v>44197</v>
      </c>
      <c r="P161" s="316">
        <v>44228</v>
      </c>
      <c r="Q161" s="316">
        <v>44256</v>
      </c>
      <c r="R161" s="316">
        <v>44287</v>
      </c>
      <c r="S161" s="316">
        <v>44317</v>
      </c>
      <c r="T161" s="316">
        <v>44348</v>
      </c>
      <c r="U161" s="316">
        <v>44378</v>
      </c>
      <c r="V161" s="316">
        <v>44409</v>
      </c>
      <c r="W161" s="316">
        <v>44440</v>
      </c>
      <c r="X161" s="316">
        <v>44470</v>
      </c>
      <c r="Y161" s="316">
        <v>44501</v>
      </c>
      <c r="Z161" s="316">
        <v>44531</v>
      </c>
      <c r="AA161" s="316">
        <v>44562</v>
      </c>
      <c r="AB161" s="316">
        <v>44593</v>
      </c>
      <c r="AC161" s="316">
        <v>44621</v>
      </c>
      <c r="AD161" s="316">
        <v>44652</v>
      </c>
      <c r="AE161" s="316">
        <v>44682</v>
      </c>
      <c r="AF161" s="316">
        <v>44713</v>
      </c>
      <c r="AG161" s="316">
        <v>44743</v>
      </c>
      <c r="AH161" s="316">
        <v>44774</v>
      </c>
      <c r="AI161" s="316">
        <v>44805</v>
      </c>
      <c r="AJ161" s="316">
        <v>44835</v>
      </c>
      <c r="AK161" s="316">
        <v>44866</v>
      </c>
      <c r="AL161" s="316">
        <v>44896</v>
      </c>
      <c r="AM161" s="316">
        <v>44927</v>
      </c>
    </row>
    <row r="162" spans="1:39" hidden="1" x14ac:dyDescent="0.3">
      <c r="A162" s="603"/>
      <c r="B162" s="282" t="s">
        <v>141</v>
      </c>
      <c r="C162" s="27">
        <f>IF(C23=0,0,((C5*0.5)-C41)*C78*C127*C$2)</f>
        <v>0</v>
      </c>
      <c r="D162" s="27">
        <f>IF(D23=0,0,((D5*0.5)+C23-D41)*D78*D127*D$2)</f>
        <v>0</v>
      </c>
      <c r="E162" s="27">
        <f t="shared" ref="E162:AM162" si="85">IF(E23=0,0,((E5*0.5)+D23-E41)*E78*E127*E$2)</f>
        <v>0</v>
      </c>
      <c r="F162" s="27">
        <f t="shared" si="85"/>
        <v>0</v>
      </c>
      <c r="G162" s="27">
        <f t="shared" si="85"/>
        <v>0</v>
      </c>
      <c r="H162" s="27">
        <f t="shared" si="85"/>
        <v>0</v>
      </c>
      <c r="I162" s="27">
        <f t="shared" si="85"/>
        <v>0</v>
      </c>
      <c r="J162" s="27">
        <f t="shared" si="85"/>
        <v>0</v>
      </c>
      <c r="K162" s="27">
        <f t="shared" si="85"/>
        <v>0</v>
      </c>
      <c r="L162" s="27">
        <f t="shared" si="85"/>
        <v>0</v>
      </c>
      <c r="M162" s="27">
        <f t="shared" si="85"/>
        <v>0</v>
      </c>
      <c r="N162" s="27">
        <f t="shared" si="85"/>
        <v>0</v>
      </c>
      <c r="O162" s="27">
        <f t="shared" si="85"/>
        <v>0</v>
      </c>
      <c r="P162" s="27">
        <f t="shared" si="85"/>
        <v>0</v>
      </c>
      <c r="Q162" s="27">
        <f t="shared" si="85"/>
        <v>0</v>
      </c>
      <c r="R162" s="27">
        <f t="shared" si="85"/>
        <v>0</v>
      </c>
      <c r="S162" s="27">
        <f t="shared" si="85"/>
        <v>0</v>
      </c>
      <c r="T162" s="27">
        <f t="shared" si="85"/>
        <v>0</v>
      </c>
      <c r="U162" s="27">
        <f t="shared" si="85"/>
        <v>0</v>
      </c>
      <c r="V162" s="27">
        <f t="shared" si="85"/>
        <v>0</v>
      </c>
      <c r="W162" s="27">
        <f t="shared" si="85"/>
        <v>0</v>
      </c>
      <c r="X162" s="27">
        <f t="shared" si="85"/>
        <v>0</v>
      </c>
      <c r="Y162" s="27">
        <f t="shared" si="85"/>
        <v>0</v>
      </c>
      <c r="Z162" s="27">
        <f t="shared" si="85"/>
        <v>0</v>
      </c>
      <c r="AA162" s="27">
        <f t="shared" si="85"/>
        <v>0</v>
      </c>
      <c r="AB162" s="27">
        <f t="shared" si="85"/>
        <v>0</v>
      </c>
      <c r="AC162" s="27">
        <f t="shared" si="85"/>
        <v>0</v>
      </c>
      <c r="AD162" s="27">
        <f t="shared" si="85"/>
        <v>0</v>
      </c>
      <c r="AE162" s="27">
        <f t="shared" si="85"/>
        <v>0</v>
      </c>
      <c r="AF162" s="27">
        <f t="shared" si="85"/>
        <v>0</v>
      </c>
      <c r="AG162" s="27">
        <f t="shared" si="85"/>
        <v>0</v>
      </c>
      <c r="AH162" s="27">
        <f t="shared" si="85"/>
        <v>0</v>
      </c>
      <c r="AI162" s="27">
        <f t="shared" si="85"/>
        <v>0</v>
      </c>
      <c r="AJ162" s="27">
        <f t="shared" si="85"/>
        <v>0</v>
      </c>
      <c r="AK162" s="27">
        <f t="shared" si="85"/>
        <v>0</v>
      </c>
      <c r="AL162" s="27">
        <f t="shared" si="85"/>
        <v>0</v>
      </c>
      <c r="AM162" s="27">
        <f t="shared" si="85"/>
        <v>0</v>
      </c>
    </row>
    <row r="163" spans="1:39" hidden="1" x14ac:dyDescent="0.3">
      <c r="A163" s="603"/>
      <c r="B163" s="282" t="s">
        <v>59</v>
      </c>
      <c r="C163" s="27">
        <f t="shared" ref="C163:C174" si="86">IF(C24=0,0,((C6*0.5)-C42)*C79*C128*C$2)</f>
        <v>0</v>
      </c>
      <c r="D163" s="27">
        <f t="shared" ref="D163:D174" si="87">IF(D24=0,0,((D6*0.5)+C24-D42)*D79*D128*D$2)</f>
        <v>0</v>
      </c>
      <c r="E163" s="27">
        <f t="shared" ref="E163:AM163" si="88">IF(E24=0,0,((E6*0.5)+D24-E42)*E79*E128*E$2)</f>
        <v>0</v>
      </c>
      <c r="F163" s="27">
        <f t="shared" si="88"/>
        <v>0</v>
      </c>
      <c r="G163" s="27">
        <f t="shared" si="88"/>
        <v>0</v>
      </c>
      <c r="H163" s="27">
        <f t="shared" si="88"/>
        <v>0</v>
      </c>
      <c r="I163" s="27">
        <f t="shared" si="88"/>
        <v>0</v>
      </c>
      <c r="J163" s="27">
        <f t="shared" si="88"/>
        <v>0</v>
      </c>
      <c r="K163" s="27">
        <f t="shared" si="88"/>
        <v>0</v>
      </c>
      <c r="L163" s="27">
        <f t="shared" si="88"/>
        <v>0</v>
      </c>
      <c r="M163" s="27">
        <f t="shared" si="88"/>
        <v>0</v>
      </c>
      <c r="N163" s="27">
        <f t="shared" si="88"/>
        <v>0</v>
      </c>
      <c r="O163" s="27">
        <f t="shared" si="88"/>
        <v>0</v>
      </c>
      <c r="P163" s="27">
        <f t="shared" si="88"/>
        <v>0</v>
      </c>
      <c r="Q163" s="27">
        <f t="shared" si="88"/>
        <v>0</v>
      </c>
      <c r="R163" s="27">
        <f t="shared" si="88"/>
        <v>0</v>
      </c>
      <c r="S163" s="27">
        <f t="shared" si="88"/>
        <v>0</v>
      </c>
      <c r="T163" s="27">
        <f t="shared" si="88"/>
        <v>0</v>
      </c>
      <c r="U163" s="27">
        <f t="shared" si="88"/>
        <v>0</v>
      </c>
      <c r="V163" s="27">
        <f t="shared" si="88"/>
        <v>0</v>
      </c>
      <c r="W163" s="27">
        <f t="shared" si="88"/>
        <v>0</v>
      </c>
      <c r="X163" s="27">
        <f t="shared" si="88"/>
        <v>0</v>
      </c>
      <c r="Y163" s="27">
        <f t="shared" si="88"/>
        <v>0</v>
      </c>
      <c r="Z163" s="27">
        <f t="shared" si="88"/>
        <v>0</v>
      </c>
      <c r="AA163" s="27">
        <f t="shared" si="88"/>
        <v>0</v>
      </c>
      <c r="AB163" s="27">
        <f t="shared" si="88"/>
        <v>0</v>
      </c>
      <c r="AC163" s="27">
        <f t="shared" si="88"/>
        <v>0</v>
      </c>
      <c r="AD163" s="27">
        <f t="shared" si="88"/>
        <v>0</v>
      </c>
      <c r="AE163" s="27">
        <f t="shared" si="88"/>
        <v>0</v>
      </c>
      <c r="AF163" s="27">
        <f t="shared" si="88"/>
        <v>0</v>
      </c>
      <c r="AG163" s="27">
        <f t="shared" si="88"/>
        <v>0</v>
      </c>
      <c r="AH163" s="27">
        <f t="shared" si="88"/>
        <v>0</v>
      </c>
      <c r="AI163" s="27">
        <f t="shared" si="88"/>
        <v>0</v>
      </c>
      <c r="AJ163" s="27">
        <f t="shared" si="88"/>
        <v>0</v>
      </c>
      <c r="AK163" s="27">
        <f t="shared" si="88"/>
        <v>0</v>
      </c>
      <c r="AL163" s="27">
        <f t="shared" si="88"/>
        <v>0</v>
      </c>
      <c r="AM163" s="27">
        <f t="shared" si="88"/>
        <v>0</v>
      </c>
    </row>
    <row r="164" spans="1:39" hidden="1" x14ac:dyDescent="0.3">
      <c r="A164" s="603"/>
      <c r="B164" s="282" t="s">
        <v>142</v>
      </c>
      <c r="C164" s="27">
        <f t="shared" si="86"/>
        <v>0</v>
      </c>
      <c r="D164" s="27">
        <f t="shared" si="87"/>
        <v>0</v>
      </c>
      <c r="E164" s="27">
        <f t="shared" ref="E164:AM164" si="89">IF(E25=0,0,((E7*0.5)+D25-E43)*E80*E129*E$2)</f>
        <v>0</v>
      </c>
      <c r="F164" s="27">
        <f t="shared" si="89"/>
        <v>0</v>
      </c>
      <c r="G164" s="27">
        <f t="shared" si="89"/>
        <v>0</v>
      </c>
      <c r="H164" s="27">
        <f t="shared" si="89"/>
        <v>0</v>
      </c>
      <c r="I164" s="27">
        <f t="shared" si="89"/>
        <v>0</v>
      </c>
      <c r="J164" s="27">
        <f t="shared" si="89"/>
        <v>0</v>
      </c>
      <c r="K164" s="27">
        <f t="shared" si="89"/>
        <v>0</v>
      </c>
      <c r="L164" s="27">
        <f t="shared" si="89"/>
        <v>0</v>
      </c>
      <c r="M164" s="27">
        <f t="shared" si="89"/>
        <v>0</v>
      </c>
      <c r="N164" s="27">
        <f t="shared" si="89"/>
        <v>0</v>
      </c>
      <c r="O164" s="27">
        <f t="shared" si="89"/>
        <v>0</v>
      </c>
      <c r="P164" s="27">
        <f t="shared" si="89"/>
        <v>0</v>
      </c>
      <c r="Q164" s="27">
        <f t="shared" si="89"/>
        <v>0</v>
      </c>
      <c r="R164" s="27">
        <f t="shared" si="89"/>
        <v>0</v>
      </c>
      <c r="S164" s="27">
        <f t="shared" si="89"/>
        <v>0</v>
      </c>
      <c r="T164" s="27">
        <f t="shared" si="89"/>
        <v>0</v>
      </c>
      <c r="U164" s="27">
        <f t="shared" si="89"/>
        <v>0</v>
      </c>
      <c r="V164" s="27">
        <f t="shared" si="89"/>
        <v>0</v>
      </c>
      <c r="W164" s="27">
        <f t="shared" si="89"/>
        <v>0</v>
      </c>
      <c r="X164" s="27">
        <f t="shared" si="89"/>
        <v>0</v>
      </c>
      <c r="Y164" s="27">
        <f t="shared" si="89"/>
        <v>0</v>
      </c>
      <c r="Z164" s="27">
        <f t="shared" si="89"/>
        <v>0</v>
      </c>
      <c r="AA164" s="27">
        <f t="shared" si="89"/>
        <v>0</v>
      </c>
      <c r="AB164" s="27">
        <f t="shared" si="89"/>
        <v>0</v>
      </c>
      <c r="AC164" s="27">
        <f t="shared" si="89"/>
        <v>0</v>
      </c>
      <c r="AD164" s="27">
        <f t="shared" si="89"/>
        <v>0</v>
      </c>
      <c r="AE164" s="27">
        <f t="shared" si="89"/>
        <v>0</v>
      </c>
      <c r="AF164" s="27">
        <f t="shared" si="89"/>
        <v>0</v>
      </c>
      <c r="AG164" s="27">
        <f t="shared" si="89"/>
        <v>0</v>
      </c>
      <c r="AH164" s="27">
        <f t="shared" si="89"/>
        <v>0</v>
      </c>
      <c r="AI164" s="27">
        <f t="shared" si="89"/>
        <v>0</v>
      </c>
      <c r="AJ164" s="27">
        <f t="shared" si="89"/>
        <v>0</v>
      </c>
      <c r="AK164" s="27">
        <f t="shared" si="89"/>
        <v>0</v>
      </c>
      <c r="AL164" s="27">
        <f t="shared" si="89"/>
        <v>0</v>
      </c>
      <c r="AM164" s="27">
        <f t="shared" si="89"/>
        <v>0</v>
      </c>
    </row>
    <row r="165" spans="1:39" hidden="1" x14ac:dyDescent="0.3">
      <c r="A165" s="603"/>
      <c r="B165" s="282" t="s">
        <v>60</v>
      </c>
      <c r="C165" s="27">
        <f t="shared" si="86"/>
        <v>0</v>
      </c>
      <c r="D165" s="27">
        <f t="shared" si="87"/>
        <v>0</v>
      </c>
      <c r="E165" s="27">
        <f t="shared" ref="E165:AM165" si="90">IF(E26=0,0,((E8*0.5)+D26-E44)*E81*E130*E$2)</f>
        <v>0</v>
      </c>
      <c r="F165" s="27">
        <f t="shared" si="90"/>
        <v>0</v>
      </c>
      <c r="G165" s="27">
        <f t="shared" si="90"/>
        <v>0</v>
      </c>
      <c r="H165" s="27">
        <f t="shared" si="90"/>
        <v>0</v>
      </c>
      <c r="I165" s="27">
        <f t="shared" si="90"/>
        <v>0</v>
      </c>
      <c r="J165" s="27">
        <f t="shared" si="90"/>
        <v>0</v>
      </c>
      <c r="K165" s="27">
        <f t="shared" si="90"/>
        <v>0</v>
      </c>
      <c r="L165" s="27">
        <f t="shared" si="90"/>
        <v>0</v>
      </c>
      <c r="M165" s="27">
        <f t="shared" si="90"/>
        <v>0</v>
      </c>
      <c r="N165" s="27">
        <f t="shared" si="90"/>
        <v>0</v>
      </c>
      <c r="O165" s="27">
        <f t="shared" si="90"/>
        <v>0</v>
      </c>
      <c r="P165" s="27">
        <f t="shared" si="90"/>
        <v>0</v>
      </c>
      <c r="Q165" s="27">
        <f t="shared" si="90"/>
        <v>0</v>
      </c>
      <c r="R165" s="27">
        <f t="shared" si="90"/>
        <v>0</v>
      </c>
      <c r="S165" s="27">
        <f t="shared" si="90"/>
        <v>0</v>
      </c>
      <c r="T165" s="27">
        <f t="shared" si="90"/>
        <v>0</v>
      </c>
      <c r="U165" s="27">
        <f t="shared" si="90"/>
        <v>0</v>
      </c>
      <c r="V165" s="27">
        <f t="shared" si="90"/>
        <v>0</v>
      </c>
      <c r="W165" s="27">
        <f t="shared" si="90"/>
        <v>0</v>
      </c>
      <c r="X165" s="27">
        <f t="shared" si="90"/>
        <v>0</v>
      </c>
      <c r="Y165" s="27">
        <f t="shared" si="90"/>
        <v>0</v>
      </c>
      <c r="Z165" s="27">
        <f t="shared" si="90"/>
        <v>0</v>
      </c>
      <c r="AA165" s="27">
        <f t="shared" si="90"/>
        <v>0</v>
      </c>
      <c r="AB165" s="27">
        <f t="shared" si="90"/>
        <v>0</v>
      </c>
      <c r="AC165" s="27">
        <f t="shared" si="90"/>
        <v>0</v>
      </c>
      <c r="AD165" s="27">
        <f t="shared" si="90"/>
        <v>0</v>
      </c>
      <c r="AE165" s="27">
        <f t="shared" si="90"/>
        <v>0</v>
      </c>
      <c r="AF165" s="27">
        <f t="shared" si="90"/>
        <v>0</v>
      </c>
      <c r="AG165" s="27">
        <f t="shared" si="90"/>
        <v>0</v>
      </c>
      <c r="AH165" s="27">
        <f t="shared" si="90"/>
        <v>0</v>
      </c>
      <c r="AI165" s="27">
        <f t="shared" si="90"/>
        <v>0</v>
      </c>
      <c r="AJ165" s="27">
        <f t="shared" si="90"/>
        <v>0</v>
      </c>
      <c r="AK165" s="27">
        <f t="shared" si="90"/>
        <v>0</v>
      </c>
      <c r="AL165" s="27">
        <f t="shared" si="90"/>
        <v>0</v>
      </c>
      <c r="AM165" s="27">
        <f t="shared" si="90"/>
        <v>0</v>
      </c>
    </row>
    <row r="166" spans="1:39" hidden="1" x14ac:dyDescent="0.3">
      <c r="A166" s="603"/>
      <c r="B166" s="282" t="s">
        <v>143</v>
      </c>
      <c r="C166" s="27">
        <f t="shared" si="86"/>
        <v>0</v>
      </c>
      <c r="D166" s="27">
        <f t="shared" si="87"/>
        <v>0</v>
      </c>
      <c r="E166" s="27">
        <f t="shared" ref="E166:AM166" si="91">IF(E27=0,0,((E9*0.5)+D27-E45)*E82*E131*E$2)</f>
        <v>0</v>
      </c>
      <c r="F166" s="27">
        <f t="shared" si="91"/>
        <v>0</v>
      </c>
      <c r="G166" s="27">
        <f t="shared" si="91"/>
        <v>0</v>
      </c>
      <c r="H166" s="27">
        <f t="shared" si="91"/>
        <v>0</v>
      </c>
      <c r="I166" s="27">
        <f t="shared" si="91"/>
        <v>0</v>
      </c>
      <c r="J166" s="27">
        <f t="shared" si="91"/>
        <v>0</v>
      </c>
      <c r="K166" s="27">
        <f t="shared" si="91"/>
        <v>0</v>
      </c>
      <c r="L166" s="27">
        <f t="shared" si="91"/>
        <v>0</v>
      </c>
      <c r="M166" s="27">
        <f t="shared" si="91"/>
        <v>0</v>
      </c>
      <c r="N166" s="27">
        <f t="shared" si="91"/>
        <v>0</v>
      </c>
      <c r="O166" s="27">
        <f t="shared" si="91"/>
        <v>0</v>
      </c>
      <c r="P166" s="27">
        <f t="shared" si="91"/>
        <v>0</v>
      </c>
      <c r="Q166" s="27">
        <f t="shared" si="91"/>
        <v>0</v>
      </c>
      <c r="R166" s="27">
        <f t="shared" si="91"/>
        <v>0</v>
      </c>
      <c r="S166" s="27">
        <f t="shared" si="91"/>
        <v>0</v>
      </c>
      <c r="T166" s="27">
        <f t="shared" si="91"/>
        <v>0</v>
      </c>
      <c r="U166" s="27">
        <f t="shared" si="91"/>
        <v>0</v>
      </c>
      <c r="V166" s="27">
        <f t="shared" si="91"/>
        <v>0</v>
      </c>
      <c r="W166" s="27">
        <f t="shared" si="91"/>
        <v>0</v>
      </c>
      <c r="X166" s="27">
        <f t="shared" si="91"/>
        <v>0</v>
      </c>
      <c r="Y166" s="27">
        <f t="shared" si="91"/>
        <v>0</v>
      </c>
      <c r="Z166" s="27">
        <f t="shared" si="91"/>
        <v>0</v>
      </c>
      <c r="AA166" s="27">
        <f t="shared" si="91"/>
        <v>0</v>
      </c>
      <c r="AB166" s="27">
        <f t="shared" si="91"/>
        <v>0</v>
      </c>
      <c r="AC166" s="27">
        <f t="shared" si="91"/>
        <v>0</v>
      </c>
      <c r="AD166" s="27">
        <f t="shared" si="91"/>
        <v>0</v>
      </c>
      <c r="AE166" s="27">
        <f t="shared" si="91"/>
        <v>0</v>
      </c>
      <c r="AF166" s="27">
        <f t="shared" si="91"/>
        <v>0</v>
      </c>
      <c r="AG166" s="27">
        <f t="shared" si="91"/>
        <v>0</v>
      </c>
      <c r="AH166" s="27">
        <f t="shared" si="91"/>
        <v>0</v>
      </c>
      <c r="AI166" s="27">
        <f t="shared" si="91"/>
        <v>0</v>
      </c>
      <c r="AJ166" s="27">
        <f t="shared" si="91"/>
        <v>0</v>
      </c>
      <c r="AK166" s="27">
        <f t="shared" si="91"/>
        <v>0</v>
      </c>
      <c r="AL166" s="27">
        <f t="shared" si="91"/>
        <v>0</v>
      </c>
      <c r="AM166" s="27">
        <f t="shared" si="91"/>
        <v>0</v>
      </c>
    </row>
    <row r="167" spans="1:39" hidden="1" x14ac:dyDescent="0.3">
      <c r="A167" s="603"/>
      <c r="B167" s="283" t="s">
        <v>62</v>
      </c>
      <c r="C167" s="27">
        <f t="shared" si="86"/>
        <v>0</v>
      </c>
      <c r="D167" s="27">
        <f t="shared" si="87"/>
        <v>0</v>
      </c>
      <c r="E167" s="27">
        <f t="shared" ref="E167:AM167" si="92">IF(E28=0,0,((E10*0.5)+D28-E46)*E83*E132*E$2)</f>
        <v>0</v>
      </c>
      <c r="F167" s="27">
        <f t="shared" si="92"/>
        <v>0</v>
      </c>
      <c r="G167" s="27">
        <f t="shared" si="92"/>
        <v>0</v>
      </c>
      <c r="H167" s="27">
        <f t="shared" si="92"/>
        <v>0</v>
      </c>
      <c r="I167" s="27">
        <f t="shared" si="92"/>
        <v>0</v>
      </c>
      <c r="J167" s="27">
        <f t="shared" si="92"/>
        <v>0</v>
      </c>
      <c r="K167" s="27">
        <f t="shared" si="92"/>
        <v>0</v>
      </c>
      <c r="L167" s="27">
        <f t="shared" si="92"/>
        <v>0</v>
      </c>
      <c r="M167" s="27">
        <f t="shared" si="92"/>
        <v>0</v>
      </c>
      <c r="N167" s="27">
        <f t="shared" si="92"/>
        <v>0</v>
      </c>
      <c r="O167" s="27">
        <f t="shared" si="92"/>
        <v>0</v>
      </c>
      <c r="P167" s="27">
        <f t="shared" si="92"/>
        <v>0</v>
      </c>
      <c r="Q167" s="27">
        <f t="shared" si="92"/>
        <v>0</v>
      </c>
      <c r="R167" s="27">
        <f t="shared" si="92"/>
        <v>0</v>
      </c>
      <c r="S167" s="27">
        <f t="shared" si="92"/>
        <v>0</v>
      </c>
      <c r="T167" s="27">
        <f t="shared" si="92"/>
        <v>0</v>
      </c>
      <c r="U167" s="27">
        <f t="shared" si="92"/>
        <v>0</v>
      </c>
      <c r="V167" s="27">
        <f t="shared" si="92"/>
        <v>0</v>
      </c>
      <c r="W167" s="27">
        <f t="shared" si="92"/>
        <v>0</v>
      </c>
      <c r="X167" s="27">
        <f t="shared" si="92"/>
        <v>0</v>
      </c>
      <c r="Y167" s="27">
        <f t="shared" si="92"/>
        <v>0</v>
      </c>
      <c r="Z167" s="27">
        <f t="shared" si="92"/>
        <v>0</v>
      </c>
      <c r="AA167" s="27">
        <f t="shared" si="92"/>
        <v>0</v>
      </c>
      <c r="AB167" s="27">
        <f t="shared" si="92"/>
        <v>0</v>
      </c>
      <c r="AC167" s="27">
        <f t="shared" si="92"/>
        <v>0</v>
      </c>
      <c r="AD167" s="27">
        <f t="shared" si="92"/>
        <v>0</v>
      </c>
      <c r="AE167" s="27">
        <f t="shared" si="92"/>
        <v>0</v>
      </c>
      <c r="AF167" s="27">
        <f t="shared" si="92"/>
        <v>0</v>
      </c>
      <c r="AG167" s="27">
        <f t="shared" si="92"/>
        <v>0</v>
      </c>
      <c r="AH167" s="27">
        <f t="shared" si="92"/>
        <v>0</v>
      </c>
      <c r="AI167" s="27">
        <f t="shared" si="92"/>
        <v>0</v>
      </c>
      <c r="AJ167" s="27">
        <f t="shared" si="92"/>
        <v>0</v>
      </c>
      <c r="AK167" s="27">
        <f t="shared" si="92"/>
        <v>0</v>
      </c>
      <c r="AL167" s="27">
        <f t="shared" si="92"/>
        <v>0</v>
      </c>
      <c r="AM167" s="27">
        <f t="shared" si="92"/>
        <v>0</v>
      </c>
    </row>
    <row r="168" spans="1:39" hidden="1" x14ac:dyDescent="0.3">
      <c r="A168" s="603"/>
      <c r="B168" s="283" t="s">
        <v>63</v>
      </c>
      <c r="C168" s="27">
        <f t="shared" si="86"/>
        <v>0</v>
      </c>
      <c r="D168" s="27">
        <f t="shared" si="87"/>
        <v>0</v>
      </c>
      <c r="E168" s="27">
        <f t="shared" ref="E168:AM168" si="93">IF(E29=0,0,((E11*0.5)+D29-E47)*E84*E133*E$2)</f>
        <v>0</v>
      </c>
      <c r="F168" s="27">
        <f t="shared" si="93"/>
        <v>0</v>
      </c>
      <c r="G168" s="27">
        <f t="shared" si="93"/>
        <v>0</v>
      </c>
      <c r="H168" s="27">
        <f t="shared" si="93"/>
        <v>0</v>
      </c>
      <c r="I168" s="27">
        <f t="shared" si="93"/>
        <v>0</v>
      </c>
      <c r="J168" s="27">
        <f t="shared" si="93"/>
        <v>0</v>
      </c>
      <c r="K168" s="27">
        <f t="shared" si="93"/>
        <v>0</v>
      </c>
      <c r="L168" s="27">
        <f t="shared" si="93"/>
        <v>0</v>
      </c>
      <c r="M168" s="27">
        <f t="shared" si="93"/>
        <v>0</v>
      </c>
      <c r="N168" s="27">
        <f t="shared" si="93"/>
        <v>0</v>
      </c>
      <c r="O168" s="27">
        <f t="shared" si="93"/>
        <v>0</v>
      </c>
      <c r="P168" s="27">
        <f t="shared" si="93"/>
        <v>0</v>
      </c>
      <c r="Q168" s="27">
        <f t="shared" si="93"/>
        <v>0</v>
      </c>
      <c r="R168" s="27">
        <f t="shared" si="93"/>
        <v>0</v>
      </c>
      <c r="S168" s="27">
        <f t="shared" si="93"/>
        <v>0</v>
      </c>
      <c r="T168" s="27">
        <f t="shared" si="93"/>
        <v>0</v>
      </c>
      <c r="U168" s="27">
        <f t="shared" si="93"/>
        <v>0</v>
      </c>
      <c r="V168" s="27">
        <f t="shared" si="93"/>
        <v>0</v>
      </c>
      <c r="W168" s="27">
        <f t="shared" si="93"/>
        <v>0</v>
      </c>
      <c r="X168" s="27">
        <f t="shared" si="93"/>
        <v>0</v>
      </c>
      <c r="Y168" s="27">
        <f t="shared" si="93"/>
        <v>0</v>
      </c>
      <c r="Z168" s="27">
        <f t="shared" si="93"/>
        <v>0</v>
      </c>
      <c r="AA168" s="27">
        <f t="shared" si="93"/>
        <v>0</v>
      </c>
      <c r="AB168" s="27">
        <f t="shared" si="93"/>
        <v>0</v>
      </c>
      <c r="AC168" s="27">
        <f t="shared" si="93"/>
        <v>0</v>
      </c>
      <c r="AD168" s="27">
        <f t="shared" si="93"/>
        <v>0</v>
      </c>
      <c r="AE168" s="27">
        <f t="shared" si="93"/>
        <v>0</v>
      </c>
      <c r="AF168" s="27">
        <f t="shared" si="93"/>
        <v>0</v>
      </c>
      <c r="AG168" s="27">
        <f t="shared" si="93"/>
        <v>0</v>
      </c>
      <c r="AH168" s="27">
        <f t="shared" si="93"/>
        <v>0</v>
      </c>
      <c r="AI168" s="27">
        <f t="shared" si="93"/>
        <v>0</v>
      </c>
      <c r="AJ168" s="27">
        <f t="shared" si="93"/>
        <v>0</v>
      </c>
      <c r="AK168" s="27">
        <f t="shared" si="93"/>
        <v>0</v>
      </c>
      <c r="AL168" s="27">
        <f t="shared" si="93"/>
        <v>0</v>
      </c>
      <c r="AM168" s="27">
        <f t="shared" si="93"/>
        <v>0</v>
      </c>
    </row>
    <row r="169" spans="1:39" ht="15.75" hidden="1" customHeight="1" x14ac:dyDescent="0.3">
      <c r="A169" s="603"/>
      <c r="B169" s="283" t="s">
        <v>64</v>
      </c>
      <c r="C169" s="27">
        <f t="shared" si="86"/>
        <v>0</v>
      </c>
      <c r="D169" s="27">
        <f t="shared" si="87"/>
        <v>0</v>
      </c>
      <c r="E169" s="27">
        <f t="shared" ref="E169:AM169" si="94">IF(E30=0,0,((E12*0.5)+D30-E48)*E85*E134*E$2)</f>
        <v>0</v>
      </c>
      <c r="F169" s="27">
        <f t="shared" si="94"/>
        <v>0</v>
      </c>
      <c r="G169" s="27">
        <f t="shared" si="94"/>
        <v>0</v>
      </c>
      <c r="H169" s="27">
        <f t="shared" si="94"/>
        <v>0</v>
      </c>
      <c r="I169" s="27">
        <f t="shared" si="94"/>
        <v>0</v>
      </c>
      <c r="J169" s="27">
        <f t="shared" si="94"/>
        <v>0</v>
      </c>
      <c r="K169" s="27">
        <f t="shared" si="94"/>
        <v>0</v>
      </c>
      <c r="L169" s="27">
        <f t="shared" si="94"/>
        <v>0</v>
      </c>
      <c r="M169" s="27">
        <f t="shared" si="94"/>
        <v>0</v>
      </c>
      <c r="N169" s="27">
        <f t="shared" si="94"/>
        <v>0</v>
      </c>
      <c r="O169" s="27">
        <f t="shared" si="94"/>
        <v>0</v>
      </c>
      <c r="P169" s="27">
        <f t="shared" si="94"/>
        <v>0</v>
      </c>
      <c r="Q169" s="27">
        <f t="shared" si="94"/>
        <v>0</v>
      </c>
      <c r="R169" s="27">
        <f t="shared" si="94"/>
        <v>0</v>
      </c>
      <c r="S169" s="27">
        <f t="shared" si="94"/>
        <v>0</v>
      </c>
      <c r="T169" s="27">
        <f t="shared" si="94"/>
        <v>0</v>
      </c>
      <c r="U169" s="27">
        <f t="shared" si="94"/>
        <v>0</v>
      </c>
      <c r="V169" s="27">
        <f t="shared" si="94"/>
        <v>0</v>
      </c>
      <c r="W169" s="27">
        <f t="shared" si="94"/>
        <v>0</v>
      </c>
      <c r="X169" s="27">
        <f t="shared" si="94"/>
        <v>0</v>
      </c>
      <c r="Y169" s="27">
        <f t="shared" si="94"/>
        <v>0</v>
      </c>
      <c r="Z169" s="27">
        <f t="shared" si="94"/>
        <v>0</v>
      </c>
      <c r="AA169" s="27">
        <f t="shared" si="94"/>
        <v>0</v>
      </c>
      <c r="AB169" s="27">
        <f t="shared" si="94"/>
        <v>0</v>
      </c>
      <c r="AC169" s="27">
        <f t="shared" si="94"/>
        <v>0</v>
      </c>
      <c r="AD169" s="27">
        <f t="shared" si="94"/>
        <v>0</v>
      </c>
      <c r="AE169" s="27">
        <f t="shared" si="94"/>
        <v>0</v>
      </c>
      <c r="AF169" s="27">
        <f t="shared" si="94"/>
        <v>0</v>
      </c>
      <c r="AG169" s="27">
        <f t="shared" si="94"/>
        <v>0</v>
      </c>
      <c r="AH169" s="27">
        <f t="shared" si="94"/>
        <v>0</v>
      </c>
      <c r="AI169" s="27">
        <f t="shared" si="94"/>
        <v>0</v>
      </c>
      <c r="AJ169" s="27">
        <f t="shared" si="94"/>
        <v>0</v>
      </c>
      <c r="AK169" s="27">
        <f t="shared" si="94"/>
        <v>0</v>
      </c>
      <c r="AL169" s="27">
        <f t="shared" si="94"/>
        <v>0</v>
      </c>
      <c r="AM169" s="27">
        <f t="shared" si="94"/>
        <v>0</v>
      </c>
    </row>
    <row r="170" spans="1:39" hidden="1" x14ac:dyDescent="0.3">
      <c r="A170" s="603"/>
      <c r="B170" s="283" t="s">
        <v>65</v>
      </c>
      <c r="C170" s="27">
        <f t="shared" si="86"/>
        <v>0</v>
      </c>
      <c r="D170" s="27">
        <f t="shared" si="87"/>
        <v>0</v>
      </c>
      <c r="E170" s="27">
        <f t="shared" ref="E170:AM170" si="95">IF(E31=0,0,((E13*0.5)+D31-E49)*E86*E135*E$2)</f>
        <v>0</v>
      </c>
      <c r="F170" s="27">
        <f t="shared" si="95"/>
        <v>0</v>
      </c>
      <c r="G170" s="27">
        <f t="shared" si="95"/>
        <v>0</v>
      </c>
      <c r="H170" s="27">
        <f t="shared" si="95"/>
        <v>0</v>
      </c>
      <c r="I170" s="27">
        <f t="shared" si="95"/>
        <v>0</v>
      </c>
      <c r="J170" s="27">
        <f t="shared" si="95"/>
        <v>0</v>
      </c>
      <c r="K170" s="27">
        <f t="shared" si="95"/>
        <v>0</v>
      </c>
      <c r="L170" s="27">
        <f t="shared" si="95"/>
        <v>0</v>
      </c>
      <c r="M170" s="27">
        <f t="shared" si="95"/>
        <v>0</v>
      </c>
      <c r="N170" s="27">
        <f t="shared" si="95"/>
        <v>0</v>
      </c>
      <c r="O170" s="27">
        <f t="shared" si="95"/>
        <v>0</v>
      </c>
      <c r="P170" s="27">
        <f t="shared" si="95"/>
        <v>0</v>
      </c>
      <c r="Q170" s="27">
        <f t="shared" si="95"/>
        <v>0</v>
      </c>
      <c r="R170" s="27">
        <f t="shared" si="95"/>
        <v>0</v>
      </c>
      <c r="S170" s="27">
        <f t="shared" si="95"/>
        <v>0</v>
      </c>
      <c r="T170" s="27">
        <f t="shared" si="95"/>
        <v>0</v>
      </c>
      <c r="U170" s="27">
        <f t="shared" si="95"/>
        <v>0</v>
      </c>
      <c r="V170" s="27">
        <f t="shared" si="95"/>
        <v>0</v>
      </c>
      <c r="W170" s="27">
        <f t="shared" si="95"/>
        <v>0</v>
      </c>
      <c r="X170" s="27">
        <f t="shared" si="95"/>
        <v>0</v>
      </c>
      <c r="Y170" s="27">
        <f t="shared" si="95"/>
        <v>0</v>
      </c>
      <c r="Z170" s="27">
        <f t="shared" si="95"/>
        <v>0</v>
      </c>
      <c r="AA170" s="27">
        <f t="shared" si="95"/>
        <v>0</v>
      </c>
      <c r="AB170" s="27">
        <f t="shared" si="95"/>
        <v>0</v>
      </c>
      <c r="AC170" s="27">
        <f t="shared" si="95"/>
        <v>0</v>
      </c>
      <c r="AD170" s="27">
        <f t="shared" si="95"/>
        <v>0</v>
      </c>
      <c r="AE170" s="27">
        <f t="shared" si="95"/>
        <v>0</v>
      </c>
      <c r="AF170" s="27">
        <f t="shared" si="95"/>
        <v>0</v>
      </c>
      <c r="AG170" s="27">
        <f t="shared" si="95"/>
        <v>0</v>
      </c>
      <c r="AH170" s="27">
        <f t="shared" si="95"/>
        <v>0</v>
      </c>
      <c r="AI170" s="27">
        <f t="shared" si="95"/>
        <v>0</v>
      </c>
      <c r="AJ170" s="27">
        <f t="shared" si="95"/>
        <v>0</v>
      </c>
      <c r="AK170" s="27">
        <f t="shared" si="95"/>
        <v>0</v>
      </c>
      <c r="AL170" s="27">
        <f t="shared" si="95"/>
        <v>0</v>
      </c>
      <c r="AM170" s="27">
        <f t="shared" si="95"/>
        <v>0</v>
      </c>
    </row>
    <row r="171" spans="1:39" hidden="1" x14ac:dyDescent="0.3">
      <c r="A171" s="603"/>
      <c r="B171" s="283" t="s">
        <v>144</v>
      </c>
      <c r="C171" s="27">
        <f t="shared" si="86"/>
        <v>0</v>
      </c>
      <c r="D171" s="27">
        <f t="shared" si="87"/>
        <v>0</v>
      </c>
      <c r="E171" s="27">
        <f t="shared" ref="E171:AM171" si="96">IF(E32=0,0,((E14*0.5)+D32-E50)*E87*E136*E$2)</f>
        <v>0</v>
      </c>
      <c r="F171" s="27">
        <f t="shared" si="96"/>
        <v>0</v>
      </c>
      <c r="G171" s="27">
        <f t="shared" si="96"/>
        <v>0</v>
      </c>
      <c r="H171" s="27">
        <f t="shared" si="96"/>
        <v>0</v>
      </c>
      <c r="I171" s="27">
        <f t="shared" si="96"/>
        <v>0</v>
      </c>
      <c r="J171" s="27">
        <f t="shared" si="96"/>
        <v>0</v>
      </c>
      <c r="K171" s="27">
        <f t="shared" si="96"/>
        <v>0</v>
      </c>
      <c r="L171" s="27">
        <f t="shared" si="96"/>
        <v>0</v>
      </c>
      <c r="M171" s="27">
        <f t="shared" si="96"/>
        <v>0</v>
      </c>
      <c r="N171" s="27">
        <f t="shared" si="96"/>
        <v>0</v>
      </c>
      <c r="O171" s="27">
        <f t="shared" si="96"/>
        <v>0</v>
      </c>
      <c r="P171" s="27">
        <f t="shared" si="96"/>
        <v>0</v>
      </c>
      <c r="Q171" s="27">
        <f t="shared" si="96"/>
        <v>0</v>
      </c>
      <c r="R171" s="27">
        <f t="shared" si="96"/>
        <v>0</v>
      </c>
      <c r="S171" s="27">
        <f t="shared" si="96"/>
        <v>0</v>
      </c>
      <c r="T171" s="27">
        <f t="shared" si="96"/>
        <v>0</v>
      </c>
      <c r="U171" s="27">
        <f t="shared" si="96"/>
        <v>0</v>
      </c>
      <c r="V171" s="27">
        <f t="shared" si="96"/>
        <v>0</v>
      </c>
      <c r="W171" s="27">
        <f t="shared" si="96"/>
        <v>0</v>
      </c>
      <c r="X171" s="27">
        <f t="shared" si="96"/>
        <v>0</v>
      </c>
      <c r="Y171" s="27">
        <f t="shared" si="96"/>
        <v>0</v>
      </c>
      <c r="Z171" s="27">
        <f t="shared" si="96"/>
        <v>0</v>
      </c>
      <c r="AA171" s="27">
        <f t="shared" si="96"/>
        <v>0</v>
      </c>
      <c r="AB171" s="27">
        <f t="shared" si="96"/>
        <v>0</v>
      </c>
      <c r="AC171" s="27">
        <f t="shared" si="96"/>
        <v>0</v>
      </c>
      <c r="AD171" s="27">
        <f t="shared" si="96"/>
        <v>0</v>
      </c>
      <c r="AE171" s="27">
        <f t="shared" si="96"/>
        <v>0</v>
      </c>
      <c r="AF171" s="27">
        <f t="shared" si="96"/>
        <v>0</v>
      </c>
      <c r="AG171" s="27">
        <f t="shared" si="96"/>
        <v>0</v>
      </c>
      <c r="AH171" s="27">
        <f t="shared" si="96"/>
        <v>0</v>
      </c>
      <c r="AI171" s="27">
        <f t="shared" si="96"/>
        <v>0</v>
      </c>
      <c r="AJ171" s="27">
        <f t="shared" si="96"/>
        <v>0</v>
      </c>
      <c r="AK171" s="27">
        <f t="shared" si="96"/>
        <v>0</v>
      </c>
      <c r="AL171" s="27">
        <f t="shared" si="96"/>
        <v>0</v>
      </c>
      <c r="AM171" s="27">
        <f t="shared" si="96"/>
        <v>0</v>
      </c>
    </row>
    <row r="172" spans="1:39" hidden="1" x14ac:dyDescent="0.3">
      <c r="A172" s="603"/>
      <c r="B172" s="283" t="s">
        <v>145</v>
      </c>
      <c r="C172" s="27">
        <f t="shared" si="86"/>
        <v>0</v>
      </c>
      <c r="D172" s="27">
        <f t="shared" si="87"/>
        <v>0</v>
      </c>
      <c r="E172" s="27">
        <f t="shared" ref="E172:AM172" si="97">IF(E33=0,0,((E15*0.5)+D33-E51)*E88*E137*E$2)</f>
        <v>0</v>
      </c>
      <c r="F172" s="27">
        <f t="shared" si="97"/>
        <v>0</v>
      </c>
      <c r="G172" s="27">
        <f t="shared" si="97"/>
        <v>0</v>
      </c>
      <c r="H172" s="27">
        <f t="shared" si="97"/>
        <v>0</v>
      </c>
      <c r="I172" s="27">
        <f t="shared" si="97"/>
        <v>0</v>
      </c>
      <c r="J172" s="27">
        <f t="shared" si="97"/>
        <v>0</v>
      </c>
      <c r="K172" s="27">
        <f t="shared" si="97"/>
        <v>0</v>
      </c>
      <c r="L172" s="27">
        <f t="shared" si="97"/>
        <v>0</v>
      </c>
      <c r="M172" s="27">
        <f t="shared" si="97"/>
        <v>0</v>
      </c>
      <c r="N172" s="27">
        <f t="shared" si="97"/>
        <v>0</v>
      </c>
      <c r="O172" s="27">
        <f t="shared" si="97"/>
        <v>0</v>
      </c>
      <c r="P172" s="27">
        <f t="shared" si="97"/>
        <v>0</v>
      </c>
      <c r="Q172" s="27">
        <f t="shared" si="97"/>
        <v>0</v>
      </c>
      <c r="R172" s="27">
        <f t="shared" si="97"/>
        <v>0</v>
      </c>
      <c r="S172" s="27">
        <f t="shared" si="97"/>
        <v>0</v>
      </c>
      <c r="T172" s="27">
        <f t="shared" si="97"/>
        <v>0</v>
      </c>
      <c r="U172" s="27">
        <f t="shared" si="97"/>
        <v>0</v>
      </c>
      <c r="V172" s="27">
        <f t="shared" si="97"/>
        <v>0</v>
      </c>
      <c r="W172" s="27">
        <f t="shared" si="97"/>
        <v>0</v>
      </c>
      <c r="X172" s="27">
        <f t="shared" si="97"/>
        <v>0</v>
      </c>
      <c r="Y172" s="27">
        <f t="shared" si="97"/>
        <v>0</v>
      </c>
      <c r="Z172" s="27">
        <f t="shared" si="97"/>
        <v>0</v>
      </c>
      <c r="AA172" s="27">
        <f t="shared" si="97"/>
        <v>0</v>
      </c>
      <c r="AB172" s="27">
        <f t="shared" si="97"/>
        <v>0</v>
      </c>
      <c r="AC172" s="27">
        <f t="shared" si="97"/>
        <v>0</v>
      </c>
      <c r="AD172" s="27">
        <f t="shared" si="97"/>
        <v>0</v>
      </c>
      <c r="AE172" s="27">
        <f t="shared" si="97"/>
        <v>0</v>
      </c>
      <c r="AF172" s="27">
        <f t="shared" si="97"/>
        <v>0</v>
      </c>
      <c r="AG172" s="27">
        <f t="shared" si="97"/>
        <v>0</v>
      </c>
      <c r="AH172" s="27">
        <f t="shared" si="97"/>
        <v>0</v>
      </c>
      <c r="AI172" s="27">
        <f t="shared" si="97"/>
        <v>0</v>
      </c>
      <c r="AJ172" s="27">
        <f t="shared" si="97"/>
        <v>0</v>
      </c>
      <c r="AK172" s="27">
        <f t="shared" si="97"/>
        <v>0</v>
      </c>
      <c r="AL172" s="27">
        <f t="shared" si="97"/>
        <v>0</v>
      </c>
      <c r="AM172" s="27">
        <f t="shared" si="97"/>
        <v>0</v>
      </c>
    </row>
    <row r="173" spans="1:39" ht="15.75" hidden="1" customHeight="1" x14ac:dyDescent="0.3">
      <c r="A173" s="603"/>
      <c r="B173" s="283" t="s">
        <v>67</v>
      </c>
      <c r="C173" s="27">
        <f t="shared" si="86"/>
        <v>0</v>
      </c>
      <c r="D173" s="27">
        <f t="shared" si="87"/>
        <v>0</v>
      </c>
      <c r="E173" s="27">
        <f t="shared" ref="E173:AM173" si="98">IF(E34=0,0,((E16*0.5)+D34-E52)*E89*E138*E$2)</f>
        <v>0</v>
      </c>
      <c r="F173" s="27">
        <f t="shared" si="98"/>
        <v>0</v>
      </c>
      <c r="G173" s="27">
        <f t="shared" si="98"/>
        <v>0</v>
      </c>
      <c r="H173" s="27">
        <f t="shared" si="98"/>
        <v>0</v>
      </c>
      <c r="I173" s="27">
        <f t="shared" si="98"/>
        <v>0</v>
      </c>
      <c r="J173" s="27">
        <f t="shared" si="98"/>
        <v>0</v>
      </c>
      <c r="K173" s="27">
        <f t="shared" si="98"/>
        <v>0</v>
      </c>
      <c r="L173" s="27">
        <f t="shared" si="98"/>
        <v>0</v>
      </c>
      <c r="M173" s="27">
        <f t="shared" si="98"/>
        <v>0</v>
      </c>
      <c r="N173" s="27">
        <f t="shared" si="98"/>
        <v>0</v>
      </c>
      <c r="O173" s="27">
        <f t="shared" si="98"/>
        <v>0</v>
      </c>
      <c r="P173" s="27">
        <f t="shared" si="98"/>
        <v>0</v>
      </c>
      <c r="Q173" s="27">
        <f t="shared" si="98"/>
        <v>0</v>
      </c>
      <c r="R173" s="27">
        <f t="shared" si="98"/>
        <v>0</v>
      </c>
      <c r="S173" s="27">
        <f t="shared" si="98"/>
        <v>0</v>
      </c>
      <c r="T173" s="27">
        <f t="shared" si="98"/>
        <v>0</v>
      </c>
      <c r="U173" s="27">
        <f t="shared" si="98"/>
        <v>0</v>
      </c>
      <c r="V173" s="27">
        <f t="shared" si="98"/>
        <v>0</v>
      </c>
      <c r="W173" s="27">
        <f t="shared" si="98"/>
        <v>0</v>
      </c>
      <c r="X173" s="27">
        <f t="shared" si="98"/>
        <v>0</v>
      </c>
      <c r="Y173" s="27">
        <f t="shared" si="98"/>
        <v>0</v>
      </c>
      <c r="Z173" s="27">
        <f t="shared" si="98"/>
        <v>0</v>
      </c>
      <c r="AA173" s="27">
        <f t="shared" si="98"/>
        <v>0</v>
      </c>
      <c r="AB173" s="27">
        <f t="shared" si="98"/>
        <v>0</v>
      </c>
      <c r="AC173" s="27">
        <f t="shared" si="98"/>
        <v>0</v>
      </c>
      <c r="AD173" s="27">
        <f t="shared" si="98"/>
        <v>0</v>
      </c>
      <c r="AE173" s="27">
        <f t="shared" si="98"/>
        <v>0</v>
      </c>
      <c r="AF173" s="27">
        <f t="shared" si="98"/>
        <v>0</v>
      </c>
      <c r="AG173" s="27">
        <f t="shared" si="98"/>
        <v>0</v>
      </c>
      <c r="AH173" s="27">
        <f t="shared" si="98"/>
        <v>0</v>
      </c>
      <c r="AI173" s="27">
        <f t="shared" si="98"/>
        <v>0</v>
      </c>
      <c r="AJ173" s="27">
        <f t="shared" si="98"/>
        <v>0</v>
      </c>
      <c r="AK173" s="27">
        <f t="shared" si="98"/>
        <v>0</v>
      </c>
      <c r="AL173" s="27">
        <f t="shared" si="98"/>
        <v>0</v>
      </c>
      <c r="AM173" s="27">
        <f t="shared" si="98"/>
        <v>0</v>
      </c>
    </row>
    <row r="174" spans="1:39" ht="15.75" hidden="1" customHeight="1" x14ac:dyDescent="0.3">
      <c r="A174" s="603"/>
      <c r="B174" s="283" t="s">
        <v>68</v>
      </c>
      <c r="C174" s="27">
        <f t="shared" si="86"/>
        <v>0</v>
      </c>
      <c r="D174" s="27">
        <f t="shared" si="87"/>
        <v>0</v>
      </c>
      <c r="E174" s="27">
        <f t="shared" ref="E174:AM174" si="99">IF(E35=0,0,((E17*0.5)+D35-E53)*E90*E139*E$2)</f>
        <v>0</v>
      </c>
      <c r="F174" s="27">
        <f t="shared" si="99"/>
        <v>0</v>
      </c>
      <c r="G174" s="27">
        <f t="shared" si="99"/>
        <v>0</v>
      </c>
      <c r="H174" s="27">
        <f t="shared" si="99"/>
        <v>0</v>
      </c>
      <c r="I174" s="27">
        <f t="shared" si="99"/>
        <v>0</v>
      </c>
      <c r="J174" s="27">
        <f t="shared" si="99"/>
        <v>0</v>
      </c>
      <c r="K174" s="27">
        <f t="shared" si="99"/>
        <v>0</v>
      </c>
      <c r="L174" s="27">
        <f t="shared" si="99"/>
        <v>0</v>
      </c>
      <c r="M174" s="27">
        <f t="shared" si="99"/>
        <v>0</v>
      </c>
      <c r="N174" s="27">
        <f t="shared" si="99"/>
        <v>0</v>
      </c>
      <c r="O174" s="27">
        <f t="shared" si="99"/>
        <v>0</v>
      </c>
      <c r="P174" s="27">
        <f t="shared" si="99"/>
        <v>0</v>
      </c>
      <c r="Q174" s="27">
        <f t="shared" si="99"/>
        <v>0</v>
      </c>
      <c r="R174" s="27">
        <f t="shared" si="99"/>
        <v>0</v>
      </c>
      <c r="S174" s="27">
        <f t="shared" si="99"/>
        <v>0</v>
      </c>
      <c r="T174" s="27">
        <f t="shared" si="99"/>
        <v>0</v>
      </c>
      <c r="U174" s="27">
        <f t="shared" si="99"/>
        <v>0</v>
      </c>
      <c r="V174" s="27">
        <f t="shared" si="99"/>
        <v>0</v>
      </c>
      <c r="W174" s="27">
        <f t="shared" si="99"/>
        <v>0</v>
      </c>
      <c r="X174" s="27">
        <f t="shared" si="99"/>
        <v>0</v>
      </c>
      <c r="Y174" s="27">
        <f t="shared" si="99"/>
        <v>0</v>
      </c>
      <c r="Z174" s="27">
        <f t="shared" si="99"/>
        <v>0</v>
      </c>
      <c r="AA174" s="27">
        <f t="shared" si="99"/>
        <v>0</v>
      </c>
      <c r="AB174" s="27">
        <f t="shared" si="99"/>
        <v>0</v>
      </c>
      <c r="AC174" s="27">
        <f t="shared" si="99"/>
        <v>0</v>
      </c>
      <c r="AD174" s="27">
        <f t="shared" si="99"/>
        <v>0</v>
      </c>
      <c r="AE174" s="27">
        <f t="shared" si="99"/>
        <v>0</v>
      </c>
      <c r="AF174" s="27">
        <f t="shared" si="99"/>
        <v>0</v>
      </c>
      <c r="AG174" s="27">
        <f t="shared" si="99"/>
        <v>0</v>
      </c>
      <c r="AH174" s="27">
        <f t="shared" si="99"/>
        <v>0</v>
      </c>
      <c r="AI174" s="27">
        <f t="shared" si="99"/>
        <v>0</v>
      </c>
      <c r="AJ174" s="27">
        <f t="shared" si="99"/>
        <v>0</v>
      </c>
      <c r="AK174" s="27">
        <f t="shared" si="99"/>
        <v>0</v>
      </c>
      <c r="AL174" s="27">
        <f t="shared" si="99"/>
        <v>0</v>
      </c>
      <c r="AM174" s="27">
        <f t="shared" si="99"/>
        <v>0</v>
      </c>
    </row>
    <row r="175" spans="1:39" ht="15.75" hidden="1" customHeight="1" x14ac:dyDescent="0.3">
      <c r="A175" s="603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">
      <c r="A176" s="603"/>
      <c r="B176" s="277" t="s">
        <v>149</v>
      </c>
      <c r="C176" s="27">
        <f>SUM(C162:C175)</f>
        <v>0</v>
      </c>
      <c r="D176" s="27">
        <f>SUM(D162:D175)</f>
        <v>0</v>
      </c>
      <c r="E176" s="27">
        <f t="shared" ref="E176:AM176" si="100">SUM(E162:E175)</f>
        <v>0</v>
      </c>
      <c r="F176" s="27">
        <f t="shared" si="100"/>
        <v>0</v>
      </c>
      <c r="G176" s="27">
        <f t="shared" si="100"/>
        <v>0</v>
      </c>
      <c r="H176" s="27">
        <f t="shared" si="100"/>
        <v>0</v>
      </c>
      <c r="I176" s="27">
        <f t="shared" si="100"/>
        <v>0</v>
      </c>
      <c r="J176" s="27">
        <f t="shared" si="100"/>
        <v>0</v>
      </c>
      <c r="K176" s="27">
        <f t="shared" si="100"/>
        <v>0</v>
      </c>
      <c r="L176" s="27">
        <f t="shared" si="100"/>
        <v>0</v>
      </c>
      <c r="M176" s="27">
        <f t="shared" si="100"/>
        <v>0</v>
      </c>
      <c r="N176" s="27">
        <f t="shared" si="100"/>
        <v>0</v>
      </c>
      <c r="O176" s="27">
        <f t="shared" si="100"/>
        <v>0</v>
      </c>
      <c r="P176" s="27">
        <f t="shared" si="100"/>
        <v>0</v>
      </c>
      <c r="Q176" s="27">
        <f t="shared" si="100"/>
        <v>0</v>
      </c>
      <c r="R176" s="27">
        <f t="shared" si="100"/>
        <v>0</v>
      </c>
      <c r="S176" s="27">
        <f t="shared" si="100"/>
        <v>0</v>
      </c>
      <c r="T176" s="27">
        <f t="shared" si="100"/>
        <v>0</v>
      </c>
      <c r="U176" s="27">
        <f t="shared" si="100"/>
        <v>0</v>
      </c>
      <c r="V176" s="27">
        <f t="shared" si="100"/>
        <v>0</v>
      </c>
      <c r="W176" s="27">
        <f t="shared" si="100"/>
        <v>0</v>
      </c>
      <c r="X176" s="27">
        <f t="shared" si="100"/>
        <v>0</v>
      </c>
      <c r="Y176" s="27">
        <f t="shared" si="100"/>
        <v>0</v>
      </c>
      <c r="Z176" s="27">
        <f t="shared" si="100"/>
        <v>0</v>
      </c>
      <c r="AA176" s="27">
        <f t="shared" si="100"/>
        <v>0</v>
      </c>
      <c r="AB176" s="27">
        <f t="shared" si="100"/>
        <v>0</v>
      </c>
      <c r="AC176" s="27">
        <f t="shared" si="100"/>
        <v>0</v>
      </c>
      <c r="AD176" s="27">
        <f t="shared" si="100"/>
        <v>0</v>
      </c>
      <c r="AE176" s="27">
        <f t="shared" si="100"/>
        <v>0</v>
      </c>
      <c r="AF176" s="27">
        <f t="shared" si="100"/>
        <v>0</v>
      </c>
      <c r="AG176" s="27">
        <f t="shared" si="100"/>
        <v>0</v>
      </c>
      <c r="AH176" s="27">
        <f t="shared" si="100"/>
        <v>0</v>
      </c>
      <c r="AI176" s="27">
        <f t="shared" si="100"/>
        <v>0</v>
      </c>
      <c r="AJ176" s="27">
        <f t="shared" si="100"/>
        <v>0</v>
      </c>
      <c r="AK176" s="27">
        <f t="shared" si="100"/>
        <v>0</v>
      </c>
      <c r="AL176" s="27">
        <f t="shared" si="100"/>
        <v>0</v>
      </c>
      <c r="AM176" s="27">
        <f t="shared" si="100"/>
        <v>0</v>
      </c>
    </row>
    <row r="177" spans="1:39" ht="16.5" hidden="1" customHeight="1" thickBot="1" x14ac:dyDescent="0.35">
      <c r="A177" s="604"/>
      <c r="B177" s="154" t="s">
        <v>150</v>
      </c>
      <c r="C177" s="28">
        <f>C176</f>
        <v>0</v>
      </c>
      <c r="D177" s="28">
        <f>C177+D176</f>
        <v>0</v>
      </c>
      <c r="E177" s="28">
        <f t="shared" ref="E177:AM177" si="101">D177+E176</f>
        <v>0</v>
      </c>
      <c r="F177" s="28">
        <f t="shared" si="101"/>
        <v>0</v>
      </c>
      <c r="G177" s="28">
        <f t="shared" si="101"/>
        <v>0</v>
      </c>
      <c r="H177" s="28">
        <f t="shared" si="101"/>
        <v>0</v>
      </c>
      <c r="I177" s="28">
        <f t="shared" si="101"/>
        <v>0</v>
      </c>
      <c r="J177" s="28">
        <f t="shared" si="101"/>
        <v>0</v>
      </c>
      <c r="K177" s="28">
        <f t="shared" si="101"/>
        <v>0</v>
      </c>
      <c r="L177" s="28">
        <f t="shared" si="101"/>
        <v>0</v>
      </c>
      <c r="M177" s="28">
        <f t="shared" si="101"/>
        <v>0</v>
      </c>
      <c r="N177" s="28">
        <f t="shared" si="101"/>
        <v>0</v>
      </c>
      <c r="O177" s="28">
        <f t="shared" si="101"/>
        <v>0</v>
      </c>
      <c r="P177" s="28">
        <f t="shared" si="101"/>
        <v>0</v>
      </c>
      <c r="Q177" s="28">
        <f t="shared" si="101"/>
        <v>0</v>
      </c>
      <c r="R177" s="28">
        <f t="shared" si="101"/>
        <v>0</v>
      </c>
      <c r="S177" s="28">
        <f t="shared" si="101"/>
        <v>0</v>
      </c>
      <c r="T177" s="28">
        <f t="shared" si="101"/>
        <v>0</v>
      </c>
      <c r="U177" s="28">
        <f t="shared" si="101"/>
        <v>0</v>
      </c>
      <c r="V177" s="28">
        <f t="shared" si="101"/>
        <v>0</v>
      </c>
      <c r="W177" s="28">
        <f t="shared" si="101"/>
        <v>0</v>
      </c>
      <c r="X177" s="28">
        <f t="shared" si="101"/>
        <v>0</v>
      </c>
      <c r="Y177" s="28">
        <f t="shared" si="101"/>
        <v>0</v>
      </c>
      <c r="Z177" s="28">
        <f t="shared" si="101"/>
        <v>0</v>
      </c>
      <c r="AA177" s="28">
        <f t="shared" si="101"/>
        <v>0</v>
      </c>
      <c r="AB177" s="28">
        <f t="shared" si="101"/>
        <v>0</v>
      </c>
      <c r="AC177" s="28">
        <f t="shared" si="101"/>
        <v>0</v>
      </c>
      <c r="AD177" s="28">
        <f t="shared" si="101"/>
        <v>0</v>
      </c>
      <c r="AE177" s="28">
        <f t="shared" si="101"/>
        <v>0</v>
      </c>
      <c r="AF177" s="28">
        <f t="shared" si="101"/>
        <v>0</v>
      </c>
      <c r="AG177" s="28">
        <f t="shared" si="101"/>
        <v>0</v>
      </c>
      <c r="AH177" s="28">
        <f t="shared" si="101"/>
        <v>0</v>
      </c>
      <c r="AI177" s="28">
        <f t="shared" si="101"/>
        <v>0</v>
      </c>
      <c r="AJ177" s="28">
        <f t="shared" si="101"/>
        <v>0</v>
      </c>
      <c r="AK177" s="28">
        <f t="shared" si="101"/>
        <v>0</v>
      </c>
      <c r="AL177" s="28">
        <f t="shared" si="101"/>
        <v>0</v>
      </c>
      <c r="AM177" s="28">
        <f t="shared" si="101"/>
        <v>0</v>
      </c>
    </row>
    <row r="178" spans="1:39" s="126" customFormat="1" hidden="1" x14ac:dyDescent="0.3">
      <c r="A178" s="117"/>
      <c r="B178" s="117" t="s">
        <v>162</v>
      </c>
      <c r="C178" s="125">
        <f>C157+C176</f>
        <v>0</v>
      </c>
      <c r="D178" s="125">
        <f t="shared" ref="D178:AM178" si="102">D157+D176</f>
        <v>0</v>
      </c>
      <c r="E178" s="125">
        <f t="shared" si="102"/>
        <v>0</v>
      </c>
      <c r="F178" s="125">
        <f t="shared" si="102"/>
        <v>0</v>
      </c>
      <c r="G178" s="125">
        <f t="shared" si="102"/>
        <v>0</v>
      </c>
      <c r="H178" s="125">
        <f t="shared" si="102"/>
        <v>0</v>
      </c>
      <c r="I178" s="125">
        <f t="shared" si="102"/>
        <v>0</v>
      </c>
      <c r="J178" s="125">
        <f t="shared" si="102"/>
        <v>0</v>
      </c>
      <c r="K178" s="125">
        <f t="shared" si="102"/>
        <v>0</v>
      </c>
      <c r="L178" s="125">
        <f t="shared" si="102"/>
        <v>0</v>
      </c>
      <c r="M178" s="125">
        <f t="shared" si="102"/>
        <v>0</v>
      </c>
      <c r="N178" s="125">
        <f t="shared" si="102"/>
        <v>0</v>
      </c>
      <c r="O178" s="125">
        <f t="shared" si="102"/>
        <v>0</v>
      </c>
      <c r="P178" s="125">
        <f t="shared" si="102"/>
        <v>0</v>
      </c>
      <c r="Q178" s="125">
        <f t="shared" si="102"/>
        <v>0</v>
      </c>
      <c r="R178" s="125">
        <f t="shared" si="102"/>
        <v>0</v>
      </c>
      <c r="S178" s="125">
        <f t="shared" si="102"/>
        <v>0</v>
      </c>
      <c r="T178" s="125">
        <f t="shared" si="102"/>
        <v>0</v>
      </c>
      <c r="U178" s="125">
        <f t="shared" si="102"/>
        <v>0</v>
      </c>
      <c r="V178" s="125">
        <f t="shared" si="102"/>
        <v>0</v>
      </c>
      <c r="W178" s="125">
        <f t="shared" si="102"/>
        <v>0</v>
      </c>
      <c r="X178" s="125">
        <f t="shared" si="102"/>
        <v>0</v>
      </c>
      <c r="Y178" s="125">
        <f t="shared" si="102"/>
        <v>0</v>
      </c>
      <c r="Z178" s="125">
        <f t="shared" si="102"/>
        <v>0</v>
      </c>
      <c r="AA178" s="125">
        <f t="shared" si="102"/>
        <v>0</v>
      </c>
      <c r="AB178" s="125">
        <f t="shared" si="102"/>
        <v>0</v>
      </c>
      <c r="AC178" s="125">
        <f t="shared" si="102"/>
        <v>0</v>
      </c>
      <c r="AD178" s="125">
        <f t="shared" si="102"/>
        <v>0</v>
      </c>
      <c r="AE178" s="125">
        <f t="shared" si="102"/>
        <v>0</v>
      </c>
      <c r="AF178" s="125">
        <f t="shared" si="102"/>
        <v>0</v>
      </c>
      <c r="AG178" s="125">
        <f t="shared" si="102"/>
        <v>0</v>
      </c>
      <c r="AH178" s="125">
        <f t="shared" si="102"/>
        <v>0</v>
      </c>
      <c r="AI178" s="125">
        <f t="shared" si="102"/>
        <v>0</v>
      </c>
      <c r="AJ178" s="125">
        <f t="shared" si="102"/>
        <v>0</v>
      </c>
      <c r="AK178" s="125">
        <f t="shared" si="102"/>
        <v>0</v>
      </c>
      <c r="AL178" s="125">
        <f t="shared" si="102"/>
        <v>0</v>
      </c>
      <c r="AM178" s="125">
        <f t="shared" si="102"/>
        <v>0</v>
      </c>
    </row>
    <row r="179" spans="1:39" hidden="1" x14ac:dyDescent="0.3">
      <c r="A179" s="117"/>
      <c r="B179" s="117" t="s">
        <v>163</v>
      </c>
      <c r="C179" s="122">
        <f>C178-C73</f>
        <v>0</v>
      </c>
      <c r="D179" s="122">
        <f t="shared" ref="D179:AM179" si="103">D178-D73</f>
        <v>0</v>
      </c>
      <c r="E179" s="122">
        <f t="shared" si="103"/>
        <v>0</v>
      </c>
      <c r="F179" s="122">
        <f t="shared" si="103"/>
        <v>0</v>
      </c>
      <c r="G179" s="122">
        <f t="shared" si="103"/>
        <v>0</v>
      </c>
      <c r="H179" s="122">
        <f t="shared" si="103"/>
        <v>0</v>
      </c>
      <c r="I179" s="122">
        <f t="shared" si="103"/>
        <v>0</v>
      </c>
      <c r="J179" s="122">
        <f t="shared" si="103"/>
        <v>0</v>
      </c>
      <c r="K179" s="122">
        <f t="shared" si="103"/>
        <v>0</v>
      </c>
      <c r="L179" s="122">
        <f t="shared" si="103"/>
        <v>0</v>
      </c>
      <c r="M179" s="122">
        <f t="shared" si="103"/>
        <v>0</v>
      </c>
      <c r="N179" s="122">
        <f t="shared" si="103"/>
        <v>0</v>
      </c>
      <c r="O179" s="251">
        <f t="shared" si="103"/>
        <v>0</v>
      </c>
      <c r="P179" s="251">
        <f t="shared" si="103"/>
        <v>0</v>
      </c>
      <c r="Q179" s="251">
        <f t="shared" si="103"/>
        <v>0</v>
      </c>
      <c r="R179" s="251">
        <f t="shared" si="103"/>
        <v>0</v>
      </c>
      <c r="S179" s="251">
        <f t="shared" si="103"/>
        <v>0</v>
      </c>
      <c r="T179" s="251">
        <f t="shared" si="103"/>
        <v>0</v>
      </c>
      <c r="U179" s="251">
        <f t="shared" si="103"/>
        <v>0</v>
      </c>
      <c r="V179" s="251">
        <f t="shared" si="103"/>
        <v>0</v>
      </c>
      <c r="W179" s="251">
        <f t="shared" si="103"/>
        <v>0</v>
      </c>
      <c r="X179" s="251">
        <f t="shared" si="103"/>
        <v>0</v>
      </c>
      <c r="Y179" s="251">
        <f t="shared" si="103"/>
        <v>0</v>
      </c>
      <c r="Z179" s="251">
        <f t="shared" si="103"/>
        <v>0</v>
      </c>
      <c r="AA179" s="251">
        <f t="shared" si="103"/>
        <v>0</v>
      </c>
      <c r="AB179" s="251">
        <f t="shared" si="103"/>
        <v>0</v>
      </c>
      <c r="AC179" s="251">
        <f t="shared" si="103"/>
        <v>0</v>
      </c>
      <c r="AD179" s="251">
        <f t="shared" si="103"/>
        <v>0</v>
      </c>
      <c r="AE179" s="251">
        <f t="shared" si="103"/>
        <v>0</v>
      </c>
      <c r="AF179" s="251">
        <f t="shared" si="103"/>
        <v>0</v>
      </c>
      <c r="AG179" s="251">
        <f t="shared" si="103"/>
        <v>0</v>
      </c>
      <c r="AH179" s="251">
        <f t="shared" si="103"/>
        <v>0</v>
      </c>
      <c r="AI179" s="251">
        <f t="shared" si="103"/>
        <v>0</v>
      </c>
      <c r="AJ179" s="251">
        <f t="shared" si="103"/>
        <v>0</v>
      </c>
      <c r="AK179" s="251">
        <f t="shared" si="103"/>
        <v>0</v>
      </c>
      <c r="AL179" s="251">
        <f t="shared" si="103"/>
        <v>0</v>
      </c>
      <c r="AM179" s="251">
        <f t="shared" si="103"/>
        <v>0</v>
      </c>
    </row>
    <row r="180" spans="1:39" hidden="1" x14ac:dyDescent="0.3">
      <c r="A180" s="117"/>
      <c r="B180" s="117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</row>
    <row r="181" spans="1:39" ht="15" hidden="1" thickBot="1" x14ac:dyDescent="0.35">
      <c r="A181" s="117"/>
      <c r="B181" s="306" t="s">
        <v>44</v>
      </c>
      <c r="C181" s="317">
        <v>43831</v>
      </c>
      <c r="D181" s="317">
        <v>43862</v>
      </c>
      <c r="E181" s="317">
        <v>43891</v>
      </c>
      <c r="F181" s="317">
        <v>43922</v>
      </c>
      <c r="G181" s="317">
        <v>43952</v>
      </c>
      <c r="H181" s="317">
        <v>43983</v>
      </c>
      <c r="I181" s="317">
        <v>44013</v>
      </c>
      <c r="J181" s="317">
        <v>44044</v>
      </c>
      <c r="K181" s="317">
        <v>44075</v>
      </c>
      <c r="L181" s="317">
        <v>44105</v>
      </c>
      <c r="M181" s="317">
        <v>44136</v>
      </c>
      <c r="N181" s="317">
        <v>44166</v>
      </c>
      <c r="O181" s="317">
        <v>44197</v>
      </c>
      <c r="P181" s="317">
        <v>44228</v>
      </c>
      <c r="Q181" s="317">
        <v>44256</v>
      </c>
      <c r="R181" s="317">
        <v>44287</v>
      </c>
      <c r="S181" s="317">
        <v>44317</v>
      </c>
      <c r="T181" s="317">
        <v>44348</v>
      </c>
      <c r="U181" s="317">
        <v>44378</v>
      </c>
      <c r="V181" s="317">
        <v>44409</v>
      </c>
      <c r="W181" s="317">
        <v>44440</v>
      </c>
      <c r="X181" s="317">
        <v>44470</v>
      </c>
      <c r="Y181" s="317">
        <v>44501</v>
      </c>
      <c r="Z181" s="317">
        <v>44531</v>
      </c>
      <c r="AA181" s="317">
        <v>44562</v>
      </c>
      <c r="AB181" s="317">
        <v>44593</v>
      </c>
      <c r="AC181" s="317">
        <v>44621</v>
      </c>
      <c r="AD181" s="317">
        <v>44652</v>
      </c>
      <c r="AE181" s="317">
        <v>44682</v>
      </c>
      <c r="AF181" s="317">
        <v>44713</v>
      </c>
      <c r="AG181" s="317">
        <v>44743</v>
      </c>
      <c r="AH181" s="317">
        <v>44774</v>
      </c>
      <c r="AI181" s="317">
        <v>44805</v>
      </c>
      <c r="AJ181" s="317">
        <v>44835</v>
      </c>
      <c r="AK181" s="317">
        <v>44866</v>
      </c>
      <c r="AL181" s="317">
        <v>44896</v>
      </c>
      <c r="AM181" s="317">
        <v>44927</v>
      </c>
    </row>
    <row r="182" spans="1:39" hidden="1" x14ac:dyDescent="0.3">
      <c r="A182" s="117"/>
      <c r="B182" s="295" t="s">
        <v>164</v>
      </c>
      <c r="C182" s="134">
        <f>C157*'YTD PROGRAM SUMMARY'!C47</f>
        <v>0</v>
      </c>
      <c r="D182" s="134">
        <f>D157*'YTD PROGRAM SUMMARY'!D47</f>
        <v>0</v>
      </c>
      <c r="E182" s="134">
        <f>E157*'YTD PROGRAM SUMMARY'!E47</f>
        <v>0</v>
      </c>
      <c r="F182" s="134">
        <f>F157*'YTD PROGRAM SUMMARY'!F47</f>
        <v>0</v>
      </c>
      <c r="G182" s="134">
        <f>G157*'YTD PROGRAM SUMMARY'!G47</f>
        <v>0</v>
      </c>
      <c r="H182" s="134">
        <f>H157*'YTD PROGRAM SUMMARY'!H47</f>
        <v>0</v>
      </c>
      <c r="I182" s="134">
        <f>I157*'YTD PROGRAM SUMMARY'!I47</f>
        <v>0</v>
      </c>
      <c r="J182" s="134">
        <f>J157*'YTD PROGRAM SUMMARY'!J47</f>
        <v>0</v>
      </c>
      <c r="K182" s="134">
        <f>K157*'YTD PROGRAM SUMMARY'!K47</f>
        <v>0</v>
      </c>
      <c r="L182" s="134">
        <f>L157*'YTD PROGRAM SUMMARY'!L47</f>
        <v>0</v>
      </c>
      <c r="M182" s="134">
        <f>M157*'YTD PROGRAM SUMMARY'!M47</f>
        <v>0</v>
      </c>
      <c r="N182" s="134">
        <f>N157*'YTD PROGRAM SUMMARY'!N47</f>
        <v>0</v>
      </c>
      <c r="O182" s="258">
        <f>O157*'YTD PROGRAM SUMMARY'!O47</f>
        <v>0</v>
      </c>
      <c r="P182" s="258">
        <f>P157*'YTD PROGRAM SUMMARY'!P47</f>
        <v>0</v>
      </c>
      <c r="Q182" s="258">
        <f>Q157*'YTD PROGRAM SUMMARY'!Q47</f>
        <v>0</v>
      </c>
      <c r="R182" s="258">
        <f>R157*'YTD PROGRAM SUMMARY'!R47</f>
        <v>0</v>
      </c>
      <c r="S182" s="258">
        <f>S157*'YTD PROGRAM SUMMARY'!S47</f>
        <v>0</v>
      </c>
      <c r="T182" s="258">
        <f>T157*'YTD PROGRAM SUMMARY'!T47</f>
        <v>0</v>
      </c>
      <c r="U182" s="258">
        <f>U157*'YTD PROGRAM SUMMARY'!U47</f>
        <v>0</v>
      </c>
      <c r="V182" s="258">
        <f>V157*'YTD PROGRAM SUMMARY'!V47</f>
        <v>0</v>
      </c>
      <c r="W182" s="258">
        <f>W157*'YTD PROGRAM SUMMARY'!W47</f>
        <v>0</v>
      </c>
      <c r="X182" s="258">
        <f>X157*'YTD PROGRAM SUMMARY'!X47</f>
        <v>0</v>
      </c>
      <c r="Y182" s="258">
        <f>Y157*'YTD PROGRAM SUMMARY'!Y47</f>
        <v>0</v>
      </c>
      <c r="Z182" s="258">
        <f>Z157*'YTD PROGRAM SUMMARY'!Z47</f>
        <v>0</v>
      </c>
      <c r="AA182" s="258">
        <f>AA157*'YTD PROGRAM SUMMARY'!AA47</f>
        <v>0</v>
      </c>
      <c r="AB182" s="258">
        <f>AB157*'YTD PROGRAM SUMMARY'!AB47</f>
        <v>0</v>
      </c>
      <c r="AC182" s="258">
        <f>AC157*'YTD PROGRAM SUMMARY'!AC47</f>
        <v>0</v>
      </c>
      <c r="AD182" s="258">
        <f>AD157*'YTD PROGRAM SUMMARY'!AD47</f>
        <v>0</v>
      </c>
      <c r="AE182" s="258">
        <f>AE157*'YTD PROGRAM SUMMARY'!AE47</f>
        <v>0</v>
      </c>
      <c r="AF182" s="258">
        <f>AF157*'YTD PROGRAM SUMMARY'!AF47</f>
        <v>0</v>
      </c>
      <c r="AG182" s="258">
        <f>AG157*'YTD PROGRAM SUMMARY'!AG47</f>
        <v>0</v>
      </c>
      <c r="AH182" s="258">
        <f>AH157*'YTD PROGRAM SUMMARY'!AH47</f>
        <v>0</v>
      </c>
      <c r="AI182" s="258">
        <f>AI157*'YTD PROGRAM SUMMARY'!AI47</f>
        <v>0</v>
      </c>
      <c r="AJ182" s="258">
        <f>AJ157*'YTD PROGRAM SUMMARY'!AJ47</f>
        <v>0</v>
      </c>
      <c r="AK182" s="258">
        <f>AK157*'YTD PROGRAM SUMMARY'!AK47</f>
        <v>0</v>
      </c>
      <c r="AL182" s="258">
        <f>AL157*'YTD PROGRAM SUMMARY'!AL47</f>
        <v>0</v>
      </c>
      <c r="AM182" s="258">
        <f>AM157*'YTD PROGRAM SUMMARY'!AM47</f>
        <v>0</v>
      </c>
    </row>
    <row r="183" spans="1:39" ht="15" hidden="1" thickBot="1" x14ac:dyDescent="0.35">
      <c r="A183" s="117"/>
      <c r="B183" s="284" t="s">
        <v>165</v>
      </c>
      <c r="C183" s="127">
        <f>C176*'YTD PROGRAM SUMMARY'!C47</f>
        <v>0</v>
      </c>
      <c r="D183" s="127">
        <f>D176*'YTD PROGRAM SUMMARY'!D47</f>
        <v>0</v>
      </c>
      <c r="E183" s="127">
        <f>E176*'YTD PROGRAM SUMMARY'!E47</f>
        <v>0</v>
      </c>
      <c r="F183" s="127">
        <f>F176*'YTD PROGRAM SUMMARY'!F47</f>
        <v>0</v>
      </c>
      <c r="G183" s="127">
        <f>G176*'YTD PROGRAM SUMMARY'!G47</f>
        <v>0</v>
      </c>
      <c r="H183" s="127">
        <f>H176*'YTD PROGRAM SUMMARY'!H47</f>
        <v>0</v>
      </c>
      <c r="I183" s="127">
        <f>I176*'YTD PROGRAM SUMMARY'!I47</f>
        <v>0</v>
      </c>
      <c r="J183" s="127">
        <f>J176*'YTD PROGRAM SUMMARY'!J47</f>
        <v>0</v>
      </c>
      <c r="K183" s="127">
        <f>K176*'YTD PROGRAM SUMMARY'!K47</f>
        <v>0</v>
      </c>
      <c r="L183" s="127">
        <f>L176*'YTD PROGRAM SUMMARY'!L47</f>
        <v>0</v>
      </c>
      <c r="M183" s="127">
        <f>M176*'YTD PROGRAM SUMMARY'!M47</f>
        <v>0</v>
      </c>
      <c r="N183" s="127">
        <f>N176*'YTD PROGRAM SUMMARY'!N47</f>
        <v>0</v>
      </c>
      <c r="O183" s="252">
        <f>O176*'YTD PROGRAM SUMMARY'!O47</f>
        <v>0</v>
      </c>
      <c r="P183" s="252">
        <f>P176*'YTD PROGRAM SUMMARY'!P47</f>
        <v>0</v>
      </c>
      <c r="Q183" s="252">
        <f>Q176*'YTD PROGRAM SUMMARY'!Q47</f>
        <v>0</v>
      </c>
      <c r="R183" s="252">
        <f>R176*'YTD PROGRAM SUMMARY'!R47</f>
        <v>0</v>
      </c>
      <c r="S183" s="252">
        <f>S176*'YTD PROGRAM SUMMARY'!S47</f>
        <v>0</v>
      </c>
      <c r="T183" s="252">
        <f>T176*'YTD PROGRAM SUMMARY'!T47</f>
        <v>0</v>
      </c>
      <c r="U183" s="252">
        <f>U176*'YTD PROGRAM SUMMARY'!U47</f>
        <v>0</v>
      </c>
      <c r="V183" s="252">
        <f>V176*'YTD PROGRAM SUMMARY'!V47</f>
        <v>0</v>
      </c>
      <c r="W183" s="252">
        <f>W176*'YTD PROGRAM SUMMARY'!W47</f>
        <v>0</v>
      </c>
      <c r="X183" s="252">
        <f>X176*'YTD PROGRAM SUMMARY'!X47</f>
        <v>0</v>
      </c>
      <c r="Y183" s="252">
        <f>Y176*'YTD PROGRAM SUMMARY'!Y47</f>
        <v>0</v>
      </c>
      <c r="Z183" s="252">
        <f>Z176*'YTD PROGRAM SUMMARY'!Z47</f>
        <v>0</v>
      </c>
      <c r="AA183" s="252">
        <f>AA176*'YTD PROGRAM SUMMARY'!AA47</f>
        <v>0</v>
      </c>
      <c r="AB183" s="252">
        <f>AB176*'YTD PROGRAM SUMMARY'!AB47</f>
        <v>0</v>
      </c>
      <c r="AC183" s="252">
        <f>AC176*'YTD PROGRAM SUMMARY'!AC47</f>
        <v>0</v>
      </c>
      <c r="AD183" s="252">
        <f>AD176*'YTD PROGRAM SUMMARY'!AD47</f>
        <v>0</v>
      </c>
      <c r="AE183" s="252">
        <f>AE176*'YTD PROGRAM SUMMARY'!AE47</f>
        <v>0</v>
      </c>
      <c r="AF183" s="252">
        <f>AF176*'YTD PROGRAM SUMMARY'!AF47</f>
        <v>0</v>
      </c>
      <c r="AG183" s="252">
        <f>AG176*'YTD PROGRAM SUMMARY'!AG47</f>
        <v>0</v>
      </c>
      <c r="AH183" s="252">
        <f>AH176*'YTD PROGRAM SUMMARY'!AH47</f>
        <v>0</v>
      </c>
      <c r="AI183" s="252">
        <f>AI176*'YTD PROGRAM SUMMARY'!AI47</f>
        <v>0</v>
      </c>
      <c r="AJ183" s="252">
        <f>AJ176*'YTD PROGRAM SUMMARY'!AJ47</f>
        <v>0</v>
      </c>
      <c r="AK183" s="252">
        <f>AK176*'YTD PROGRAM SUMMARY'!AK47</f>
        <v>0</v>
      </c>
      <c r="AL183" s="252">
        <f>AL176*'YTD PROGRAM SUMMARY'!AL47</f>
        <v>0</v>
      </c>
      <c r="AM183" s="252">
        <f>AM176*'YTD PROGRAM SUMMARY'!AM47</f>
        <v>0</v>
      </c>
    </row>
    <row r="184" spans="1:39" hidden="1" x14ac:dyDescent="0.3">
      <c r="A184" s="117"/>
      <c r="B184" s="295" t="s">
        <v>166</v>
      </c>
      <c r="C184" s="128">
        <f>IFERROR(C182/C73,0)</f>
        <v>0</v>
      </c>
      <c r="D184" s="128">
        <f t="shared" ref="D184:AM184" si="104">IFERROR(D182/D73,0)</f>
        <v>0</v>
      </c>
      <c r="E184" s="128">
        <f t="shared" si="104"/>
        <v>0</v>
      </c>
      <c r="F184" s="128">
        <f t="shared" si="104"/>
        <v>0</v>
      </c>
      <c r="G184" s="128">
        <f t="shared" si="104"/>
        <v>0</v>
      </c>
      <c r="H184" s="128">
        <f t="shared" si="104"/>
        <v>0</v>
      </c>
      <c r="I184" s="128">
        <f t="shared" si="104"/>
        <v>0</v>
      </c>
      <c r="J184" s="128">
        <f t="shared" si="104"/>
        <v>0</v>
      </c>
      <c r="K184" s="128">
        <f t="shared" si="104"/>
        <v>0</v>
      </c>
      <c r="L184" s="128">
        <f t="shared" si="104"/>
        <v>0</v>
      </c>
      <c r="M184" s="128">
        <f t="shared" si="104"/>
        <v>0</v>
      </c>
      <c r="N184" s="128">
        <f t="shared" si="104"/>
        <v>0</v>
      </c>
      <c r="O184" s="253">
        <f t="shared" si="104"/>
        <v>0</v>
      </c>
      <c r="P184" s="253">
        <f t="shared" si="104"/>
        <v>0</v>
      </c>
      <c r="Q184" s="253">
        <f t="shared" si="104"/>
        <v>0</v>
      </c>
      <c r="R184" s="253">
        <f t="shared" si="104"/>
        <v>0</v>
      </c>
      <c r="S184" s="253">
        <f t="shared" si="104"/>
        <v>0</v>
      </c>
      <c r="T184" s="253">
        <f t="shared" si="104"/>
        <v>0</v>
      </c>
      <c r="U184" s="253">
        <f t="shared" si="104"/>
        <v>0</v>
      </c>
      <c r="V184" s="253">
        <f t="shared" si="104"/>
        <v>0</v>
      </c>
      <c r="W184" s="253">
        <f t="shared" si="104"/>
        <v>0</v>
      </c>
      <c r="X184" s="253">
        <f t="shared" si="104"/>
        <v>0</v>
      </c>
      <c r="Y184" s="253">
        <f t="shared" si="104"/>
        <v>0</v>
      </c>
      <c r="Z184" s="253">
        <f t="shared" si="104"/>
        <v>0</v>
      </c>
      <c r="AA184" s="253">
        <f t="shared" si="104"/>
        <v>0</v>
      </c>
      <c r="AB184" s="253">
        <f t="shared" si="104"/>
        <v>0</v>
      </c>
      <c r="AC184" s="253">
        <f t="shared" si="104"/>
        <v>0</v>
      </c>
      <c r="AD184" s="253">
        <f t="shared" si="104"/>
        <v>0</v>
      </c>
      <c r="AE184" s="253">
        <f t="shared" si="104"/>
        <v>0</v>
      </c>
      <c r="AF184" s="253">
        <f t="shared" si="104"/>
        <v>0</v>
      </c>
      <c r="AG184" s="253">
        <f t="shared" si="104"/>
        <v>0</v>
      </c>
      <c r="AH184" s="253">
        <f t="shared" si="104"/>
        <v>0</v>
      </c>
      <c r="AI184" s="253">
        <f t="shared" si="104"/>
        <v>0</v>
      </c>
      <c r="AJ184" s="253">
        <f t="shared" si="104"/>
        <v>0</v>
      </c>
      <c r="AK184" s="253">
        <f t="shared" si="104"/>
        <v>0</v>
      </c>
      <c r="AL184" s="253">
        <f t="shared" si="104"/>
        <v>0</v>
      </c>
      <c r="AM184" s="253">
        <f t="shared" si="104"/>
        <v>0</v>
      </c>
    </row>
    <row r="185" spans="1:39" ht="15" hidden="1" thickBot="1" x14ac:dyDescent="0.35">
      <c r="A185" s="117"/>
      <c r="B185" s="284" t="s">
        <v>167</v>
      </c>
      <c r="C185" s="129">
        <f>IFERROR(C183/C73,0)</f>
        <v>0</v>
      </c>
      <c r="D185" s="129">
        <f t="shared" ref="D185:AM185" si="105">IFERROR(D183/D73,0)</f>
        <v>0</v>
      </c>
      <c r="E185" s="129">
        <f t="shared" si="105"/>
        <v>0</v>
      </c>
      <c r="F185" s="129">
        <f t="shared" si="105"/>
        <v>0</v>
      </c>
      <c r="G185" s="129">
        <f t="shared" si="105"/>
        <v>0</v>
      </c>
      <c r="H185" s="129">
        <f t="shared" si="105"/>
        <v>0</v>
      </c>
      <c r="I185" s="129">
        <f t="shared" si="105"/>
        <v>0</v>
      </c>
      <c r="J185" s="129">
        <f t="shared" si="105"/>
        <v>0</v>
      </c>
      <c r="K185" s="129">
        <f t="shared" si="105"/>
        <v>0</v>
      </c>
      <c r="L185" s="129">
        <f t="shared" si="105"/>
        <v>0</v>
      </c>
      <c r="M185" s="129">
        <f t="shared" si="105"/>
        <v>0</v>
      </c>
      <c r="N185" s="129">
        <f t="shared" si="105"/>
        <v>0</v>
      </c>
      <c r="O185" s="254">
        <f t="shared" si="105"/>
        <v>0</v>
      </c>
      <c r="P185" s="254">
        <f t="shared" si="105"/>
        <v>0</v>
      </c>
      <c r="Q185" s="254">
        <f t="shared" si="105"/>
        <v>0</v>
      </c>
      <c r="R185" s="254">
        <f t="shared" si="105"/>
        <v>0</v>
      </c>
      <c r="S185" s="254">
        <f t="shared" si="105"/>
        <v>0</v>
      </c>
      <c r="T185" s="254">
        <f t="shared" si="105"/>
        <v>0</v>
      </c>
      <c r="U185" s="254">
        <f t="shared" si="105"/>
        <v>0</v>
      </c>
      <c r="V185" s="254">
        <f t="shared" si="105"/>
        <v>0</v>
      </c>
      <c r="W185" s="254">
        <f t="shared" si="105"/>
        <v>0</v>
      </c>
      <c r="X185" s="254">
        <f t="shared" si="105"/>
        <v>0</v>
      </c>
      <c r="Y185" s="254">
        <f t="shared" si="105"/>
        <v>0</v>
      </c>
      <c r="Z185" s="254">
        <f t="shared" si="105"/>
        <v>0</v>
      </c>
      <c r="AA185" s="254">
        <f t="shared" si="105"/>
        <v>0</v>
      </c>
      <c r="AB185" s="254">
        <f t="shared" si="105"/>
        <v>0</v>
      </c>
      <c r="AC185" s="254">
        <f t="shared" si="105"/>
        <v>0</v>
      </c>
      <c r="AD185" s="254">
        <f t="shared" si="105"/>
        <v>0</v>
      </c>
      <c r="AE185" s="254">
        <f t="shared" si="105"/>
        <v>0</v>
      </c>
      <c r="AF185" s="254">
        <f t="shared" si="105"/>
        <v>0</v>
      </c>
      <c r="AG185" s="254">
        <f t="shared" si="105"/>
        <v>0</v>
      </c>
      <c r="AH185" s="254">
        <f t="shared" si="105"/>
        <v>0</v>
      </c>
      <c r="AI185" s="254">
        <f t="shared" si="105"/>
        <v>0</v>
      </c>
      <c r="AJ185" s="254">
        <f t="shared" si="105"/>
        <v>0</v>
      </c>
      <c r="AK185" s="254">
        <f t="shared" si="105"/>
        <v>0</v>
      </c>
      <c r="AL185" s="254">
        <f t="shared" si="105"/>
        <v>0</v>
      </c>
      <c r="AM185" s="254">
        <f t="shared" si="105"/>
        <v>0</v>
      </c>
    </row>
    <row r="186" spans="1:39" ht="15" hidden="1" thickBot="1" x14ac:dyDescent="0.35">
      <c r="A186" s="117"/>
      <c r="B186" s="308" t="s">
        <v>168</v>
      </c>
      <c r="C186" s="131">
        <f>C184+C185</f>
        <v>0</v>
      </c>
      <c r="D186" s="131">
        <f t="shared" ref="D186:AM186" si="106">D184+D185</f>
        <v>0</v>
      </c>
      <c r="E186" s="132">
        <f t="shared" si="106"/>
        <v>0</v>
      </c>
      <c r="F186" s="132">
        <f t="shared" si="106"/>
        <v>0</v>
      </c>
      <c r="G186" s="132">
        <f t="shared" si="106"/>
        <v>0</v>
      </c>
      <c r="H186" s="132">
        <f t="shared" si="106"/>
        <v>0</v>
      </c>
      <c r="I186" s="132">
        <f t="shared" si="106"/>
        <v>0</v>
      </c>
      <c r="J186" s="132">
        <f t="shared" si="106"/>
        <v>0</v>
      </c>
      <c r="K186" s="132">
        <f t="shared" si="106"/>
        <v>0</v>
      </c>
      <c r="L186" s="132">
        <f t="shared" si="106"/>
        <v>0</v>
      </c>
      <c r="M186" s="133">
        <f t="shared" si="106"/>
        <v>0</v>
      </c>
      <c r="N186" s="142">
        <f t="shared" si="106"/>
        <v>0</v>
      </c>
      <c r="O186" s="255">
        <f t="shared" si="106"/>
        <v>0</v>
      </c>
      <c r="P186" s="255">
        <f t="shared" si="106"/>
        <v>0</v>
      </c>
      <c r="Q186" s="256">
        <f t="shared" si="106"/>
        <v>0</v>
      </c>
      <c r="R186" s="256">
        <f t="shared" si="106"/>
        <v>0</v>
      </c>
      <c r="S186" s="256">
        <f t="shared" si="106"/>
        <v>0</v>
      </c>
      <c r="T186" s="256">
        <f t="shared" si="106"/>
        <v>0</v>
      </c>
      <c r="U186" s="256">
        <f t="shared" si="106"/>
        <v>0</v>
      </c>
      <c r="V186" s="256">
        <f t="shared" si="106"/>
        <v>0</v>
      </c>
      <c r="W186" s="256">
        <f t="shared" si="106"/>
        <v>0</v>
      </c>
      <c r="X186" s="256">
        <f t="shared" si="106"/>
        <v>0</v>
      </c>
      <c r="Y186" s="270">
        <f t="shared" si="106"/>
        <v>0</v>
      </c>
      <c r="Z186" s="270">
        <f t="shared" si="106"/>
        <v>0</v>
      </c>
      <c r="AA186" s="255">
        <f t="shared" si="106"/>
        <v>0</v>
      </c>
      <c r="AB186" s="255">
        <f t="shared" si="106"/>
        <v>0</v>
      </c>
      <c r="AC186" s="256">
        <f t="shared" si="106"/>
        <v>0</v>
      </c>
      <c r="AD186" s="256">
        <f t="shared" si="106"/>
        <v>0</v>
      </c>
      <c r="AE186" s="256">
        <f t="shared" si="106"/>
        <v>0</v>
      </c>
      <c r="AF186" s="256">
        <f t="shared" si="106"/>
        <v>0</v>
      </c>
      <c r="AG186" s="256">
        <f t="shared" si="106"/>
        <v>0</v>
      </c>
      <c r="AH186" s="256">
        <f t="shared" si="106"/>
        <v>0</v>
      </c>
      <c r="AI186" s="256">
        <f t="shared" si="106"/>
        <v>0</v>
      </c>
      <c r="AJ186" s="256">
        <f t="shared" si="106"/>
        <v>0</v>
      </c>
      <c r="AK186" s="270">
        <f t="shared" si="106"/>
        <v>0</v>
      </c>
      <c r="AL186" s="270">
        <f t="shared" si="106"/>
        <v>0</v>
      </c>
      <c r="AM186" s="255">
        <f t="shared" si="106"/>
        <v>0</v>
      </c>
    </row>
    <row r="187" spans="1:39" hidden="1" x14ac:dyDescent="0.3">
      <c r="A187" s="117"/>
      <c r="B187" s="117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</row>
    <row r="188" spans="1:39" ht="15" hidden="1" thickBot="1" x14ac:dyDescent="0.35">
      <c r="A188" s="117"/>
      <c r="B188" s="306" t="s">
        <v>45</v>
      </c>
      <c r="C188" s="317">
        <v>43831</v>
      </c>
      <c r="D188" s="317">
        <v>43862</v>
      </c>
      <c r="E188" s="317">
        <v>43891</v>
      </c>
      <c r="F188" s="317">
        <v>43922</v>
      </c>
      <c r="G188" s="317">
        <v>43952</v>
      </c>
      <c r="H188" s="317">
        <v>43983</v>
      </c>
      <c r="I188" s="317">
        <v>44013</v>
      </c>
      <c r="J188" s="317">
        <v>44044</v>
      </c>
      <c r="K188" s="317">
        <v>44075</v>
      </c>
      <c r="L188" s="317">
        <v>44105</v>
      </c>
      <c r="M188" s="317">
        <v>44136</v>
      </c>
      <c r="N188" s="317">
        <v>44166</v>
      </c>
      <c r="O188" s="317">
        <v>44197</v>
      </c>
      <c r="P188" s="317">
        <v>44228</v>
      </c>
      <c r="Q188" s="317">
        <v>44256</v>
      </c>
      <c r="R188" s="317">
        <v>44287</v>
      </c>
      <c r="S188" s="317">
        <v>44317</v>
      </c>
      <c r="T188" s="317">
        <v>44348</v>
      </c>
      <c r="U188" s="317">
        <v>44378</v>
      </c>
      <c r="V188" s="317">
        <v>44409</v>
      </c>
      <c r="W188" s="317">
        <v>44440</v>
      </c>
      <c r="X188" s="317">
        <v>44470</v>
      </c>
      <c r="Y188" s="317">
        <v>44501</v>
      </c>
      <c r="Z188" s="317">
        <v>44531</v>
      </c>
      <c r="AA188" s="317">
        <v>44562</v>
      </c>
      <c r="AB188" s="317">
        <v>44593</v>
      </c>
      <c r="AC188" s="317">
        <v>44621</v>
      </c>
      <c r="AD188" s="317">
        <v>44652</v>
      </c>
      <c r="AE188" s="317">
        <v>44682</v>
      </c>
      <c r="AF188" s="317">
        <v>44713</v>
      </c>
      <c r="AG188" s="317">
        <v>44743</v>
      </c>
      <c r="AH188" s="317">
        <v>44774</v>
      </c>
      <c r="AI188" s="317">
        <v>44805</v>
      </c>
      <c r="AJ188" s="317">
        <v>44835</v>
      </c>
      <c r="AK188" s="317">
        <v>44866</v>
      </c>
      <c r="AL188" s="317">
        <v>44896</v>
      </c>
      <c r="AM188" s="317">
        <v>44927</v>
      </c>
    </row>
    <row r="189" spans="1:39" hidden="1" x14ac:dyDescent="0.3">
      <c r="A189" s="117"/>
      <c r="B189" s="295" t="s">
        <v>169</v>
      </c>
      <c r="C189" s="134">
        <f>C157*'YTD PROGRAM SUMMARY'!C48</f>
        <v>0</v>
      </c>
      <c r="D189" s="134">
        <f>D157*'YTD PROGRAM SUMMARY'!D48</f>
        <v>0</v>
      </c>
      <c r="E189" s="134">
        <f>E157*'YTD PROGRAM SUMMARY'!E48</f>
        <v>0</v>
      </c>
      <c r="F189" s="134">
        <f>F157*'YTD PROGRAM SUMMARY'!F48</f>
        <v>0</v>
      </c>
      <c r="G189" s="134">
        <f>G157*'YTD PROGRAM SUMMARY'!G48</f>
        <v>0</v>
      </c>
      <c r="H189" s="134">
        <f>H157*'YTD PROGRAM SUMMARY'!H48</f>
        <v>0</v>
      </c>
      <c r="I189" s="134">
        <f>I157*'YTD PROGRAM SUMMARY'!I48</f>
        <v>0</v>
      </c>
      <c r="J189" s="134">
        <f>J157*'YTD PROGRAM SUMMARY'!J48</f>
        <v>0</v>
      </c>
      <c r="K189" s="134">
        <f>K157*'YTD PROGRAM SUMMARY'!K48</f>
        <v>0</v>
      </c>
      <c r="L189" s="134">
        <f>L157*'YTD PROGRAM SUMMARY'!L48</f>
        <v>0</v>
      </c>
      <c r="M189" s="134">
        <f>M157*'YTD PROGRAM SUMMARY'!M48</f>
        <v>0</v>
      </c>
      <c r="N189" s="134">
        <f>N157*'YTD PROGRAM SUMMARY'!N48</f>
        <v>0</v>
      </c>
      <c r="O189" s="258">
        <f>O157*'YTD PROGRAM SUMMARY'!O48</f>
        <v>0</v>
      </c>
      <c r="P189" s="258">
        <f>P157*'YTD PROGRAM SUMMARY'!P48</f>
        <v>0</v>
      </c>
      <c r="Q189" s="258">
        <f>Q157*'YTD PROGRAM SUMMARY'!Q48</f>
        <v>0</v>
      </c>
      <c r="R189" s="258">
        <f>R157*'YTD PROGRAM SUMMARY'!R48</f>
        <v>0</v>
      </c>
      <c r="S189" s="258">
        <f>S157*'YTD PROGRAM SUMMARY'!S48</f>
        <v>0</v>
      </c>
      <c r="T189" s="258">
        <f>T157*'YTD PROGRAM SUMMARY'!T48</f>
        <v>0</v>
      </c>
      <c r="U189" s="258">
        <f>U157*'YTD PROGRAM SUMMARY'!U48</f>
        <v>0</v>
      </c>
      <c r="V189" s="258">
        <f>V157*'YTD PROGRAM SUMMARY'!V48</f>
        <v>0</v>
      </c>
      <c r="W189" s="258">
        <f>W157*'YTD PROGRAM SUMMARY'!W48</f>
        <v>0</v>
      </c>
      <c r="X189" s="258">
        <f>X157*'YTD PROGRAM SUMMARY'!X48</f>
        <v>0</v>
      </c>
      <c r="Y189" s="258">
        <f>Y157*'YTD PROGRAM SUMMARY'!Y48</f>
        <v>0</v>
      </c>
      <c r="Z189" s="258">
        <f>Z157*'YTD PROGRAM SUMMARY'!Z48</f>
        <v>0</v>
      </c>
      <c r="AA189" s="258">
        <f>AA157*'YTD PROGRAM SUMMARY'!AA48</f>
        <v>0</v>
      </c>
      <c r="AB189" s="258">
        <f>AB157*'YTD PROGRAM SUMMARY'!AB48</f>
        <v>0</v>
      </c>
      <c r="AC189" s="258">
        <f>AC157*'YTD PROGRAM SUMMARY'!AC48</f>
        <v>0</v>
      </c>
      <c r="AD189" s="258">
        <f>AD157*'YTD PROGRAM SUMMARY'!AD48</f>
        <v>0</v>
      </c>
      <c r="AE189" s="258">
        <f>AE157*'YTD PROGRAM SUMMARY'!AE48</f>
        <v>0</v>
      </c>
      <c r="AF189" s="258">
        <f>AF157*'YTD PROGRAM SUMMARY'!AF48</f>
        <v>0</v>
      </c>
      <c r="AG189" s="258">
        <f>AG157*'YTD PROGRAM SUMMARY'!AG48</f>
        <v>0</v>
      </c>
      <c r="AH189" s="258">
        <f>AH157*'YTD PROGRAM SUMMARY'!AH48</f>
        <v>0</v>
      </c>
      <c r="AI189" s="258">
        <f>AI157*'YTD PROGRAM SUMMARY'!AI48</f>
        <v>0</v>
      </c>
      <c r="AJ189" s="258">
        <f>AJ157*'YTD PROGRAM SUMMARY'!AJ48</f>
        <v>0</v>
      </c>
      <c r="AK189" s="258">
        <f>AK157*'YTD PROGRAM SUMMARY'!AK48</f>
        <v>0</v>
      </c>
      <c r="AL189" s="258">
        <f>AL157*'YTD PROGRAM SUMMARY'!AL48</f>
        <v>0</v>
      </c>
      <c r="AM189" s="258">
        <f>AM157*'YTD PROGRAM SUMMARY'!AM48</f>
        <v>0</v>
      </c>
    </row>
    <row r="190" spans="1:39" ht="15" hidden="1" thickBot="1" x14ac:dyDescent="0.35">
      <c r="A190" s="117"/>
      <c r="B190" s="284" t="s">
        <v>170</v>
      </c>
      <c r="C190" s="127">
        <f>C176*'YTD PROGRAM SUMMARY'!C48</f>
        <v>0</v>
      </c>
      <c r="D190" s="127">
        <f>D176*'YTD PROGRAM SUMMARY'!D48</f>
        <v>0</v>
      </c>
      <c r="E190" s="127">
        <f>E176*'YTD PROGRAM SUMMARY'!E48</f>
        <v>0</v>
      </c>
      <c r="F190" s="127">
        <f>F176*'YTD PROGRAM SUMMARY'!F48</f>
        <v>0</v>
      </c>
      <c r="G190" s="127">
        <f>G176*'YTD PROGRAM SUMMARY'!G48</f>
        <v>0</v>
      </c>
      <c r="H190" s="127">
        <f>H176*'YTD PROGRAM SUMMARY'!H48</f>
        <v>0</v>
      </c>
      <c r="I190" s="127">
        <f>I176*'YTD PROGRAM SUMMARY'!I48</f>
        <v>0</v>
      </c>
      <c r="J190" s="127">
        <f>J176*'YTD PROGRAM SUMMARY'!J48</f>
        <v>0</v>
      </c>
      <c r="K190" s="127">
        <f>K176*'YTD PROGRAM SUMMARY'!K48</f>
        <v>0</v>
      </c>
      <c r="L190" s="127">
        <f>L176*'YTD PROGRAM SUMMARY'!L48</f>
        <v>0</v>
      </c>
      <c r="M190" s="127">
        <f>M176*'YTD PROGRAM SUMMARY'!M48</f>
        <v>0</v>
      </c>
      <c r="N190" s="127">
        <f>N176*'YTD PROGRAM SUMMARY'!N48</f>
        <v>0</v>
      </c>
      <c r="O190" s="252">
        <f>O176*'YTD PROGRAM SUMMARY'!O48</f>
        <v>0</v>
      </c>
      <c r="P190" s="252">
        <f>P176*'YTD PROGRAM SUMMARY'!P48</f>
        <v>0</v>
      </c>
      <c r="Q190" s="252">
        <f>Q176*'YTD PROGRAM SUMMARY'!Q48</f>
        <v>0</v>
      </c>
      <c r="R190" s="252">
        <f>R176*'YTD PROGRAM SUMMARY'!R48</f>
        <v>0</v>
      </c>
      <c r="S190" s="252">
        <f>S176*'YTD PROGRAM SUMMARY'!S48</f>
        <v>0</v>
      </c>
      <c r="T190" s="252">
        <f>T176*'YTD PROGRAM SUMMARY'!T48</f>
        <v>0</v>
      </c>
      <c r="U190" s="252">
        <f>U176*'YTD PROGRAM SUMMARY'!U48</f>
        <v>0</v>
      </c>
      <c r="V190" s="252">
        <f>V176*'YTD PROGRAM SUMMARY'!V48</f>
        <v>0</v>
      </c>
      <c r="W190" s="252">
        <f>W176*'YTD PROGRAM SUMMARY'!W48</f>
        <v>0</v>
      </c>
      <c r="X190" s="252">
        <f>X176*'YTD PROGRAM SUMMARY'!X48</f>
        <v>0</v>
      </c>
      <c r="Y190" s="252">
        <f>Y176*'YTD PROGRAM SUMMARY'!Y48</f>
        <v>0</v>
      </c>
      <c r="Z190" s="252">
        <f>Z176*'YTD PROGRAM SUMMARY'!Z48</f>
        <v>0</v>
      </c>
      <c r="AA190" s="252">
        <f>AA176*'YTD PROGRAM SUMMARY'!AA48</f>
        <v>0</v>
      </c>
      <c r="AB190" s="252">
        <f>AB176*'YTD PROGRAM SUMMARY'!AB48</f>
        <v>0</v>
      </c>
      <c r="AC190" s="252">
        <f>AC176*'YTD PROGRAM SUMMARY'!AC48</f>
        <v>0</v>
      </c>
      <c r="AD190" s="252">
        <f>AD176*'YTD PROGRAM SUMMARY'!AD48</f>
        <v>0</v>
      </c>
      <c r="AE190" s="252">
        <f>AE176*'YTD PROGRAM SUMMARY'!AE48</f>
        <v>0</v>
      </c>
      <c r="AF190" s="252">
        <f>AF176*'YTD PROGRAM SUMMARY'!AF48</f>
        <v>0</v>
      </c>
      <c r="AG190" s="252">
        <f>AG176*'YTD PROGRAM SUMMARY'!AG48</f>
        <v>0</v>
      </c>
      <c r="AH190" s="252">
        <f>AH176*'YTD PROGRAM SUMMARY'!AH48</f>
        <v>0</v>
      </c>
      <c r="AI190" s="252">
        <f>AI176*'YTD PROGRAM SUMMARY'!AI48</f>
        <v>0</v>
      </c>
      <c r="AJ190" s="252">
        <f>AJ176*'YTD PROGRAM SUMMARY'!AJ48</f>
        <v>0</v>
      </c>
      <c r="AK190" s="252">
        <f>AK176*'YTD PROGRAM SUMMARY'!AK48</f>
        <v>0</v>
      </c>
      <c r="AL190" s="252">
        <f>AL176*'YTD PROGRAM SUMMARY'!AL48</f>
        <v>0</v>
      </c>
      <c r="AM190" s="252">
        <f>AM176*'YTD PROGRAM SUMMARY'!AM48</f>
        <v>0</v>
      </c>
    </row>
    <row r="191" spans="1:39" hidden="1" x14ac:dyDescent="0.3">
      <c r="A191" s="117"/>
      <c r="B191" s="295" t="s">
        <v>171</v>
      </c>
      <c r="C191" s="128">
        <f>IFERROR(C189/C73,0)</f>
        <v>0</v>
      </c>
      <c r="D191" s="128">
        <f t="shared" ref="D191:AM191" si="107">IFERROR(D189/D73,0)</f>
        <v>0</v>
      </c>
      <c r="E191" s="128">
        <f t="shared" si="107"/>
        <v>0</v>
      </c>
      <c r="F191" s="128">
        <f t="shared" si="107"/>
        <v>0</v>
      </c>
      <c r="G191" s="128">
        <f t="shared" si="107"/>
        <v>0</v>
      </c>
      <c r="H191" s="128">
        <f t="shared" si="107"/>
        <v>0</v>
      </c>
      <c r="I191" s="128">
        <f t="shared" si="107"/>
        <v>0</v>
      </c>
      <c r="J191" s="128">
        <f t="shared" si="107"/>
        <v>0</v>
      </c>
      <c r="K191" s="128">
        <f t="shared" si="107"/>
        <v>0</v>
      </c>
      <c r="L191" s="128">
        <f t="shared" si="107"/>
        <v>0</v>
      </c>
      <c r="M191" s="128">
        <f t="shared" si="107"/>
        <v>0</v>
      </c>
      <c r="N191" s="128">
        <f t="shared" si="107"/>
        <v>0</v>
      </c>
      <c r="O191" s="253">
        <f t="shared" si="107"/>
        <v>0</v>
      </c>
      <c r="P191" s="253">
        <f t="shared" si="107"/>
        <v>0</v>
      </c>
      <c r="Q191" s="253">
        <f t="shared" si="107"/>
        <v>0</v>
      </c>
      <c r="R191" s="253">
        <f t="shared" si="107"/>
        <v>0</v>
      </c>
      <c r="S191" s="253">
        <f t="shared" si="107"/>
        <v>0</v>
      </c>
      <c r="T191" s="253">
        <f t="shared" si="107"/>
        <v>0</v>
      </c>
      <c r="U191" s="253">
        <f t="shared" si="107"/>
        <v>0</v>
      </c>
      <c r="V191" s="253">
        <f t="shared" si="107"/>
        <v>0</v>
      </c>
      <c r="W191" s="253">
        <f t="shared" si="107"/>
        <v>0</v>
      </c>
      <c r="X191" s="253">
        <f t="shared" si="107"/>
        <v>0</v>
      </c>
      <c r="Y191" s="253">
        <f t="shared" si="107"/>
        <v>0</v>
      </c>
      <c r="Z191" s="253">
        <f t="shared" si="107"/>
        <v>0</v>
      </c>
      <c r="AA191" s="253">
        <f t="shared" si="107"/>
        <v>0</v>
      </c>
      <c r="AB191" s="253">
        <f t="shared" si="107"/>
        <v>0</v>
      </c>
      <c r="AC191" s="253">
        <f t="shared" si="107"/>
        <v>0</v>
      </c>
      <c r="AD191" s="253">
        <f t="shared" si="107"/>
        <v>0</v>
      </c>
      <c r="AE191" s="253">
        <f t="shared" si="107"/>
        <v>0</v>
      </c>
      <c r="AF191" s="253">
        <f t="shared" si="107"/>
        <v>0</v>
      </c>
      <c r="AG191" s="253">
        <f t="shared" si="107"/>
        <v>0</v>
      </c>
      <c r="AH191" s="253">
        <f t="shared" si="107"/>
        <v>0</v>
      </c>
      <c r="AI191" s="253">
        <f t="shared" si="107"/>
        <v>0</v>
      </c>
      <c r="AJ191" s="253">
        <f t="shared" si="107"/>
        <v>0</v>
      </c>
      <c r="AK191" s="253">
        <f t="shared" si="107"/>
        <v>0</v>
      </c>
      <c r="AL191" s="253">
        <f t="shared" si="107"/>
        <v>0</v>
      </c>
      <c r="AM191" s="253">
        <f t="shared" si="107"/>
        <v>0</v>
      </c>
    </row>
    <row r="192" spans="1:39" ht="15" hidden="1" thickBot="1" x14ac:dyDescent="0.35">
      <c r="A192" s="117"/>
      <c r="B192" s="284" t="s">
        <v>172</v>
      </c>
      <c r="C192" s="129">
        <f>IFERROR(C190/C73,0)</f>
        <v>0</v>
      </c>
      <c r="D192" s="129">
        <f t="shared" ref="D192:AM192" si="108">IFERROR(D190/D73,0)</f>
        <v>0</v>
      </c>
      <c r="E192" s="129">
        <f t="shared" si="108"/>
        <v>0</v>
      </c>
      <c r="F192" s="129">
        <f t="shared" si="108"/>
        <v>0</v>
      </c>
      <c r="G192" s="129">
        <f t="shared" si="108"/>
        <v>0</v>
      </c>
      <c r="H192" s="129">
        <f t="shared" si="108"/>
        <v>0</v>
      </c>
      <c r="I192" s="129">
        <f t="shared" si="108"/>
        <v>0</v>
      </c>
      <c r="J192" s="129">
        <f t="shared" si="108"/>
        <v>0</v>
      </c>
      <c r="K192" s="129">
        <f t="shared" si="108"/>
        <v>0</v>
      </c>
      <c r="L192" s="129">
        <f t="shared" si="108"/>
        <v>0</v>
      </c>
      <c r="M192" s="129">
        <f t="shared" si="108"/>
        <v>0</v>
      </c>
      <c r="N192" s="129">
        <f t="shared" si="108"/>
        <v>0</v>
      </c>
      <c r="O192" s="254">
        <f t="shared" si="108"/>
        <v>0</v>
      </c>
      <c r="P192" s="254">
        <f t="shared" si="108"/>
        <v>0</v>
      </c>
      <c r="Q192" s="254">
        <f t="shared" si="108"/>
        <v>0</v>
      </c>
      <c r="R192" s="254">
        <f t="shared" si="108"/>
        <v>0</v>
      </c>
      <c r="S192" s="254">
        <f t="shared" si="108"/>
        <v>0</v>
      </c>
      <c r="T192" s="254">
        <f t="shared" si="108"/>
        <v>0</v>
      </c>
      <c r="U192" s="254">
        <f t="shared" si="108"/>
        <v>0</v>
      </c>
      <c r="V192" s="254">
        <f t="shared" si="108"/>
        <v>0</v>
      </c>
      <c r="W192" s="254">
        <f t="shared" si="108"/>
        <v>0</v>
      </c>
      <c r="X192" s="254">
        <f t="shared" si="108"/>
        <v>0</v>
      </c>
      <c r="Y192" s="254">
        <f t="shared" si="108"/>
        <v>0</v>
      </c>
      <c r="Z192" s="254">
        <f t="shared" si="108"/>
        <v>0</v>
      </c>
      <c r="AA192" s="254">
        <f t="shared" si="108"/>
        <v>0</v>
      </c>
      <c r="AB192" s="254">
        <f t="shared" si="108"/>
        <v>0</v>
      </c>
      <c r="AC192" s="254">
        <f t="shared" si="108"/>
        <v>0</v>
      </c>
      <c r="AD192" s="254">
        <f t="shared" si="108"/>
        <v>0</v>
      </c>
      <c r="AE192" s="254">
        <f t="shared" si="108"/>
        <v>0</v>
      </c>
      <c r="AF192" s="254">
        <f t="shared" si="108"/>
        <v>0</v>
      </c>
      <c r="AG192" s="254">
        <f t="shared" si="108"/>
        <v>0</v>
      </c>
      <c r="AH192" s="254">
        <f t="shared" si="108"/>
        <v>0</v>
      </c>
      <c r="AI192" s="254">
        <f t="shared" si="108"/>
        <v>0</v>
      </c>
      <c r="AJ192" s="254">
        <f t="shared" si="108"/>
        <v>0</v>
      </c>
      <c r="AK192" s="254">
        <f t="shared" si="108"/>
        <v>0</v>
      </c>
      <c r="AL192" s="254">
        <f t="shared" si="108"/>
        <v>0</v>
      </c>
      <c r="AM192" s="254">
        <f t="shared" si="108"/>
        <v>0</v>
      </c>
    </row>
    <row r="193" spans="1:39" ht="15" hidden="1" thickBot="1" x14ac:dyDescent="0.35">
      <c r="A193" s="117"/>
      <c r="B193" s="308" t="s">
        <v>173</v>
      </c>
      <c r="C193" s="131">
        <f>C191+C192</f>
        <v>0</v>
      </c>
      <c r="D193" s="131">
        <f t="shared" ref="D193:AM193" si="109">D191+D192</f>
        <v>0</v>
      </c>
      <c r="E193" s="132">
        <f t="shared" si="109"/>
        <v>0</v>
      </c>
      <c r="F193" s="132">
        <f t="shared" si="109"/>
        <v>0</v>
      </c>
      <c r="G193" s="132">
        <f t="shared" si="109"/>
        <v>0</v>
      </c>
      <c r="H193" s="132">
        <f t="shared" si="109"/>
        <v>0</v>
      </c>
      <c r="I193" s="132">
        <f t="shared" si="109"/>
        <v>0</v>
      </c>
      <c r="J193" s="132">
        <f t="shared" si="109"/>
        <v>0</v>
      </c>
      <c r="K193" s="132">
        <f t="shared" si="109"/>
        <v>0</v>
      </c>
      <c r="L193" s="132">
        <f t="shared" si="109"/>
        <v>0</v>
      </c>
      <c r="M193" s="133">
        <f t="shared" si="109"/>
        <v>0</v>
      </c>
      <c r="N193" s="142">
        <f t="shared" si="109"/>
        <v>0</v>
      </c>
      <c r="O193" s="255">
        <f t="shared" si="109"/>
        <v>0</v>
      </c>
      <c r="P193" s="255">
        <f t="shared" si="109"/>
        <v>0</v>
      </c>
      <c r="Q193" s="256">
        <f t="shared" si="109"/>
        <v>0</v>
      </c>
      <c r="R193" s="256">
        <f t="shared" si="109"/>
        <v>0</v>
      </c>
      <c r="S193" s="256">
        <f t="shared" si="109"/>
        <v>0</v>
      </c>
      <c r="T193" s="256">
        <f t="shared" si="109"/>
        <v>0</v>
      </c>
      <c r="U193" s="256">
        <f t="shared" si="109"/>
        <v>0</v>
      </c>
      <c r="V193" s="256">
        <f t="shared" si="109"/>
        <v>0</v>
      </c>
      <c r="W193" s="256">
        <f t="shared" si="109"/>
        <v>0</v>
      </c>
      <c r="X193" s="256">
        <f t="shared" si="109"/>
        <v>0</v>
      </c>
      <c r="Y193" s="270">
        <f t="shared" si="109"/>
        <v>0</v>
      </c>
      <c r="Z193" s="270">
        <f t="shared" si="109"/>
        <v>0</v>
      </c>
      <c r="AA193" s="255">
        <f t="shared" si="109"/>
        <v>0</v>
      </c>
      <c r="AB193" s="255">
        <f t="shared" si="109"/>
        <v>0</v>
      </c>
      <c r="AC193" s="256">
        <f t="shared" si="109"/>
        <v>0</v>
      </c>
      <c r="AD193" s="256">
        <f t="shared" si="109"/>
        <v>0</v>
      </c>
      <c r="AE193" s="256">
        <f t="shared" si="109"/>
        <v>0</v>
      </c>
      <c r="AF193" s="256">
        <f t="shared" si="109"/>
        <v>0</v>
      </c>
      <c r="AG193" s="256">
        <f t="shared" si="109"/>
        <v>0</v>
      </c>
      <c r="AH193" s="256">
        <f t="shared" si="109"/>
        <v>0</v>
      </c>
      <c r="AI193" s="256">
        <f t="shared" si="109"/>
        <v>0</v>
      </c>
      <c r="AJ193" s="256">
        <f t="shared" si="109"/>
        <v>0</v>
      </c>
      <c r="AK193" s="270">
        <f t="shared" si="109"/>
        <v>0</v>
      </c>
      <c r="AL193" s="270">
        <f t="shared" si="109"/>
        <v>0</v>
      </c>
      <c r="AM193" s="255">
        <f t="shared" si="109"/>
        <v>0</v>
      </c>
    </row>
    <row r="194" spans="1:39" hidden="1" x14ac:dyDescent="0.3">
      <c r="A194" s="117"/>
      <c r="B194" s="117" t="s">
        <v>174</v>
      </c>
      <c r="C194" s="135">
        <f>C186+C193</f>
        <v>0</v>
      </c>
      <c r="D194" s="135">
        <f t="shared" ref="D194:AM194" si="110">D186+D193</f>
        <v>0</v>
      </c>
      <c r="E194" s="135">
        <f t="shared" si="110"/>
        <v>0</v>
      </c>
      <c r="F194" s="135">
        <f t="shared" si="110"/>
        <v>0</v>
      </c>
      <c r="G194" s="135">
        <f t="shared" si="110"/>
        <v>0</v>
      </c>
      <c r="H194" s="135">
        <f t="shared" si="110"/>
        <v>0</v>
      </c>
      <c r="I194" s="135">
        <f t="shared" si="110"/>
        <v>0</v>
      </c>
      <c r="J194" s="135">
        <f t="shared" si="110"/>
        <v>0</v>
      </c>
      <c r="K194" s="135">
        <f t="shared" si="110"/>
        <v>0</v>
      </c>
      <c r="L194" s="135">
        <f t="shared" si="110"/>
        <v>0</v>
      </c>
      <c r="M194" s="135">
        <f t="shared" si="110"/>
        <v>0</v>
      </c>
      <c r="N194" s="135">
        <f t="shared" si="110"/>
        <v>0</v>
      </c>
      <c r="O194" s="259">
        <f t="shared" si="110"/>
        <v>0</v>
      </c>
      <c r="P194" s="259">
        <f t="shared" si="110"/>
        <v>0</v>
      </c>
      <c r="Q194" s="259">
        <f t="shared" si="110"/>
        <v>0</v>
      </c>
      <c r="R194" s="259">
        <f t="shared" si="110"/>
        <v>0</v>
      </c>
      <c r="S194" s="259">
        <f t="shared" si="110"/>
        <v>0</v>
      </c>
      <c r="T194" s="259">
        <f t="shared" si="110"/>
        <v>0</v>
      </c>
      <c r="U194" s="259">
        <f t="shared" si="110"/>
        <v>0</v>
      </c>
      <c r="V194" s="259">
        <f t="shared" si="110"/>
        <v>0</v>
      </c>
      <c r="W194" s="259">
        <f t="shared" si="110"/>
        <v>0</v>
      </c>
      <c r="X194" s="259">
        <f t="shared" si="110"/>
        <v>0</v>
      </c>
      <c r="Y194" s="259">
        <f t="shared" si="110"/>
        <v>0</v>
      </c>
      <c r="Z194" s="259">
        <f t="shared" si="110"/>
        <v>0</v>
      </c>
      <c r="AA194" s="259">
        <f t="shared" si="110"/>
        <v>0</v>
      </c>
      <c r="AB194" s="259">
        <f t="shared" si="110"/>
        <v>0</v>
      </c>
      <c r="AC194" s="259">
        <f t="shared" si="110"/>
        <v>0</v>
      </c>
      <c r="AD194" s="259">
        <f t="shared" si="110"/>
        <v>0</v>
      </c>
      <c r="AE194" s="259">
        <f t="shared" si="110"/>
        <v>0</v>
      </c>
      <c r="AF194" s="259">
        <f t="shared" si="110"/>
        <v>0</v>
      </c>
      <c r="AG194" s="259">
        <f t="shared" si="110"/>
        <v>0</v>
      </c>
      <c r="AH194" s="259">
        <f t="shared" si="110"/>
        <v>0</v>
      </c>
      <c r="AI194" s="259">
        <f t="shared" si="110"/>
        <v>0</v>
      </c>
      <c r="AJ194" s="259">
        <f t="shared" si="110"/>
        <v>0</v>
      </c>
      <c r="AK194" s="259">
        <f t="shared" si="110"/>
        <v>0</v>
      </c>
      <c r="AL194" s="259">
        <f t="shared" si="110"/>
        <v>0</v>
      </c>
      <c r="AM194" s="259">
        <f t="shared" si="110"/>
        <v>0</v>
      </c>
    </row>
    <row r="195" spans="1:39" hidden="1" x14ac:dyDescent="0.3">
      <c r="A195" s="117"/>
      <c r="B195" s="117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</row>
    <row r="196" spans="1:39" hidden="1" x14ac:dyDescent="0.3">
      <c r="A196" s="117"/>
      <c r="B196" s="117" t="s">
        <v>175</v>
      </c>
      <c r="C196" s="136">
        <f t="shared" ref="C196" si="111">SUM(C182:C183)</f>
        <v>0</v>
      </c>
      <c r="D196" s="136">
        <f t="shared" ref="D196:AM196" si="112">SUM(D182:D183)</f>
        <v>0</v>
      </c>
      <c r="E196" s="137">
        <f t="shared" si="112"/>
        <v>0</v>
      </c>
      <c r="F196" s="137">
        <f t="shared" si="112"/>
        <v>0</v>
      </c>
      <c r="G196" s="137">
        <f t="shared" si="112"/>
        <v>0</v>
      </c>
      <c r="H196" s="137">
        <f t="shared" si="112"/>
        <v>0</v>
      </c>
      <c r="I196" s="137">
        <f t="shared" si="112"/>
        <v>0</v>
      </c>
      <c r="J196" s="137">
        <f t="shared" si="112"/>
        <v>0</v>
      </c>
      <c r="K196" s="137">
        <f t="shared" si="112"/>
        <v>0</v>
      </c>
      <c r="L196" s="137">
        <f t="shared" si="112"/>
        <v>0</v>
      </c>
      <c r="M196" s="138">
        <f t="shared" si="112"/>
        <v>0</v>
      </c>
      <c r="N196" s="138">
        <f t="shared" si="112"/>
        <v>0</v>
      </c>
      <c r="O196" s="265">
        <f t="shared" si="112"/>
        <v>0</v>
      </c>
      <c r="P196" s="265">
        <f t="shared" si="112"/>
        <v>0</v>
      </c>
      <c r="Q196" s="266">
        <f t="shared" si="112"/>
        <v>0</v>
      </c>
      <c r="R196" s="266">
        <f t="shared" si="112"/>
        <v>0</v>
      </c>
      <c r="S196" s="266">
        <f t="shared" si="112"/>
        <v>0</v>
      </c>
      <c r="T196" s="266">
        <f t="shared" si="112"/>
        <v>0</v>
      </c>
      <c r="U196" s="266">
        <f t="shared" si="112"/>
        <v>0</v>
      </c>
      <c r="V196" s="266">
        <f t="shared" si="112"/>
        <v>0</v>
      </c>
      <c r="W196" s="266">
        <f t="shared" si="112"/>
        <v>0</v>
      </c>
      <c r="X196" s="266">
        <f t="shared" si="112"/>
        <v>0</v>
      </c>
      <c r="Y196" s="267">
        <f t="shared" si="112"/>
        <v>0</v>
      </c>
      <c r="Z196" s="267">
        <f t="shared" si="112"/>
        <v>0</v>
      </c>
      <c r="AA196" s="265">
        <f t="shared" si="112"/>
        <v>0</v>
      </c>
      <c r="AB196" s="265">
        <f t="shared" si="112"/>
        <v>0</v>
      </c>
      <c r="AC196" s="266">
        <f t="shared" si="112"/>
        <v>0</v>
      </c>
      <c r="AD196" s="266">
        <f t="shared" si="112"/>
        <v>0</v>
      </c>
      <c r="AE196" s="266">
        <f t="shared" si="112"/>
        <v>0</v>
      </c>
      <c r="AF196" s="266">
        <f t="shared" si="112"/>
        <v>0</v>
      </c>
      <c r="AG196" s="266">
        <f t="shared" si="112"/>
        <v>0</v>
      </c>
      <c r="AH196" s="266">
        <f t="shared" si="112"/>
        <v>0</v>
      </c>
      <c r="AI196" s="266">
        <f t="shared" si="112"/>
        <v>0</v>
      </c>
      <c r="AJ196" s="266">
        <f t="shared" si="112"/>
        <v>0</v>
      </c>
      <c r="AK196" s="267">
        <f t="shared" si="112"/>
        <v>0</v>
      </c>
      <c r="AL196" s="267">
        <f t="shared" si="112"/>
        <v>0</v>
      </c>
      <c r="AM196" s="265">
        <f t="shared" si="112"/>
        <v>0</v>
      </c>
    </row>
    <row r="197" spans="1:39" hidden="1" x14ac:dyDescent="0.3">
      <c r="A197" s="117"/>
      <c r="B197" s="117" t="s">
        <v>176</v>
      </c>
      <c r="C197" s="136">
        <f t="shared" ref="C197" si="113">SUM(C189:C190)</f>
        <v>0</v>
      </c>
      <c r="D197" s="136">
        <f t="shared" ref="D197:AM197" si="114">SUM(D189:D190)</f>
        <v>0</v>
      </c>
      <c r="E197" s="137">
        <f t="shared" si="114"/>
        <v>0</v>
      </c>
      <c r="F197" s="137">
        <f t="shared" si="114"/>
        <v>0</v>
      </c>
      <c r="G197" s="137">
        <f t="shared" si="114"/>
        <v>0</v>
      </c>
      <c r="H197" s="137">
        <f t="shared" si="114"/>
        <v>0</v>
      </c>
      <c r="I197" s="137">
        <f t="shared" si="114"/>
        <v>0</v>
      </c>
      <c r="J197" s="137">
        <f t="shared" si="114"/>
        <v>0</v>
      </c>
      <c r="K197" s="137">
        <f t="shared" si="114"/>
        <v>0</v>
      </c>
      <c r="L197" s="137">
        <f t="shared" si="114"/>
        <v>0</v>
      </c>
      <c r="M197" s="138">
        <f t="shared" si="114"/>
        <v>0</v>
      </c>
      <c r="N197" s="138">
        <f t="shared" si="114"/>
        <v>0</v>
      </c>
      <c r="O197" s="265">
        <f t="shared" si="114"/>
        <v>0</v>
      </c>
      <c r="P197" s="265">
        <f t="shared" si="114"/>
        <v>0</v>
      </c>
      <c r="Q197" s="266">
        <f t="shared" si="114"/>
        <v>0</v>
      </c>
      <c r="R197" s="266">
        <f t="shared" si="114"/>
        <v>0</v>
      </c>
      <c r="S197" s="266">
        <f t="shared" si="114"/>
        <v>0</v>
      </c>
      <c r="T197" s="266">
        <f t="shared" si="114"/>
        <v>0</v>
      </c>
      <c r="U197" s="266">
        <f t="shared" si="114"/>
        <v>0</v>
      </c>
      <c r="V197" s="266">
        <f t="shared" si="114"/>
        <v>0</v>
      </c>
      <c r="W197" s="266">
        <f t="shared" si="114"/>
        <v>0</v>
      </c>
      <c r="X197" s="266">
        <f t="shared" si="114"/>
        <v>0</v>
      </c>
      <c r="Y197" s="267">
        <f t="shared" si="114"/>
        <v>0</v>
      </c>
      <c r="Z197" s="267">
        <f t="shared" si="114"/>
        <v>0</v>
      </c>
      <c r="AA197" s="265">
        <f t="shared" si="114"/>
        <v>0</v>
      </c>
      <c r="AB197" s="265">
        <f t="shared" si="114"/>
        <v>0</v>
      </c>
      <c r="AC197" s="266">
        <f t="shared" si="114"/>
        <v>0</v>
      </c>
      <c r="AD197" s="266">
        <f t="shared" si="114"/>
        <v>0</v>
      </c>
      <c r="AE197" s="266">
        <f t="shared" si="114"/>
        <v>0</v>
      </c>
      <c r="AF197" s="266">
        <f t="shared" si="114"/>
        <v>0</v>
      </c>
      <c r="AG197" s="266">
        <f t="shared" si="114"/>
        <v>0</v>
      </c>
      <c r="AH197" s="266">
        <f t="shared" si="114"/>
        <v>0</v>
      </c>
      <c r="AI197" s="266">
        <f t="shared" si="114"/>
        <v>0</v>
      </c>
      <c r="AJ197" s="266">
        <f t="shared" si="114"/>
        <v>0</v>
      </c>
      <c r="AK197" s="267">
        <f t="shared" si="114"/>
        <v>0</v>
      </c>
      <c r="AL197" s="267">
        <f t="shared" si="114"/>
        <v>0</v>
      </c>
      <c r="AM197" s="265">
        <f t="shared" si="114"/>
        <v>0</v>
      </c>
    </row>
    <row r="198" spans="1:39" hidden="1" x14ac:dyDescent="0.3">
      <c r="A198" s="117"/>
      <c r="B198" s="117" t="s">
        <v>162</v>
      </c>
      <c r="C198" s="139">
        <f t="shared" ref="C198" si="115">SUM(C196:C197)</f>
        <v>0</v>
      </c>
      <c r="D198" s="139">
        <f t="shared" ref="D198:AM198" si="116">SUM(D196:D197)</f>
        <v>0</v>
      </c>
      <c r="E198" s="139">
        <f t="shared" si="116"/>
        <v>0</v>
      </c>
      <c r="F198" s="139">
        <f t="shared" si="116"/>
        <v>0</v>
      </c>
      <c r="G198" s="139">
        <f t="shared" si="116"/>
        <v>0</v>
      </c>
      <c r="H198" s="139">
        <f t="shared" si="116"/>
        <v>0</v>
      </c>
      <c r="I198" s="139">
        <f t="shared" si="116"/>
        <v>0</v>
      </c>
      <c r="J198" s="139">
        <f t="shared" si="116"/>
        <v>0</v>
      </c>
      <c r="K198" s="139">
        <f t="shared" si="116"/>
        <v>0</v>
      </c>
      <c r="L198" s="139">
        <f t="shared" si="116"/>
        <v>0</v>
      </c>
      <c r="M198" s="140">
        <f t="shared" si="116"/>
        <v>0</v>
      </c>
      <c r="N198" s="140">
        <f t="shared" si="116"/>
        <v>0</v>
      </c>
      <c r="O198" s="268">
        <f t="shared" si="116"/>
        <v>0</v>
      </c>
      <c r="P198" s="268">
        <f t="shared" si="116"/>
        <v>0</v>
      </c>
      <c r="Q198" s="268">
        <f t="shared" si="116"/>
        <v>0</v>
      </c>
      <c r="R198" s="268">
        <f t="shared" si="116"/>
        <v>0</v>
      </c>
      <c r="S198" s="268">
        <f t="shared" si="116"/>
        <v>0</v>
      </c>
      <c r="T198" s="268">
        <f t="shared" si="116"/>
        <v>0</v>
      </c>
      <c r="U198" s="268">
        <f t="shared" si="116"/>
        <v>0</v>
      </c>
      <c r="V198" s="268">
        <f t="shared" si="116"/>
        <v>0</v>
      </c>
      <c r="W198" s="268">
        <f t="shared" si="116"/>
        <v>0</v>
      </c>
      <c r="X198" s="268">
        <f t="shared" si="116"/>
        <v>0</v>
      </c>
      <c r="Y198" s="269">
        <f t="shared" si="116"/>
        <v>0</v>
      </c>
      <c r="Z198" s="269">
        <f t="shared" si="116"/>
        <v>0</v>
      </c>
      <c r="AA198" s="268">
        <f t="shared" si="116"/>
        <v>0</v>
      </c>
      <c r="AB198" s="268">
        <f t="shared" si="116"/>
        <v>0</v>
      </c>
      <c r="AC198" s="268">
        <f t="shared" si="116"/>
        <v>0</v>
      </c>
      <c r="AD198" s="268">
        <f t="shared" si="116"/>
        <v>0</v>
      </c>
      <c r="AE198" s="268">
        <f t="shared" si="116"/>
        <v>0</v>
      </c>
      <c r="AF198" s="268">
        <f t="shared" si="116"/>
        <v>0</v>
      </c>
      <c r="AG198" s="268">
        <f t="shared" si="116"/>
        <v>0</v>
      </c>
      <c r="AH198" s="268">
        <f t="shared" si="116"/>
        <v>0</v>
      </c>
      <c r="AI198" s="268">
        <f t="shared" si="116"/>
        <v>0</v>
      </c>
      <c r="AJ198" s="268">
        <f t="shared" si="116"/>
        <v>0</v>
      </c>
      <c r="AK198" s="269">
        <f t="shared" si="116"/>
        <v>0</v>
      </c>
      <c r="AL198" s="269">
        <f t="shared" si="116"/>
        <v>0</v>
      </c>
      <c r="AM198" s="268">
        <f t="shared" si="116"/>
        <v>0</v>
      </c>
    </row>
    <row r="199" spans="1:39" hidden="1" x14ac:dyDescent="0.3"/>
  </sheetData>
  <mergeCells count="19">
    <mergeCell ref="A92:A105"/>
    <mergeCell ref="A77:A90"/>
    <mergeCell ref="A4:A19"/>
    <mergeCell ref="A22:A37"/>
    <mergeCell ref="A40:A55"/>
    <mergeCell ref="A58:A74"/>
    <mergeCell ref="AA125:AL125"/>
    <mergeCell ref="B108:N108"/>
    <mergeCell ref="O108:Z108"/>
    <mergeCell ref="AA108:AL108"/>
    <mergeCell ref="A107:A122"/>
    <mergeCell ref="B107:N107"/>
    <mergeCell ref="O107:Z107"/>
    <mergeCell ref="AA107:AL107"/>
    <mergeCell ref="A126:A139"/>
    <mergeCell ref="A142:A158"/>
    <mergeCell ref="A161:A177"/>
    <mergeCell ref="C125:N125"/>
    <mergeCell ref="O125:Z12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O109"/>
  <sheetViews>
    <sheetView zoomScale="80" zoomScaleNormal="80" workbookViewId="0">
      <pane xSplit="2" topLeftCell="C1" activePane="topRight" state="frozen"/>
      <selection activeCell="B2" sqref="B2:B3"/>
      <selection pane="topRight" activeCell="M44" sqref="M44"/>
    </sheetView>
  </sheetViews>
  <sheetFormatPr defaultRowHeight="14.4" x14ac:dyDescent="0.3"/>
  <cols>
    <col min="1" max="1" width="8" customWidth="1"/>
    <col min="2" max="2" width="24.77734375" customWidth="1"/>
    <col min="3" max="3" width="15.77734375" bestFit="1" customWidth="1"/>
    <col min="4" max="4" width="11.5546875" bestFit="1" customWidth="1"/>
    <col min="5" max="6" width="12.5546875" bestFit="1" customWidth="1"/>
    <col min="7" max="14" width="14.21875" bestFit="1" customWidth="1"/>
    <col min="15" max="16" width="15.21875" bestFit="1" customWidth="1"/>
    <col min="17" max="30" width="15.21875" customWidth="1"/>
    <col min="31" max="39" width="13.77734375" customWidth="1"/>
    <col min="40" max="41" width="10.5546875" bestFit="1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5">
        <f>' 1M - RES'!C2</f>
        <v>0.79015470747957905</v>
      </c>
      <c r="D2" s="425">
        <f>C2</f>
        <v>0.79015470747957905</v>
      </c>
      <c r="E2" s="424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12</v>
      </c>
      <c r="B4" s="17" t="s">
        <v>124</v>
      </c>
      <c r="C4" s="271">
        <f>'LI 11M - LPS'!C4</f>
        <v>43831</v>
      </c>
      <c r="D4" s="271">
        <f>'LI 11M - LPS'!D4</f>
        <v>43862</v>
      </c>
      <c r="E4" s="271">
        <f>'LI 11M - LPS'!E4</f>
        <v>43891</v>
      </c>
      <c r="F4" s="271">
        <f>'LI 11M - LPS'!F4</f>
        <v>43922</v>
      </c>
      <c r="G4" s="271">
        <f>'LI 11M - LPS'!G4</f>
        <v>43952</v>
      </c>
      <c r="H4" s="271">
        <f>'LI 11M - LPS'!H4</f>
        <v>43983</v>
      </c>
      <c r="I4" s="271">
        <f>'LI 11M - LPS'!I4</f>
        <v>44013</v>
      </c>
      <c r="J4" s="271">
        <f>'LI 11M - LPS'!J4</f>
        <v>44044</v>
      </c>
      <c r="K4" s="271">
        <f>'LI 11M - LPS'!K4</f>
        <v>44075</v>
      </c>
      <c r="L4" s="271">
        <f>'LI 11M - LPS'!L4</f>
        <v>44105</v>
      </c>
      <c r="M4" s="271">
        <f>'LI 11M - LPS'!M4</f>
        <v>44136</v>
      </c>
      <c r="N4" s="271">
        <f>'LI 11M - LPS'!N4</f>
        <v>44166</v>
      </c>
      <c r="O4" s="271">
        <f>'LI 11M - LPS'!O4</f>
        <v>44197</v>
      </c>
      <c r="P4" s="271">
        <f>'LI 11M - LPS'!P4</f>
        <v>44228</v>
      </c>
      <c r="Q4" s="271">
        <f>'LI 11M - LPS'!Q4</f>
        <v>44256</v>
      </c>
      <c r="R4" s="271">
        <f>'LI 11M - LPS'!R4</f>
        <v>44287</v>
      </c>
      <c r="S4" s="271">
        <f>'LI 11M - LPS'!S4</f>
        <v>44317</v>
      </c>
      <c r="T4" s="271">
        <f>'LI 11M - LPS'!T4</f>
        <v>44348</v>
      </c>
      <c r="U4" s="271">
        <f>'LI 11M - LPS'!U4</f>
        <v>44378</v>
      </c>
      <c r="V4" s="271">
        <f>'LI 11M - LPS'!V4</f>
        <v>44409</v>
      </c>
      <c r="W4" s="271">
        <f>'LI 11M - LPS'!W4</f>
        <v>44440</v>
      </c>
      <c r="X4" s="271">
        <f>'LI 11M - LPS'!X4</f>
        <v>44470</v>
      </c>
      <c r="Y4" s="271">
        <f>'LI 11M - LPS'!Y4</f>
        <v>44501</v>
      </c>
      <c r="Z4" s="271">
        <f>'LI 11M - LPS'!Z4</f>
        <v>44531</v>
      </c>
      <c r="AA4" s="271">
        <f>'LI 11M - LPS'!AA4</f>
        <v>44562</v>
      </c>
      <c r="AB4" s="271">
        <f>'LI 11M - LPS'!AB4</f>
        <v>44593</v>
      </c>
      <c r="AC4" s="271">
        <f>'LI 11M - LPS'!AC4</f>
        <v>44621</v>
      </c>
      <c r="AD4" s="271">
        <f>'LI 11M - LPS'!AD4</f>
        <v>44652</v>
      </c>
      <c r="AE4" s="271">
        <f>'LI 11M - LPS'!AE4</f>
        <v>44682</v>
      </c>
      <c r="AF4" s="271">
        <f>'LI 11M - LPS'!AF4</f>
        <v>44713</v>
      </c>
      <c r="AG4" s="271">
        <f>'LI 11M - LPS'!AG4</f>
        <v>44743</v>
      </c>
      <c r="AH4" s="271">
        <f>'LI 11M - LPS'!AH4</f>
        <v>44774</v>
      </c>
      <c r="AI4" s="271">
        <f>'LI 11M - LPS'!AI4</f>
        <v>44805</v>
      </c>
      <c r="AJ4" s="271">
        <f>'LI 11M - LPS'!AJ4</f>
        <v>44835</v>
      </c>
      <c r="AK4" s="271">
        <f>'LI 11M - LPS'!AK4</f>
        <v>44866</v>
      </c>
      <c r="AL4" s="271">
        <f>'LI 11M - LPS'!AL4</f>
        <v>44896</v>
      </c>
      <c r="AM4" s="271">
        <f>'LI 11M - LPS'!AM4</f>
        <v>44927</v>
      </c>
    </row>
    <row r="5" spans="1:41" ht="15" customHeight="1" x14ac:dyDescent="0.3">
      <c r="A5" s="594"/>
      <c r="B5" s="11" t="s">
        <v>141</v>
      </c>
      <c r="C5" s="3">
        <f>'BIZ kWh ENTRY'!C100</f>
        <v>0</v>
      </c>
      <c r="D5" s="3">
        <f>'BIZ kWh ENTRY'!D100</f>
        <v>0</v>
      </c>
      <c r="E5" s="3">
        <f>'BIZ kWh ENTRY'!E100</f>
        <v>0</v>
      </c>
      <c r="F5" s="3">
        <f>'BIZ kWh ENTRY'!F100</f>
        <v>0</v>
      </c>
      <c r="G5" s="3">
        <f>'BIZ kWh ENTRY'!G100</f>
        <v>0</v>
      </c>
      <c r="H5" s="3">
        <f>'BIZ kWh ENTRY'!H100</f>
        <v>0</v>
      </c>
      <c r="I5" s="3">
        <f>'BIZ kWh ENTRY'!I100</f>
        <v>0</v>
      </c>
      <c r="J5" s="3">
        <f>'BIZ kWh ENTRY'!J100</f>
        <v>0</v>
      </c>
      <c r="K5" s="3">
        <f>'BIZ kWh ENTRY'!K100</f>
        <v>0</v>
      </c>
      <c r="L5" s="3">
        <f>'BIZ kWh ENTRY'!L100</f>
        <v>0</v>
      </c>
      <c r="M5" s="3">
        <f>'BIZ kWh ENTRY'!M100</f>
        <v>0</v>
      </c>
      <c r="N5" s="3">
        <f>'BIZ kWh ENTRY'!N100</f>
        <v>0</v>
      </c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</row>
    <row r="6" spans="1:41" x14ac:dyDescent="0.3">
      <c r="A6" s="594"/>
      <c r="B6" s="12" t="s">
        <v>59</v>
      </c>
      <c r="C6" s="3">
        <f>'BIZ kWh ENTRY'!C101</f>
        <v>0</v>
      </c>
      <c r="D6" s="3">
        <f>'BIZ kWh ENTRY'!D101</f>
        <v>0</v>
      </c>
      <c r="E6" s="3">
        <f>'BIZ kWh ENTRY'!E101</f>
        <v>0</v>
      </c>
      <c r="F6" s="3">
        <f>'BIZ kWh ENTRY'!F101</f>
        <v>0</v>
      </c>
      <c r="G6" s="3">
        <f>'BIZ kWh ENTRY'!G101</f>
        <v>0</v>
      </c>
      <c r="H6" s="3">
        <f>'BIZ kWh ENTRY'!H101</f>
        <v>0</v>
      </c>
      <c r="I6" s="3">
        <f>'BIZ kWh ENTRY'!I101</f>
        <v>0</v>
      </c>
      <c r="J6" s="3">
        <f>'BIZ kWh ENTRY'!J101</f>
        <v>0</v>
      </c>
      <c r="K6" s="3">
        <f>'BIZ kWh ENTRY'!K101</f>
        <v>0</v>
      </c>
      <c r="L6" s="3">
        <f>'BIZ kWh ENTRY'!L101</f>
        <v>0</v>
      </c>
      <c r="M6" s="3">
        <f>'BIZ kWh ENTRY'!M101</f>
        <v>0</v>
      </c>
      <c r="N6" s="3">
        <f>'BIZ kWh ENTRY'!N101</f>
        <v>0</v>
      </c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</row>
    <row r="7" spans="1:41" x14ac:dyDescent="0.3">
      <c r="A7" s="594"/>
      <c r="B7" s="11" t="s">
        <v>142</v>
      </c>
      <c r="C7" s="3">
        <f>'BIZ kWh ENTRY'!C102</f>
        <v>0</v>
      </c>
      <c r="D7" s="3">
        <f>'BIZ kWh ENTRY'!D102</f>
        <v>0</v>
      </c>
      <c r="E7" s="3">
        <f>'BIZ kWh ENTRY'!E102</f>
        <v>0</v>
      </c>
      <c r="F7" s="3">
        <f>'BIZ kWh ENTRY'!F102</f>
        <v>0</v>
      </c>
      <c r="G7" s="3">
        <f>'BIZ kWh ENTRY'!G102</f>
        <v>0</v>
      </c>
      <c r="H7" s="3">
        <f>'BIZ kWh ENTRY'!H102</f>
        <v>0</v>
      </c>
      <c r="I7" s="3">
        <f>'BIZ kWh ENTRY'!I102</f>
        <v>0</v>
      </c>
      <c r="J7" s="3">
        <f>'BIZ kWh ENTRY'!J102</f>
        <v>0</v>
      </c>
      <c r="K7" s="3">
        <f>'BIZ kWh ENTRY'!K102</f>
        <v>0</v>
      </c>
      <c r="L7" s="3">
        <f>'BIZ kWh ENTRY'!L102</f>
        <v>0</v>
      </c>
      <c r="M7" s="3">
        <f>'BIZ kWh ENTRY'!M102</f>
        <v>0</v>
      </c>
      <c r="N7" s="3">
        <f>'BIZ kWh ENTRY'!N102</f>
        <v>0</v>
      </c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</row>
    <row r="8" spans="1:41" x14ac:dyDescent="0.3">
      <c r="A8" s="594"/>
      <c r="B8" s="11" t="s">
        <v>60</v>
      </c>
      <c r="C8" s="3">
        <f>'BIZ kWh ENTRY'!C103</f>
        <v>0</v>
      </c>
      <c r="D8" s="3">
        <f>'BIZ kWh ENTRY'!D103</f>
        <v>0</v>
      </c>
      <c r="E8" s="3">
        <f>'BIZ kWh ENTRY'!E103</f>
        <v>0</v>
      </c>
      <c r="F8" s="3">
        <f>'BIZ kWh ENTRY'!F103</f>
        <v>0</v>
      </c>
      <c r="G8" s="3">
        <f>'BIZ kWh ENTRY'!G103</f>
        <v>0</v>
      </c>
      <c r="H8" s="3">
        <f>'BIZ kWh ENTRY'!H103</f>
        <v>0</v>
      </c>
      <c r="I8" s="3">
        <f>'BIZ kWh ENTRY'!I103</f>
        <v>0</v>
      </c>
      <c r="J8" s="3">
        <f>'BIZ kWh ENTRY'!J103</f>
        <v>0</v>
      </c>
      <c r="K8" s="3">
        <f>'BIZ kWh ENTRY'!K103</f>
        <v>0</v>
      </c>
      <c r="L8" s="3">
        <f>'BIZ kWh ENTRY'!L103</f>
        <v>0</v>
      </c>
      <c r="M8" s="3">
        <f>'BIZ kWh ENTRY'!M103</f>
        <v>0</v>
      </c>
      <c r="N8" s="3">
        <f>'BIZ kWh ENTRY'!N103</f>
        <v>0</v>
      </c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</row>
    <row r="9" spans="1:41" x14ac:dyDescent="0.3">
      <c r="A9" s="594"/>
      <c r="B9" s="12" t="s">
        <v>143</v>
      </c>
      <c r="C9" s="3">
        <f>'BIZ kWh ENTRY'!C104</f>
        <v>0</v>
      </c>
      <c r="D9" s="3">
        <f>'BIZ kWh ENTRY'!D104</f>
        <v>0</v>
      </c>
      <c r="E9" s="3">
        <f>'BIZ kWh ENTRY'!E104</f>
        <v>0</v>
      </c>
      <c r="F9" s="3">
        <f>'BIZ kWh ENTRY'!F104</f>
        <v>0</v>
      </c>
      <c r="G9" s="3">
        <f>'BIZ kWh ENTRY'!G104</f>
        <v>0</v>
      </c>
      <c r="H9" s="3">
        <f>'BIZ kWh ENTRY'!H104</f>
        <v>0</v>
      </c>
      <c r="I9" s="3">
        <f>'BIZ kWh ENTRY'!I104</f>
        <v>0</v>
      </c>
      <c r="J9" s="3">
        <f>'BIZ kWh ENTRY'!J104</f>
        <v>0</v>
      </c>
      <c r="K9" s="3">
        <f>'BIZ kWh ENTRY'!K104</f>
        <v>0</v>
      </c>
      <c r="L9" s="3">
        <f>'BIZ kWh ENTRY'!L104</f>
        <v>0</v>
      </c>
      <c r="M9" s="3">
        <f>'BIZ kWh ENTRY'!M104</f>
        <v>0</v>
      </c>
      <c r="N9" s="3">
        <f>'BIZ kWh ENTRY'!N104</f>
        <v>0</v>
      </c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</row>
    <row r="10" spans="1:41" x14ac:dyDescent="0.3">
      <c r="A10" s="594"/>
      <c r="B10" s="11" t="s">
        <v>62</v>
      </c>
      <c r="C10" s="3">
        <f>'BIZ kWh ENTRY'!C105</f>
        <v>0</v>
      </c>
      <c r="D10" s="3">
        <f>'BIZ kWh ENTRY'!D105</f>
        <v>0</v>
      </c>
      <c r="E10" s="3">
        <f>'BIZ kWh ENTRY'!E105</f>
        <v>0</v>
      </c>
      <c r="F10" s="3">
        <f>'BIZ kWh ENTRY'!F105</f>
        <v>0</v>
      </c>
      <c r="G10" s="3">
        <f>'BIZ kWh ENTRY'!G105</f>
        <v>0</v>
      </c>
      <c r="H10" s="3">
        <f>'BIZ kWh ENTRY'!H105</f>
        <v>0</v>
      </c>
      <c r="I10" s="3">
        <f>'BIZ kWh ENTRY'!I105</f>
        <v>0</v>
      </c>
      <c r="J10" s="3">
        <f>'BIZ kWh ENTRY'!J105</f>
        <v>0</v>
      </c>
      <c r="K10" s="3">
        <f>'BIZ kWh ENTRY'!K105</f>
        <v>0</v>
      </c>
      <c r="L10" s="3">
        <f>'BIZ kWh ENTRY'!L105</f>
        <v>0</v>
      </c>
      <c r="M10" s="3">
        <f>'BIZ kWh ENTRY'!M105</f>
        <v>0</v>
      </c>
      <c r="N10" s="3">
        <f>'BIZ kWh ENTRY'!N105</f>
        <v>0</v>
      </c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</row>
    <row r="11" spans="1:41" x14ac:dyDescent="0.3">
      <c r="A11" s="594"/>
      <c r="B11" s="11" t="s">
        <v>63</v>
      </c>
      <c r="C11" s="3">
        <f>'BIZ kWh ENTRY'!C106</f>
        <v>0</v>
      </c>
      <c r="D11" s="3">
        <f>'BIZ kWh ENTRY'!D106</f>
        <v>0</v>
      </c>
      <c r="E11" s="3">
        <f>'BIZ kWh ENTRY'!E106</f>
        <v>0</v>
      </c>
      <c r="F11" s="3">
        <f>'BIZ kWh ENTRY'!F106</f>
        <v>0</v>
      </c>
      <c r="G11" s="3">
        <f>'BIZ kWh ENTRY'!G106</f>
        <v>0</v>
      </c>
      <c r="H11" s="3">
        <f>'BIZ kWh ENTRY'!H106</f>
        <v>0</v>
      </c>
      <c r="I11" s="3">
        <f>'BIZ kWh ENTRY'!I106</f>
        <v>0</v>
      </c>
      <c r="J11" s="3">
        <f>'BIZ kWh ENTRY'!J106</f>
        <v>0</v>
      </c>
      <c r="K11" s="3">
        <f>'BIZ kWh ENTRY'!K106</f>
        <v>0</v>
      </c>
      <c r="L11" s="3">
        <f>'BIZ kWh ENTRY'!L106</f>
        <v>0</v>
      </c>
      <c r="M11" s="3">
        <f>'BIZ kWh ENTRY'!M106</f>
        <v>0</v>
      </c>
      <c r="N11" s="3">
        <f>'BIZ kWh ENTRY'!N106</f>
        <v>0</v>
      </c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</row>
    <row r="12" spans="1:41" x14ac:dyDescent="0.3">
      <c r="A12" s="594"/>
      <c r="B12" s="11" t="s">
        <v>64</v>
      </c>
      <c r="C12" s="3">
        <f>'BIZ kWh ENTRY'!C107</f>
        <v>0</v>
      </c>
      <c r="D12" s="3">
        <f>'BIZ kWh ENTRY'!D107</f>
        <v>0</v>
      </c>
      <c r="E12" s="3">
        <f>'BIZ kWh ENTRY'!E107</f>
        <v>0</v>
      </c>
      <c r="F12" s="3">
        <f>'BIZ kWh ENTRY'!F107</f>
        <v>0</v>
      </c>
      <c r="G12" s="3">
        <f>'BIZ kWh ENTRY'!G107</f>
        <v>0</v>
      </c>
      <c r="H12" s="3">
        <f>'BIZ kWh ENTRY'!H107</f>
        <v>0</v>
      </c>
      <c r="I12" s="3">
        <f>'BIZ kWh ENTRY'!I107</f>
        <v>0</v>
      </c>
      <c r="J12" s="3">
        <f>'BIZ kWh ENTRY'!J107</f>
        <v>0</v>
      </c>
      <c r="K12" s="3">
        <f>'BIZ kWh ENTRY'!K107</f>
        <v>0</v>
      </c>
      <c r="L12" s="3">
        <f>'BIZ kWh ENTRY'!L107</f>
        <v>0</v>
      </c>
      <c r="M12" s="3">
        <f>'BIZ kWh ENTRY'!M107</f>
        <v>0</v>
      </c>
      <c r="N12" s="3">
        <f>'BIZ kWh ENTRY'!N107</f>
        <v>0</v>
      </c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</row>
    <row r="13" spans="1:41" x14ac:dyDescent="0.3">
      <c r="A13" s="594"/>
      <c r="B13" s="11" t="s">
        <v>65</v>
      </c>
      <c r="C13" s="3">
        <f>'BIZ kWh ENTRY'!C108</f>
        <v>0</v>
      </c>
      <c r="D13" s="3">
        <f>'BIZ kWh ENTRY'!D108</f>
        <v>0</v>
      </c>
      <c r="E13" s="3">
        <f>'BIZ kWh ENTRY'!E108</f>
        <v>0</v>
      </c>
      <c r="F13" s="3">
        <f>'BIZ kWh ENTRY'!F108</f>
        <v>0</v>
      </c>
      <c r="G13" s="3">
        <f>'BIZ kWh ENTRY'!G108</f>
        <v>0</v>
      </c>
      <c r="H13" s="3">
        <f>'BIZ kWh ENTRY'!H108</f>
        <v>0</v>
      </c>
      <c r="I13" s="3">
        <f>'BIZ kWh ENTRY'!I108</f>
        <v>0</v>
      </c>
      <c r="J13" s="3">
        <f>'BIZ kWh ENTRY'!J108</f>
        <v>837.8</v>
      </c>
      <c r="K13" s="3">
        <f>'BIZ kWh ENTRY'!K108</f>
        <v>555.36450863970663</v>
      </c>
      <c r="L13" s="3">
        <f>'BIZ kWh ENTRY'!L108</f>
        <v>0</v>
      </c>
      <c r="M13" s="3">
        <f>'BIZ kWh ENTRY'!M108</f>
        <v>0</v>
      </c>
      <c r="N13" s="3">
        <f>'BIZ kWh ENTRY'!N108</f>
        <v>0</v>
      </c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</row>
    <row r="14" spans="1:41" x14ac:dyDescent="0.3">
      <c r="A14" s="594"/>
      <c r="B14" s="11" t="s">
        <v>144</v>
      </c>
      <c r="C14" s="3">
        <f>'BIZ kWh ENTRY'!C109</f>
        <v>0</v>
      </c>
      <c r="D14" s="3">
        <f>'BIZ kWh ENTRY'!D109</f>
        <v>0</v>
      </c>
      <c r="E14" s="3">
        <f>'BIZ kWh ENTRY'!E109</f>
        <v>0</v>
      </c>
      <c r="F14" s="3">
        <f>'BIZ kWh ENTRY'!F109</f>
        <v>0</v>
      </c>
      <c r="G14" s="3">
        <f>'BIZ kWh ENTRY'!G109</f>
        <v>0</v>
      </c>
      <c r="H14" s="3">
        <f>'BIZ kWh ENTRY'!H109</f>
        <v>0</v>
      </c>
      <c r="I14" s="3">
        <f>'BIZ kWh ENTRY'!I109</f>
        <v>0</v>
      </c>
      <c r="J14" s="3">
        <f>'BIZ kWh ENTRY'!J109</f>
        <v>0</v>
      </c>
      <c r="K14" s="3">
        <f>'BIZ kWh ENTRY'!K109</f>
        <v>0</v>
      </c>
      <c r="L14" s="3">
        <f>'BIZ kWh ENTRY'!L109</f>
        <v>0</v>
      </c>
      <c r="M14" s="3">
        <f>'BIZ kWh ENTRY'!M109</f>
        <v>0</v>
      </c>
      <c r="N14" s="3">
        <f>'BIZ kWh ENTRY'!N109</f>
        <v>0</v>
      </c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</row>
    <row r="15" spans="1:41" x14ac:dyDescent="0.3">
      <c r="A15" s="594"/>
      <c r="B15" s="11" t="s">
        <v>145</v>
      </c>
      <c r="C15" s="3">
        <f>'BIZ kWh ENTRY'!C110</f>
        <v>0</v>
      </c>
      <c r="D15" s="3">
        <f>'BIZ kWh ENTRY'!D110</f>
        <v>0</v>
      </c>
      <c r="E15" s="3">
        <f>'BIZ kWh ENTRY'!E110</f>
        <v>0</v>
      </c>
      <c r="F15" s="3">
        <f>'BIZ kWh ENTRY'!F110</f>
        <v>0</v>
      </c>
      <c r="G15" s="3">
        <f>'BIZ kWh ENTRY'!G110</f>
        <v>0</v>
      </c>
      <c r="H15" s="3">
        <f>'BIZ kWh ENTRY'!H110</f>
        <v>0</v>
      </c>
      <c r="I15" s="3">
        <f>'BIZ kWh ENTRY'!I110</f>
        <v>0</v>
      </c>
      <c r="J15" s="3">
        <f>'BIZ kWh ENTRY'!J110</f>
        <v>0</v>
      </c>
      <c r="K15" s="3">
        <f>'BIZ kWh ENTRY'!K110</f>
        <v>0</v>
      </c>
      <c r="L15" s="3">
        <f>'BIZ kWh ENTRY'!L110</f>
        <v>0</v>
      </c>
      <c r="M15" s="3">
        <f>'BIZ kWh ENTRY'!M110</f>
        <v>0</v>
      </c>
      <c r="N15" s="3">
        <f>'BIZ kWh ENTRY'!N110</f>
        <v>0</v>
      </c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</row>
    <row r="16" spans="1:41" x14ac:dyDescent="0.3">
      <c r="A16" s="594"/>
      <c r="B16" s="11" t="s">
        <v>67</v>
      </c>
      <c r="C16" s="3">
        <f>'BIZ kWh ENTRY'!C111</f>
        <v>0</v>
      </c>
      <c r="D16" s="3">
        <f>'BIZ kWh ENTRY'!D111</f>
        <v>0</v>
      </c>
      <c r="E16" s="3">
        <f>'BIZ kWh ENTRY'!E111</f>
        <v>0</v>
      </c>
      <c r="F16" s="3">
        <f>'BIZ kWh ENTRY'!F111</f>
        <v>0</v>
      </c>
      <c r="G16" s="3">
        <f>'BIZ kWh ENTRY'!G111</f>
        <v>0</v>
      </c>
      <c r="H16" s="3">
        <f>'BIZ kWh ENTRY'!H111</f>
        <v>0</v>
      </c>
      <c r="I16" s="3">
        <f>'BIZ kWh ENTRY'!I111</f>
        <v>0</v>
      </c>
      <c r="J16" s="3">
        <f>'BIZ kWh ENTRY'!J111</f>
        <v>0</v>
      </c>
      <c r="K16" s="3">
        <f>'BIZ kWh ENTRY'!K111</f>
        <v>0</v>
      </c>
      <c r="L16" s="3">
        <f>'BIZ kWh ENTRY'!L111</f>
        <v>0</v>
      </c>
      <c r="M16" s="3">
        <f>'BIZ kWh ENTRY'!M111</f>
        <v>0</v>
      </c>
      <c r="N16" s="3">
        <f>'BIZ kWh ENTRY'!N111</f>
        <v>0</v>
      </c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</row>
    <row r="17" spans="1:39" x14ac:dyDescent="0.3">
      <c r="A17" s="594"/>
      <c r="B17" s="11" t="s">
        <v>68</v>
      </c>
      <c r="C17" s="3">
        <f>'BIZ kWh ENTRY'!C112</f>
        <v>0</v>
      </c>
      <c r="D17" s="3">
        <f>'BIZ kWh ENTRY'!D112</f>
        <v>0</v>
      </c>
      <c r="E17" s="3">
        <f>'BIZ kWh ENTRY'!E112</f>
        <v>0</v>
      </c>
      <c r="F17" s="3">
        <f>'BIZ kWh ENTRY'!F112</f>
        <v>0</v>
      </c>
      <c r="G17" s="3">
        <f>'BIZ kWh ENTRY'!G112</f>
        <v>0</v>
      </c>
      <c r="H17" s="3">
        <f>'BIZ kWh ENTRY'!H112</f>
        <v>0</v>
      </c>
      <c r="I17" s="3">
        <f>'BIZ kWh ENTRY'!I112</f>
        <v>0</v>
      </c>
      <c r="J17" s="3">
        <f>'BIZ kWh ENTRY'!J112</f>
        <v>0</v>
      </c>
      <c r="K17" s="3">
        <f>'BIZ kWh ENTRY'!K112</f>
        <v>0</v>
      </c>
      <c r="L17" s="3">
        <f>'BIZ kWh ENTRY'!L112</f>
        <v>0</v>
      </c>
      <c r="M17" s="3">
        <f>'BIZ kWh ENTRY'!M112</f>
        <v>0</v>
      </c>
      <c r="N17" s="3">
        <f>'BIZ kWh ENTRY'!N112</f>
        <v>0</v>
      </c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</row>
    <row r="18" spans="1:39" x14ac:dyDescent="0.3">
      <c r="A18" s="594"/>
      <c r="B18" s="11" t="s">
        <v>146</v>
      </c>
      <c r="C18" s="3"/>
      <c r="D18" s="3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</row>
    <row r="19" spans="1:39" ht="15" thickBot="1" x14ac:dyDescent="0.35">
      <c r="A19" s="595"/>
      <c r="B19" s="273" t="s">
        <v>125</v>
      </c>
      <c r="C19" s="274">
        <f>SUM(C5:C18)</f>
        <v>0</v>
      </c>
      <c r="D19" s="274">
        <f t="shared" ref="D19:N19" si="1">SUM(D5:D18)</f>
        <v>0</v>
      </c>
      <c r="E19" s="274">
        <f t="shared" si="1"/>
        <v>0</v>
      </c>
      <c r="F19" s="274">
        <f t="shared" si="1"/>
        <v>0</v>
      </c>
      <c r="G19" s="274">
        <f t="shared" si="1"/>
        <v>0</v>
      </c>
      <c r="H19" s="274">
        <f t="shared" si="1"/>
        <v>0</v>
      </c>
      <c r="I19" s="274">
        <f t="shared" si="1"/>
        <v>0</v>
      </c>
      <c r="J19" s="274">
        <f t="shared" si="1"/>
        <v>837.8</v>
      </c>
      <c r="K19" s="274">
        <f t="shared" si="1"/>
        <v>555.36450863970663</v>
      </c>
      <c r="L19" s="274">
        <f t="shared" si="1"/>
        <v>0</v>
      </c>
      <c r="M19" s="274">
        <f t="shared" si="1"/>
        <v>0</v>
      </c>
      <c r="N19" s="274">
        <f t="shared" si="1"/>
        <v>0</v>
      </c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18"/>
      <c r="AM19" s="318"/>
    </row>
    <row r="20" spans="1:39" s="44" customFormat="1" x14ac:dyDescent="0.3">
      <c r="A20" s="301"/>
      <c r="B20" s="302"/>
      <c r="C20" s="9"/>
      <c r="D20" s="302"/>
      <c r="E20" s="9"/>
      <c r="F20" s="302"/>
      <c r="G20" s="302"/>
      <c r="H20" s="9"/>
      <c r="I20" s="302"/>
      <c r="J20" s="302"/>
      <c r="K20" s="9"/>
      <c r="L20" s="302"/>
      <c r="M20" s="377" t="s">
        <v>180</v>
      </c>
      <c r="N20" s="378">
        <f>SUM(C19:N19)</f>
        <v>1393.1645086397066</v>
      </c>
      <c r="O20" s="377" t="s">
        <v>181</v>
      </c>
      <c r="P20" s="379">
        <f>'BIZ kWh ENTRY'!O113</f>
        <v>1393.1645086397066</v>
      </c>
      <c r="Q20" s="9"/>
      <c r="R20" s="302"/>
      <c r="S20" s="302"/>
      <c r="T20" s="9"/>
      <c r="U20" s="302"/>
      <c r="V20" s="302"/>
      <c r="W20" s="9"/>
      <c r="X20" s="302"/>
      <c r="Y20" s="302"/>
      <c r="Z20" s="9"/>
      <c r="AA20" s="302"/>
      <c r="AB20" s="302"/>
      <c r="AC20" s="9"/>
      <c r="AD20" s="302"/>
      <c r="AE20" s="302"/>
      <c r="AF20" s="9"/>
      <c r="AG20" s="302"/>
      <c r="AH20" s="302"/>
      <c r="AI20" s="9"/>
      <c r="AJ20" s="302"/>
      <c r="AK20" s="302"/>
      <c r="AL20" s="9"/>
      <c r="AM20" s="302"/>
    </row>
    <row r="21" spans="1:39" s="44" customFormat="1" ht="15" thickBot="1" x14ac:dyDescent="0.35"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</row>
    <row r="22" spans="1:39" ht="15.6" x14ac:dyDescent="0.3">
      <c r="A22" s="596" t="s">
        <v>14</v>
      </c>
      <c r="B22" s="17" t="str">
        <f t="shared" ref="B22" si="2">B4</f>
        <v>End Use</v>
      </c>
      <c r="C22" s="271">
        <v>43831</v>
      </c>
      <c r="D22" s="271">
        <v>43862</v>
      </c>
      <c r="E22" s="271">
        <v>43891</v>
      </c>
      <c r="F22" s="271">
        <v>43922</v>
      </c>
      <c r="G22" s="271">
        <v>43952</v>
      </c>
      <c r="H22" s="271">
        <v>43983</v>
      </c>
      <c r="I22" s="271">
        <v>44013</v>
      </c>
      <c r="J22" s="271">
        <v>44044</v>
      </c>
      <c r="K22" s="271">
        <v>44075</v>
      </c>
      <c r="L22" s="271">
        <v>44105</v>
      </c>
      <c r="M22" s="271">
        <v>44136</v>
      </c>
      <c r="N22" s="271">
        <v>44166</v>
      </c>
      <c r="O22" s="271">
        <v>44197</v>
      </c>
      <c r="P22" s="271">
        <v>44228</v>
      </c>
      <c r="Q22" s="271">
        <v>44256</v>
      </c>
      <c r="R22" s="271">
        <v>44287</v>
      </c>
      <c r="S22" s="271">
        <v>44317</v>
      </c>
      <c r="T22" s="271">
        <v>44348</v>
      </c>
      <c r="U22" s="271">
        <v>44378</v>
      </c>
      <c r="V22" s="271">
        <v>44409</v>
      </c>
      <c r="W22" s="271">
        <v>44440</v>
      </c>
      <c r="X22" s="271">
        <v>44470</v>
      </c>
      <c r="Y22" s="271">
        <v>44501</v>
      </c>
      <c r="Z22" s="271">
        <v>44531</v>
      </c>
      <c r="AA22" s="271">
        <v>44562</v>
      </c>
      <c r="AB22" s="271">
        <v>44593</v>
      </c>
      <c r="AC22" s="271">
        <v>44621</v>
      </c>
      <c r="AD22" s="271">
        <v>44652</v>
      </c>
      <c r="AE22" s="271">
        <v>44682</v>
      </c>
      <c r="AF22" s="271">
        <v>44713</v>
      </c>
      <c r="AG22" s="271">
        <v>44743</v>
      </c>
      <c r="AH22" s="271">
        <v>44774</v>
      </c>
      <c r="AI22" s="271">
        <v>44805</v>
      </c>
      <c r="AJ22" s="271">
        <v>44835</v>
      </c>
      <c r="AK22" s="271">
        <v>44866</v>
      </c>
      <c r="AL22" s="271">
        <v>44896</v>
      </c>
      <c r="AM22" s="271">
        <v>44927</v>
      </c>
    </row>
    <row r="23" spans="1:39" ht="15" customHeight="1" x14ac:dyDescent="0.3">
      <c r="A23" s="597"/>
      <c r="B23" s="11" t="str">
        <f t="shared" ref="B23:B37" si="3">B5</f>
        <v>Air Comp</v>
      </c>
      <c r="C23" s="3">
        <f>'BIZ kWh ENTRY'!S100</f>
        <v>0</v>
      </c>
      <c r="D23" s="3">
        <f>'BIZ kWh ENTRY'!T100</f>
        <v>0</v>
      </c>
      <c r="E23" s="3">
        <f>'BIZ kWh ENTRY'!U100</f>
        <v>0</v>
      </c>
      <c r="F23" s="3">
        <f>'BIZ kWh ENTRY'!V100</f>
        <v>0</v>
      </c>
      <c r="G23" s="3">
        <f>'BIZ kWh ENTRY'!W100</f>
        <v>0</v>
      </c>
      <c r="H23" s="3">
        <f>'BIZ kWh ENTRY'!X100</f>
        <v>0</v>
      </c>
      <c r="I23" s="3">
        <f>'BIZ kWh ENTRY'!Y100</f>
        <v>0</v>
      </c>
      <c r="J23" s="3">
        <f>'BIZ kWh ENTRY'!Z100</f>
        <v>0</v>
      </c>
      <c r="K23" s="3">
        <f>'BIZ kWh ENTRY'!AA100</f>
        <v>0</v>
      </c>
      <c r="L23" s="3">
        <f>'BIZ kWh ENTRY'!AB100</f>
        <v>0</v>
      </c>
      <c r="M23" s="3">
        <f>'BIZ kWh ENTRY'!AC100</f>
        <v>0</v>
      </c>
      <c r="N23" s="3">
        <f>'BIZ kWh ENTRY'!AD100</f>
        <v>0</v>
      </c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</row>
    <row r="24" spans="1:39" x14ac:dyDescent="0.3">
      <c r="A24" s="597"/>
      <c r="B24" s="12" t="str">
        <f t="shared" si="3"/>
        <v>Building Shell</v>
      </c>
      <c r="C24" s="3">
        <f>'BIZ kWh ENTRY'!S101</f>
        <v>0</v>
      </c>
      <c r="D24" s="3">
        <f>'BIZ kWh ENTRY'!T101</f>
        <v>0</v>
      </c>
      <c r="E24" s="3">
        <f>'BIZ kWh ENTRY'!U101</f>
        <v>0</v>
      </c>
      <c r="F24" s="3">
        <f>'BIZ kWh ENTRY'!V101</f>
        <v>0</v>
      </c>
      <c r="G24" s="3">
        <f>'BIZ kWh ENTRY'!W101</f>
        <v>0</v>
      </c>
      <c r="H24" s="3">
        <f>'BIZ kWh ENTRY'!X101</f>
        <v>0</v>
      </c>
      <c r="I24" s="3">
        <f>'BIZ kWh ENTRY'!Y101</f>
        <v>0</v>
      </c>
      <c r="J24" s="3">
        <f>'BIZ kWh ENTRY'!Z101</f>
        <v>0</v>
      </c>
      <c r="K24" s="3">
        <f>'BIZ kWh ENTRY'!AA101</f>
        <v>0</v>
      </c>
      <c r="L24" s="3">
        <f>'BIZ kWh ENTRY'!AB101</f>
        <v>0</v>
      </c>
      <c r="M24" s="3">
        <f>'BIZ kWh ENTRY'!AC101</f>
        <v>0</v>
      </c>
      <c r="N24" s="3">
        <f>'BIZ kWh ENTRY'!AD101</f>
        <v>0</v>
      </c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</row>
    <row r="25" spans="1:39" x14ac:dyDescent="0.3">
      <c r="A25" s="597"/>
      <c r="B25" s="11" t="str">
        <f t="shared" si="3"/>
        <v>Cooking</v>
      </c>
      <c r="C25" s="3">
        <f>'BIZ kWh ENTRY'!S102</f>
        <v>0</v>
      </c>
      <c r="D25" s="3">
        <f>'BIZ kWh ENTRY'!T102</f>
        <v>0</v>
      </c>
      <c r="E25" s="3">
        <f>'BIZ kWh ENTRY'!U102</f>
        <v>0</v>
      </c>
      <c r="F25" s="3">
        <f>'BIZ kWh ENTRY'!V102</f>
        <v>0</v>
      </c>
      <c r="G25" s="3">
        <f>'BIZ kWh ENTRY'!W102</f>
        <v>0</v>
      </c>
      <c r="H25" s="3">
        <f>'BIZ kWh ENTRY'!X102</f>
        <v>0</v>
      </c>
      <c r="I25" s="3">
        <f>'BIZ kWh ENTRY'!Y102</f>
        <v>0</v>
      </c>
      <c r="J25" s="3">
        <f>'BIZ kWh ENTRY'!Z102</f>
        <v>0</v>
      </c>
      <c r="K25" s="3">
        <f>'BIZ kWh ENTRY'!AA102</f>
        <v>0</v>
      </c>
      <c r="L25" s="3">
        <f>'BIZ kWh ENTRY'!AB102</f>
        <v>0</v>
      </c>
      <c r="M25" s="3">
        <f>'BIZ kWh ENTRY'!AC102</f>
        <v>0</v>
      </c>
      <c r="N25" s="3">
        <f>'BIZ kWh ENTRY'!AD102</f>
        <v>0</v>
      </c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</row>
    <row r="26" spans="1:39" x14ac:dyDescent="0.3">
      <c r="A26" s="597"/>
      <c r="B26" s="11" t="str">
        <f t="shared" si="3"/>
        <v>Cooling</v>
      </c>
      <c r="C26" s="3">
        <f>'BIZ kWh ENTRY'!S103</f>
        <v>0</v>
      </c>
      <c r="D26" s="3">
        <f>'BIZ kWh ENTRY'!T103</f>
        <v>0</v>
      </c>
      <c r="E26" s="3">
        <f>'BIZ kWh ENTRY'!U103</f>
        <v>0</v>
      </c>
      <c r="F26" s="3">
        <f>'BIZ kWh ENTRY'!V103</f>
        <v>0</v>
      </c>
      <c r="G26" s="3">
        <f>'BIZ kWh ENTRY'!W103</f>
        <v>0</v>
      </c>
      <c r="H26" s="3">
        <f>'BIZ kWh ENTRY'!X103</f>
        <v>0</v>
      </c>
      <c r="I26" s="3">
        <f>'BIZ kWh ENTRY'!Y103</f>
        <v>0</v>
      </c>
      <c r="J26" s="3">
        <f>'BIZ kWh ENTRY'!Z103</f>
        <v>0</v>
      </c>
      <c r="K26" s="3">
        <f>'BIZ kWh ENTRY'!AA103</f>
        <v>0</v>
      </c>
      <c r="L26" s="3">
        <f>'BIZ kWh ENTRY'!AB103</f>
        <v>0</v>
      </c>
      <c r="M26" s="3">
        <f>'BIZ kWh ENTRY'!AC103</f>
        <v>0</v>
      </c>
      <c r="N26" s="3">
        <f>'BIZ kWh ENTRY'!AD103</f>
        <v>0</v>
      </c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</row>
    <row r="27" spans="1:39" x14ac:dyDescent="0.3">
      <c r="A27" s="597"/>
      <c r="B27" s="12" t="str">
        <f t="shared" si="3"/>
        <v>Ext Lighting</v>
      </c>
      <c r="C27" s="3">
        <f>'BIZ kWh ENTRY'!S104</f>
        <v>0</v>
      </c>
      <c r="D27" s="3">
        <f>'BIZ kWh ENTRY'!T104</f>
        <v>0</v>
      </c>
      <c r="E27" s="3">
        <f>'BIZ kWh ENTRY'!U104</f>
        <v>0</v>
      </c>
      <c r="F27" s="3">
        <f>'BIZ kWh ENTRY'!V104</f>
        <v>0</v>
      </c>
      <c r="G27" s="3">
        <f>'BIZ kWh ENTRY'!W104</f>
        <v>0</v>
      </c>
      <c r="H27" s="3">
        <f>'BIZ kWh ENTRY'!X104</f>
        <v>0</v>
      </c>
      <c r="I27" s="3">
        <f>'BIZ kWh ENTRY'!Y104</f>
        <v>0</v>
      </c>
      <c r="J27" s="3">
        <f>'BIZ kWh ENTRY'!Z104</f>
        <v>0</v>
      </c>
      <c r="K27" s="3">
        <f>'BIZ kWh ENTRY'!AA104</f>
        <v>0</v>
      </c>
      <c r="L27" s="3">
        <f>'BIZ kWh ENTRY'!AB104</f>
        <v>0</v>
      </c>
      <c r="M27" s="3">
        <f>'BIZ kWh ENTRY'!AC104</f>
        <v>0</v>
      </c>
      <c r="N27" s="3">
        <f>'BIZ kWh ENTRY'!AD104</f>
        <v>0</v>
      </c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</row>
    <row r="28" spans="1:39" x14ac:dyDescent="0.3">
      <c r="A28" s="597"/>
      <c r="B28" s="11" t="str">
        <f t="shared" si="3"/>
        <v>Heating</v>
      </c>
      <c r="C28" s="3">
        <f>'BIZ kWh ENTRY'!S105</f>
        <v>0</v>
      </c>
      <c r="D28" s="3">
        <f>'BIZ kWh ENTRY'!T105</f>
        <v>0</v>
      </c>
      <c r="E28" s="3">
        <f>'BIZ kWh ENTRY'!U105</f>
        <v>0</v>
      </c>
      <c r="F28" s="3">
        <f>'BIZ kWh ENTRY'!V105</f>
        <v>0</v>
      </c>
      <c r="G28" s="3">
        <f>'BIZ kWh ENTRY'!W105</f>
        <v>0</v>
      </c>
      <c r="H28" s="3">
        <f>'BIZ kWh ENTRY'!X105</f>
        <v>0</v>
      </c>
      <c r="I28" s="3">
        <f>'BIZ kWh ENTRY'!Y105</f>
        <v>0</v>
      </c>
      <c r="J28" s="3">
        <f>'BIZ kWh ENTRY'!Z105</f>
        <v>0</v>
      </c>
      <c r="K28" s="3">
        <f>'BIZ kWh ENTRY'!AA105</f>
        <v>0</v>
      </c>
      <c r="L28" s="3">
        <f>'BIZ kWh ENTRY'!AB105</f>
        <v>0</v>
      </c>
      <c r="M28" s="3">
        <f>'BIZ kWh ENTRY'!AC105</f>
        <v>0</v>
      </c>
      <c r="N28" s="3">
        <f>'BIZ kWh ENTRY'!AD105</f>
        <v>0</v>
      </c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</row>
    <row r="29" spans="1:39" x14ac:dyDescent="0.3">
      <c r="A29" s="597"/>
      <c r="B29" s="11" t="str">
        <f t="shared" si="3"/>
        <v>HVAC</v>
      </c>
      <c r="C29" s="3">
        <f>'BIZ kWh ENTRY'!S106</f>
        <v>0</v>
      </c>
      <c r="D29" s="3">
        <f>'BIZ kWh ENTRY'!T106</f>
        <v>0</v>
      </c>
      <c r="E29" s="3">
        <f>'BIZ kWh ENTRY'!U106</f>
        <v>0</v>
      </c>
      <c r="F29" s="3">
        <f>'BIZ kWh ENTRY'!V106</f>
        <v>0</v>
      </c>
      <c r="G29" s="3">
        <f>'BIZ kWh ENTRY'!W106</f>
        <v>0</v>
      </c>
      <c r="H29" s="3">
        <f>'BIZ kWh ENTRY'!X106</f>
        <v>0</v>
      </c>
      <c r="I29" s="3">
        <f>'BIZ kWh ENTRY'!Y106</f>
        <v>0</v>
      </c>
      <c r="J29" s="3">
        <f>'BIZ kWh ENTRY'!Z106</f>
        <v>0</v>
      </c>
      <c r="K29" s="3">
        <f>'BIZ kWh ENTRY'!AA106</f>
        <v>0</v>
      </c>
      <c r="L29" s="3">
        <f>'BIZ kWh ENTRY'!AB106</f>
        <v>0</v>
      </c>
      <c r="M29" s="3">
        <f>'BIZ kWh ENTRY'!AC106</f>
        <v>0</v>
      </c>
      <c r="N29" s="3">
        <f>'BIZ kWh ENTRY'!AD106</f>
        <v>0</v>
      </c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</row>
    <row r="30" spans="1:39" x14ac:dyDescent="0.3">
      <c r="A30" s="597"/>
      <c r="B30" s="11" t="str">
        <f t="shared" si="3"/>
        <v>Lighting</v>
      </c>
      <c r="C30" s="3">
        <f>'BIZ kWh ENTRY'!S107</f>
        <v>0</v>
      </c>
      <c r="D30" s="3">
        <f>'BIZ kWh ENTRY'!T107</f>
        <v>0</v>
      </c>
      <c r="E30" s="3">
        <f>'BIZ kWh ENTRY'!U107</f>
        <v>0</v>
      </c>
      <c r="F30" s="3">
        <f>'BIZ kWh ENTRY'!V107</f>
        <v>0</v>
      </c>
      <c r="G30" s="3">
        <f>'BIZ kWh ENTRY'!W107</f>
        <v>0</v>
      </c>
      <c r="H30" s="3">
        <f>'BIZ kWh ENTRY'!X107</f>
        <v>0</v>
      </c>
      <c r="I30" s="3">
        <f>'BIZ kWh ENTRY'!Y107</f>
        <v>0</v>
      </c>
      <c r="J30" s="3">
        <f>'BIZ kWh ENTRY'!Z107</f>
        <v>0</v>
      </c>
      <c r="K30" s="3">
        <f>'BIZ kWh ENTRY'!AA107</f>
        <v>0</v>
      </c>
      <c r="L30" s="3">
        <f>'BIZ kWh ENTRY'!AB107</f>
        <v>0</v>
      </c>
      <c r="M30" s="3">
        <f>'BIZ kWh ENTRY'!AC107</f>
        <v>0</v>
      </c>
      <c r="N30" s="3">
        <f>'BIZ kWh ENTRY'!AD107</f>
        <v>0</v>
      </c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</row>
    <row r="31" spans="1:39" x14ac:dyDescent="0.3">
      <c r="A31" s="597"/>
      <c r="B31" s="11" t="str">
        <f t="shared" si="3"/>
        <v>Miscellaneous</v>
      </c>
      <c r="C31" s="3">
        <f>'BIZ kWh ENTRY'!S108</f>
        <v>0</v>
      </c>
      <c r="D31" s="3">
        <f>'BIZ kWh ENTRY'!T108</f>
        <v>0</v>
      </c>
      <c r="E31" s="3">
        <f>'BIZ kWh ENTRY'!U108</f>
        <v>0</v>
      </c>
      <c r="F31" s="3">
        <f>'BIZ kWh ENTRY'!V108</f>
        <v>0</v>
      </c>
      <c r="G31" s="3">
        <f>'BIZ kWh ENTRY'!W108</f>
        <v>0</v>
      </c>
      <c r="H31" s="3">
        <f>'BIZ kWh ENTRY'!X108</f>
        <v>0</v>
      </c>
      <c r="I31" s="3">
        <f>'BIZ kWh ENTRY'!Y108</f>
        <v>0</v>
      </c>
      <c r="J31" s="3">
        <f>'BIZ kWh ENTRY'!Z108</f>
        <v>105120.06082500002</v>
      </c>
      <c r="K31" s="3">
        <f>'BIZ kWh ENTRY'!AA108</f>
        <v>88804.278668198545</v>
      </c>
      <c r="L31" s="3">
        <f>'BIZ kWh ENTRY'!AB108</f>
        <v>0</v>
      </c>
      <c r="M31" s="3">
        <f>'BIZ kWh ENTRY'!AC108</f>
        <v>0</v>
      </c>
      <c r="N31" s="3">
        <f>'BIZ kWh ENTRY'!AD108</f>
        <v>-1131.4699999999987</v>
      </c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</row>
    <row r="32" spans="1:39" ht="15" customHeight="1" x14ac:dyDescent="0.3">
      <c r="A32" s="597"/>
      <c r="B32" s="11" t="str">
        <f t="shared" si="3"/>
        <v>Motors</v>
      </c>
      <c r="C32" s="3">
        <f>'BIZ kWh ENTRY'!S109</f>
        <v>0</v>
      </c>
      <c r="D32" s="3">
        <f>'BIZ kWh ENTRY'!T109</f>
        <v>0</v>
      </c>
      <c r="E32" s="3">
        <f>'BIZ kWh ENTRY'!U109</f>
        <v>0</v>
      </c>
      <c r="F32" s="3">
        <f>'BIZ kWh ENTRY'!V109</f>
        <v>0</v>
      </c>
      <c r="G32" s="3">
        <f>'BIZ kWh ENTRY'!W109</f>
        <v>0</v>
      </c>
      <c r="H32" s="3">
        <f>'BIZ kWh ENTRY'!X109</f>
        <v>0</v>
      </c>
      <c r="I32" s="3">
        <f>'BIZ kWh ENTRY'!Y109</f>
        <v>0</v>
      </c>
      <c r="J32" s="3">
        <f>'BIZ kWh ENTRY'!Z109</f>
        <v>0</v>
      </c>
      <c r="K32" s="3">
        <f>'BIZ kWh ENTRY'!AA109</f>
        <v>0</v>
      </c>
      <c r="L32" s="3">
        <f>'BIZ kWh ENTRY'!AB109</f>
        <v>0</v>
      </c>
      <c r="M32" s="3">
        <f>'BIZ kWh ENTRY'!AC109</f>
        <v>0</v>
      </c>
      <c r="N32" s="3">
        <f>'BIZ kWh ENTRY'!AD109</f>
        <v>0</v>
      </c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</row>
    <row r="33" spans="1:39" x14ac:dyDescent="0.3">
      <c r="A33" s="597"/>
      <c r="B33" s="11" t="str">
        <f t="shared" si="3"/>
        <v>Process</v>
      </c>
      <c r="C33" s="3">
        <f>'BIZ kWh ENTRY'!S110</f>
        <v>0</v>
      </c>
      <c r="D33" s="3">
        <f>'BIZ kWh ENTRY'!T110</f>
        <v>0</v>
      </c>
      <c r="E33" s="3">
        <f>'BIZ kWh ENTRY'!U110</f>
        <v>0</v>
      </c>
      <c r="F33" s="3">
        <f>'BIZ kWh ENTRY'!V110</f>
        <v>0</v>
      </c>
      <c r="G33" s="3">
        <f>'BIZ kWh ENTRY'!W110</f>
        <v>0</v>
      </c>
      <c r="H33" s="3">
        <f>'BIZ kWh ENTRY'!X110</f>
        <v>0</v>
      </c>
      <c r="I33" s="3">
        <f>'BIZ kWh ENTRY'!Y110</f>
        <v>0</v>
      </c>
      <c r="J33" s="3">
        <f>'BIZ kWh ENTRY'!Z110</f>
        <v>0</v>
      </c>
      <c r="K33" s="3">
        <f>'BIZ kWh ENTRY'!AA110</f>
        <v>0</v>
      </c>
      <c r="L33" s="3">
        <f>'BIZ kWh ENTRY'!AB110</f>
        <v>0</v>
      </c>
      <c r="M33" s="3">
        <f>'BIZ kWh ENTRY'!AC110</f>
        <v>0</v>
      </c>
      <c r="N33" s="3">
        <f>'BIZ kWh ENTRY'!AD110</f>
        <v>0</v>
      </c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</row>
    <row r="34" spans="1:39" x14ac:dyDescent="0.3">
      <c r="A34" s="597"/>
      <c r="B34" s="11" t="str">
        <f t="shared" si="3"/>
        <v>Refrigeration</v>
      </c>
      <c r="C34" s="3">
        <f>'BIZ kWh ENTRY'!S111</f>
        <v>0</v>
      </c>
      <c r="D34" s="3">
        <f>'BIZ kWh ENTRY'!T111</f>
        <v>0</v>
      </c>
      <c r="E34" s="3">
        <f>'BIZ kWh ENTRY'!U111</f>
        <v>0</v>
      </c>
      <c r="F34" s="3">
        <f>'BIZ kWh ENTRY'!V111</f>
        <v>0</v>
      </c>
      <c r="G34" s="3">
        <f>'BIZ kWh ENTRY'!W111</f>
        <v>0</v>
      </c>
      <c r="H34" s="3">
        <f>'BIZ kWh ENTRY'!X111</f>
        <v>0</v>
      </c>
      <c r="I34" s="3">
        <f>'BIZ kWh ENTRY'!Y111</f>
        <v>0</v>
      </c>
      <c r="J34" s="3">
        <f>'BIZ kWh ENTRY'!Z111</f>
        <v>0</v>
      </c>
      <c r="K34" s="3">
        <f>'BIZ kWh ENTRY'!AA111</f>
        <v>0</v>
      </c>
      <c r="L34" s="3">
        <f>'BIZ kWh ENTRY'!AB111</f>
        <v>0</v>
      </c>
      <c r="M34" s="3">
        <f>'BIZ kWh ENTRY'!AC111</f>
        <v>0</v>
      </c>
      <c r="N34" s="3">
        <f>'BIZ kWh ENTRY'!AD111</f>
        <v>0</v>
      </c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</row>
    <row r="35" spans="1:39" x14ac:dyDescent="0.3">
      <c r="A35" s="597"/>
      <c r="B35" s="11" t="str">
        <f t="shared" si="3"/>
        <v>Water Heating</v>
      </c>
      <c r="C35" s="3">
        <f>'BIZ kWh ENTRY'!S112</f>
        <v>0</v>
      </c>
      <c r="D35" s="3">
        <f>'BIZ kWh ENTRY'!T112</f>
        <v>0</v>
      </c>
      <c r="E35" s="3">
        <f>'BIZ kWh ENTRY'!U112</f>
        <v>0</v>
      </c>
      <c r="F35" s="3">
        <f>'BIZ kWh ENTRY'!V112</f>
        <v>0</v>
      </c>
      <c r="G35" s="3">
        <f>'BIZ kWh ENTRY'!W112</f>
        <v>0</v>
      </c>
      <c r="H35" s="3">
        <f>'BIZ kWh ENTRY'!X112</f>
        <v>0</v>
      </c>
      <c r="I35" s="3">
        <f>'BIZ kWh ENTRY'!Y112</f>
        <v>0</v>
      </c>
      <c r="J35" s="3">
        <f>'BIZ kWh ENTRY'!Z112</f>
        <v>0</v>
      </c>
      <c r="K35" s="3">
        <f>'BIZ kWh ENTRY'!AA112</f>
        <v>0</v>
      </c>
      <c r="L35" s="3">
        <f>'BIZ kWh ENTRY'!AB112</f>
        <v>0</v>
      </c>
      <c r="M35" s="3">
        <f>'BIZ kWh ENTRY'!AC112</f>
        <v>0</v>
      </c>
      <c r="N35" s="3">
        <f>'BIZ kWh ENTRY'!AD112</f>
        <v>0</v>
      </c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</row>
    <row r="36" spans="1:39" ht="15" customHeight="1" x14ac:dyDescent="0.3">
      <c r="A36" s="597"/>
      <c r="B36" s="11" t="str">
        <f t="shared" si="3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</row>
    <row r="37" spans="1:39" ht="15" customHeight="1" thickBot="1" x14ac:dyDescent="0.35">
      <c r="A37" s="598"/>
      <c r="B37" s="273" t="str">
        <f t="shared" si="3"/>
        <v>Monthly kWh</v>
      </c>
      <c r="C37" s="274">
        <f>SUM(C23:C36)</f>
        <v>0</v>
      </c>
      <c r="D37" s="274">
        <f t="shared" ref="D37:N37" si="4">SUM(D23:D36)</f>
        <v>0</v>
      </c>
      <c r="E37" s="274">
        <f t="shared" si="4"/>
        <v>0</v>
      </c>
      <c r="F37" s="274">
        <f t="shared" si="4"/>
        <v>0</v>
      </c>
      <c r="G37" s="274">
        <f t="shared" si="4"/>
        <v>0</v>
      </c>
      <c r="H37" s="274">
        <f t="shared" si="4"/>
        <v>0</v>
      </c>
      <c r="I37" s="274">
        <f t="shared" si="4"/>
        <v>0</v>
      </c>
      <c r="J37" s="274">
        <f t="shared" si="4"/>
        <v>105120.06082500002</v>
      </c>
      <c r="K37" s="274">
        <f t="shared" si="4"/>
        <v>88804.278668198545</v>
      </c>
      <c r="L37" s="274">
        <f t="shared" si="4"/>
        <v>0</v>
      </c>
      <c r="M37" s="274">
        <f t="shared" si="4"/>
        <v>0</v>
      </c>
      <c r="N37" s="274">
        <f t="shared" si="4"/>
        <v>-1131.4699999999987</v>
      </c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  <c r="AF37" s="318"/>
      <c r="AG37" s="318"/>
      <c r="AH37" s="318"/>
      <c r="AI37" s="318"/>
      <c r="AJ37" s="318"/>
      <c r="AK37" s="318"/>
      <c r="AL37" s="318"/>
      <c r="AM37" s="318"/>
    </row>
    <row r="38" spans="1:39" s="44" customFormat="1" x14ac:dyDescent="0.3">
      <c r="A38" s="8"/>
      <c r="B38" s="302"/>
      <c r="C38" s="9"/>
      <c r="D38" s="302"/>
      <c r="E38" s="9"/>
      <c r="F38" s="302"/>
      <c r="G38" s="302"/>
      <c r="H38" s="9"/>
      <c r="I38" s="302"/>
      <c r="J38" s="302"/>
      <c r="K38" s="9"/>
      <c r="L38" s="302"/>
      <c r="M38" s="377" t="s">
        <v>180</v>
      </c>
      <c r="N38" s="378">
        <f>SUM(C37:N37)</f>
        <v>192792.86949319855</v>
      </c>
      <c r="O38" s="377" t="s">
        <v>181</v>
      </c>
      <c r="P38" s="379">
        <f>'BIZ kWh ENTRY'!AE113</f>
        <v>192792.86949319855</v>
      </c>
      <c r="Q38" s="9"/>
      <c r="R38" s="302"/>
      <c r="S38" s="302"/>
      <c r="T38" s="9"/>
      <c r="U38" s="302"/>
      <c r="V38" s="302"/>
      <c r="W38" s="9"/>
      <c r="X38" s="302"/>
      <c r="Y38" s="302"/>
      <c r="Z38" s="9"/>
      <c r="AA38" s="302"/>
      <c r="AB38" s="302"/>
      <c r="AC38" s="9"/>
      <c r="AD38" s="302"/>
      <c r="AE38" s="302"/>
      <c r="AF38" s="9"/>
      <c r="AG38" s="302"/>
      <c r="AH38" s="302"/>
      <c r="AI38" s="9"/>
      <c r="AJ38" s="302"/>
      <c r="AK38" s="302"/>
      <c r="AL38" s="9"/>
      <c r="AM38" s="302"/>
    </row>
    <row r="39" spans="1:39" s="44" customFormat="1" ht="15" thickBot="1" x14ac:dyDescent="0.35"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</row>
    <row r="40" spans="1:39" ht="15.6" x14ac:dyDescent="0.3">
      <c r="A40" s="599" t="s">
        <v>15</v>
      </c>
      <c r="B40" s="17" t="str">
        <f t="shared" ref="B40" si="5">B22</f>
        <v>End Use</v>
      </c>
      <c r="C40" s="271">
        <v>43831</v>
      </c>
      <c r="D40" s="271">
        <v>43862</v>
      </c>
      <c r="E40" s="271">
        <v>43891</v>
      </c>
      <c r="F40" s="271">
        <v>43922</v>
      </c>
      <c r="G40" s="271">
        <v>43952</v>
      </c>
      <c r="H40" s="271">
        <v>43983</v>
      </c>
      <c r="I40" s="271">
        <v>44013</v>
      </c>
      <c r="J40" s="271">
        <v>44044</v>
      </c>
      <c r="K40" s="271">
        <v>44075</v>
      </c>
      <c r="L40" s="271">
        <v>44105</v>
      </c>
      <c r="M40" s="271">
        <v>44136</v>
      </c>
      <c r="N40" s="271">
        <v>44166</v>
      </c>
      <c r="O40" s="271">
        <v>44197</v>
      </c>
      <c r="P40" s="271">
        <v>44228</v>
      </c>
      <c r="Q40" s="271">
        <v>44256</v>
      </c>
      <c r="R40" s="271">
        <v>44287</v>
      </c>
      <c r="S40" s="271">
        <v>44317</v>
      </c>
      <c r="T40" s="271">
        <v>44348</v>
      </c>
      <c r="U40" s="271">
        <v>44378</v>
      </c>
      <c r="V40" s="271">
        <v>44409</v>
      </c>
      <c r="W40" s="271">
        <v>44440</v>
      </c>
      <c r="X40" s="271">
        <v>44470</v>
      </c>
      <c r="Y40" s="271">
        <v>44501</v>
      </c>
      <c r="Z40" s="271">
        <v>44531</v>
      </c>
      <c r="AA40" s="271">
        <v>44562</v>
      </c>
      <c r="AB40" s="271">
        <v>44593</v>
      </c>
      <c r="AC40" s="271">
        <v>44621</v>
      </c>
      <c r="AD40" s="271">
        <v>44652</v>
      </c>
      <c r="AE40" s="271">
        <v>44682</v>
      </c>
      <c r="AF40" s="271">
        <v>44713</v>
      </c>
      <c r="AG40" s="271">
        <v>44743</v>
      </c>
      <c r="AH40" s="271">
        <v>44774</v>
      </c>
      <c r="AI40" s="271">
        <v>44805</v>
      </c>
      <c r="AJ40" s="271">
        <v>44835</v>
      </c>
      <c r="AK40" s="271">
        <v>44866</v>
      </c>
      <c r="AL40" s="271">
        <v>44896</v>
      </c>
      <c r="AM40" s="271">
        <v>44927</v>
      </c>
    </row>
    <row r="41" spans="1:39" ht="15" customHeight="1" x14ac:dyDescent="0.3">
      <c r="A41" s="600"/>
      <c r="B41" s="11" t="str">
        <f t="shared" ref="B41:B55" si="6">B23</f>
        <v>Air Comp</v>
      </c>
      <c r="C41" s="3">
        <f>'BIZ kWh ENTRY'!AI100</f>
        <v>0</v>
      </c>
      <c r="D41" s="3">
        <f>'BIZ kWh ENTRY'!AJ100</f>
        <v>0</v>
      </c>
      <c r="E41" s="3">
        <f>'BIZ kWh ENTRY'!AK100</f>
        <v>0</v>
      </c>
      <c r="F41" s="3">
        <f>'BIZ kWh ENTRY'!AL100</f>
        <v>0</v>
      </c>
      <c r="G41" s="3">
        <f>'BIZ kWh ENTRY'!AM100</f>
        <v>0</v>
      </c>
      <c r="H41" s="3">
        <f>'BIZ kWh ENTRY'!AN100</f>
        <v>0</v>
      </c>
      <c r="I41" s="3">
        <f>'BIZ kWh ENTRY'!AO100</f>
        <v>0</v>
      </c>
      <c r="J41" s="3">
        <f>'BIZ kWh ENTRY'!AP100</f>
        <v>0</v>
      </c>
      <c r="K41" s="3">
        <f>'BIZ kWh ENTRY'!AQ100</f>
        <v>0</v>
      </c>
      <c r="L41" s="3">
        <f>'BIZ kWh ENTRY'!AR100</f>
        <v>0</v>
      </c>
      <c r="M41" s="3">
        <f>'BIZ kWh ENTRY'!AS100</f>
        <v>0</v>
      </c>
      <c r="N41" s="3">
        <f>'BIZ kWh ENTRY'!AT100</f>
        <v>0</v>
      </c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</row>
    <row r="42" spans="1:39" x14ac:dyDescent="0.3">
      <c r="A42" s="600"/>
      <c r="B42" s="12" t="str">
        <f t="shared" si="6"/>
        <v>Building Shell</v>
      </c>
      <c r="C42" s="3">
        <f>'BIZ kWh ENTRY'!AI101</f>
        <v>0</v>
      </c>
      <c r="D42" s="3">
        <f>'BIZ kWh ENTRY'!AJ101</f>
        <v>0</v>
      </c>
      <c r="E42" s="3">
        <f>'BIZ kWh ENTRY'!AK101</f>
        <v>0</v>
      </c>
      <c r="F42" s="3">
        <f>'BIZ kWh ENTRY'!AL101</f>
        <v>0</v>
      </c>
      <c r="G42" s="3">
        <f>'BIZ kWh ENTRY'!AM101</f>
        <v>0</v>
      </c>
      <c r="H42" s="3">
        <f>'BIZ kWh ENTRY'!AN101</f>
        <v>0</v>
      </c>
      <c r="I42" s="3">
        <f>'BIZ kWh ENTRY'!AO101</f>
        <v>0</v>
      </c>
      <c r="J42" s="3">
        <f>'BIZ kWh ENTRY'!AP101</f>
        <v>0</v>
      </c>
      <c r="K42" s="3">
        <f>'BIZ kWh ENTRY'!AQ101</f>
        <v>0</v>
      </c>
      <c r="L42" s="3">
        <f>'BIZ kWh ENTRY'!AR101</f>
        <v>0</v>
      </c>
      <c r="M42" s="3">
        <f>'BIZ kWh ENTRY'!AS101</f>
        <v>0</v>
      </c>
      <c r="N42" s="3">
        <f>'BIZ kWh ENTRY'!AT101</f>
        <v>0</v>
      </c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</row>
    <row r="43" spans="1:39" x14ac:dyDescent="0.3">
      <c r="A43" s="600"/>
      <c r="B43" s="11" t="str">
        <f t="shared" si="6"/>
        <v>Cooking</v>
      </c>
      <c r="C43" s="3">
        <f>'BIZ kWh ENTRY'!AI102</f>
        <v>0</v>
      </c>
      <c r="D43" s="3">
        <f>'BIZ kWh ENTRY'!AJ102</f>
        <v>0</v>
      </c>
      <c r="E43" s="3">
        <f>'BIZ kWh ENTRY'!AK102</f>
        <v>0</v>
      </c>
      <c r="F43" s="3">
        <f>'BIZ kWh ENTRY'!AL102</f>
        <v>0</v>
      </c>
      <c r="G43" s="3">
        <f>'BIZ kWh ENTRY'!AM102</f>
        <v>0</v>
      </c>
      <c r="H43" s="3">
        <f>'BIZ kWh ENTRY'!AN102</f>
        <v>0</v>
      </c>
      <c r="I43" s="3">
        <f>'BIZ kWh ENTRY'!AO102</f>
        <v>0</v>
      </c>
      <c r="J43" s="3">
        <f>'BIZ kWh ENTRY'!AP102</f>
        <v>0</v>
      </c>
      <c r="K43" s="3">
        <f>'BIZ kWh ENTRY'!AQ102</f>
        <v>0</v>
      </c>
      <c r="L43" s="3">
        <f>'BIZ kWh ENTRY'!AR102</f>
        <v>0</v>
      </c>
      <c r="M43" s="3">
        <f>'BIZ kWh ENTRY'!AS102</f>
        <v>0</v>
      </c>
      <c r="N43" s="3">
        <f>'BIZ kWh ENTRY'!AT102</f>
        <v>0</v>
      </c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</row>
    <row r="44" spans="1:39" x14ac:dyDescent="0.3">
      <c r="A44" s="600"/>
      <c r="B44" s="11" t="str">
        <f t="shared" si="6"/>
        <v>Cooling</v>
      </c>
      <c r="C44" s="3">
        <f>'BIZ kWh ENTRY'!AI103</f>
        <v>0</v>
      </c>
      <c r="D44" s="3">
        <f>'BIZ kWh ENTRY'!AJ103</f>
        <v>0</v>
      </c>
      <c r="E44" s="3">
        <f>'BIZ kWh ENTRY'!AK103</f>
        <v>0</v>
      </c>
      <c r="F44" s="3">
        <f>'BIZ kWh ENTRY'!AL103</f>
        <v>0</v>
      </c>
      <c r="G44" s="3">
        <f>'BIZ kWh ENTRY'!AM103</f>
        <v>0</v>
      </c>
      <c r="H44" s="3">
        <f>'BIZ kWh ENTRY'!AN103</f>
        <v>0</v>
      </c>
      <c r="I44" s="3">
        <f>'BIZ kWh ENTRY'!AO103</f>
        <v>0</v>
      </c>
      <c r="J44" s="3">
        <f>'BIZ kWh ENTRY'!AP103</f>
        <v>0</v>
      </c>
      <c r="K44" s="3">
        <f>'BIZ kWh ENTRY'!AQ103</f>
        <v>0</v>
      </c>
      <c r="L44" s="3">
        <f>'BIZ kWh ENTRY'!AR103</f>
        <v>0</v>
      </c>
      <c r="M44" s="3">
        <f>'BIZ kWh ENTRY'!AS103</f>
        <v>0</v>
      </c>
      <c r="N44" s="3">
        <f>'BIZ kWh ENTRY'!AT103</f>
        <v>0</v>
      </c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</row>
    <row r="45" spans="1:39" x14ac:dyDescent="0.3">
      <c r="A45" s="600"/>
      <c r="B45" s="12" t="str">
        <f t="shared" si="6"/>
        <v>Ext Lighting</v>
      </c>
      <c r="C45" s="3">
        <f>'BIZ kWh ENTRY'!AI104</f>
        <v>0</v>
      </c>
      <c r="D45" s="3">
        <f>'BIZ kWh ENTRY'!AJ104</f>
        <v>0</v>
      </c>
      <c r="E45" s="3">
        <f>'BIZ kWh ENTRY'!AK104</f>
        <v>0</v>
      </c>
      <c r="F45" s="3">
        <f>'BIZ kWh ENTRY'!AL104</f>
        <v>0</v>
      </c>
      <c r="G45" s="3">
        <f>'BIZ kWh ENTRY'!AM104</f>
        <v>0</v>
      </c>
      <c r="H45" s="3">
        <f>'BIZ kWh ENTRY'!AN104</f>
        <v>0</v>
      </c>
      <c r="I45" s="3">
        <f>'BIZ kWh ENTRY'!AO104</f>
        <v>0</v>
      </c>
      <c r="J45" s="3">
        <f>'BIZ kWh ENTRY'!AP104</f>
        <v>0</v>
      </c>
      <c r="K45" s="3">
        <f>'BIZ kWh ENTRY'!AQ104</f>
        <v>0</v>
      </c>
      <c r="L45" s="3">
        <f>'BIZ kWh ENTRY'!AR104</f>
        <v>0</v>
      </c>
      <c r="M45" s="3">
        <f>'BIZ kWh ENTRY'!AS104</f>
        <v>0</v>
      </c>
      <c r="N45" s="3">
        <f>'BIZ kWh ENTRY'!AT104</f>
        <v>0</v>
      </c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</row>
    <row r="46" spans="1:39" x14ac:dyDescent="0.3">
      <c r="A46" s="600"/>
      <c r="B46" s="11" t="str">
        <f t="shared" si="6"/>
        <v>Heating</v>
      </c>
      <c r="C46" s="3">
        <f>'BIZ kWh ENTRY'!AI105</f>
        <v>0</v>
      </c>
      <c r="D46" s="3">
        <f>'BIZ kWh ENTRY'!AJ105</f>
        <v>0</v>
      </c>
      <c r="E46" s="3">
        <f>'BIZ kWh ENTRY'!AK105</f>
        <v>0</v>
      </c>
      <c r="F46" s="3">
        <f>'BIZ kWh ENTRY'!AL105</f>
        <v>0</v>
      </c>
      <c r="G46" s="3">
        <f>'BIZ kWh ENTRY'!AM105</f>
        <v>0</v>
      </c>
      <c r="H46" s="3">
        <f>'BIZ kWh ENTRY'!AN105</f>
        <v>0</v>
      </c>
      <c r="I46" s="3">
        <f>'BIZ kWh ENTRY'!AO105</f>
        <v>0</v>
      </c>
      <c r="J46" s="3">
        <f>'BIZ kWh ENTRY'!AP105</f>
        <v>0</v>
      </c>
      <c r="K46" s="3">
        <f>'BIZ kWh ENTRY'!AQ105</f>
        <v>0</v>
      </c>
      <c r="L46" s="3">
        <f>'BIZ kWh ENTRY'!AR105</f>
        <v>0</v>
      </c>
      <c r="M46" s="3">
        <f>'BIZ kWh ENTRY'!AS105</f>
        <v>0</v>
      </c>
      <c r="N46" s="3">
        <f>'BIZ kWh ENTRY'!AT105</f>
        <v>0</v>
      </c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</row>
    <row r="47" spans="1:39" x14ac:dyDescent="0.3">
      <c r="A47" s="600"/>
      <c r="B47" s="11" t="str">
        <f t="shared" si="6"/>
        <v>HVAC</v>
      </c>
      <c r="C47" s="3">
        <f>'BIZ kWh ENTRY'!AI106</f>
        <v>0</v>
      </c>
      <c r="D47" s="3">
        <f>'BIZ kWh ENTRY'!AJ106</f>
        <v>0</v>
      </c>
      <c r="E47" s="3">
        <f>'BIZ kWh ENTRY'!AK106</f>
        <v>0</v>
      </c>
      <c r="F47" s="3">
        <f>'BIZ kWh ENTRY'!AL106</f>
        <v>0</v>
      </c>
      <c r="G47" s="3">
        <f>'BIZ kWh ENTRY'!AM106</f>
        <v>0</v>
      </c>
      <c r="H47" s="3">
        <f>'BIZ kWh ENTRY'!AN106</f>
        <v>0</v>
      </c>
      <c r="I47" s="3">
        <f>'BIZ kWh ENTRY'!AO106</f>
        <v>0</v>
      </c>
      <c r="J47" s="3">
        <f>'BIZ kWh ENTRY'!AP106</f>
        <v>0</v>
      </c>
      <c r="K47" s="3">
        <f>'BIZ kWh ENTRY'!AQ106</f>
        <v>0</v>
      </c>
      <c r="L47" s="3">
        <f>'BIZ kWh ENTRY'!AR106</f>
        <v>0</v>
      </c>
      <c r="M47" s="3">
        <f>'BIZ kWh ENTRY'!AS106</f>
        <v>0</v>
      </c>
      <c r="N47" s="3">
        <f>'BIZ kWh ENTRY'!AT106</f>
        <v>0</v>
      </c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</row>
    <row r="48" spans="1:39" x14ac:dyDescent="0.3">
      <c r="A48" s="600"/>
      <c r="B48" s="11" t="str">
        <f t="shared" si="6"/>
        <v>Lighting</v>
      </c>
      <c r="C48" s="3">
        <f>'BIZ kWh ENTRY'!AI107</f>
        <v>0</v>
      </c>
      <c r="D48" s="3">
        <f>'BIZ kWh ENTRY'!AJ107</f>
        <v>0</v>
      </c>
      <c r="E48" s="3">
        <f>'BIZ kWh ENTRY'!AK107</f>
        <v>0</v>
      </c>
      <c r="F48" s="3">
        <f>'BIZ kWh ENTRY'!AL107</f>
        <v>0</v>
      </c>
      <c r="G48" s="3">
        <f>'BIZ kWh ENTRY'!AM107</f>
        <v>0</v>
      </c>
      <c r="H48" s="3">
        <f>'BIZ kWh ENTRY'!AN107</f>
        <v>0</v>
      </c>
      <c r="I48" s="3">
        <f>'BIZ kWh ENTRY'!AO107</f>
        <v>0</v>
      </c>
      <c r="J48" s="3">
        <f>'BIZ kWh ENTRY'!AP107</f>
        <v>0</v>
      </c>
      <c r="K48" s="3">
        <f>'BIZ kWh ENTRY'!AQ107</f>
        <v>0</v>
      </c>
      <c r="L48" s="3">
        <f>'BIZ kWh ENTRY'!AR107</f>
        <v>0</v>
      </c>
      <c r="M48" s="3">
        <f>'BIZ kWh ENTRY'!AS107</f>
        <v>0</v>
      </c>
      <c r="N48" s="3">
        <f>'BIZ kWh ENTRY'!AT107</f>
        <v>0</v>
      </c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</row>
    <row r="49" spans="1:39" x14ac:dyDescent="0.3">
      <c r="A49" s="600"/>
      <c r="B49" s="11" t="str">
        <f t="shared" si="6"/>
        <v>Miscellaneous</v>
      </c>
      <c r="C49" s="3">
        <f>'BIZ kWh ENTRY'!AI108</f>
        <v>0</v>
      </c>
      <c r="D49" s="3">
        <f>'BIZ kWh ENTRY'!AJ108</f>
        <v>0</v>
      </c>
      <c r="E49" s="3">
        <f>'BIZ kWh ENTRY'!AK108</f>
        <v>0</v>
      </c>
      <c r="F49" s="3">
        <f>'BIZ kWh ENTRY'!AL108</f>
        <v>0</v>
      </c>
      <c r="G49" s="3">
        <f>'BIZ kWh ENTRY'!AM108</f>
        <v>0</v>
      </c>
      <c r="H49" s="3">
        <f>'BIZ kWh ENTRY'!AN108</f>
        <v>0</v>
      </c>
      <c r="I49" s="3">
        <f>'BIZ kWh ENTRY'!AO108</f>
        <v>0</v>
      </c>
      <c r="J49" s="3">
        <f>'BIZ kWh ENTRY'!AP108</f>
        <v>108535.28150000001</v>
      </c>
      <c r="K49" s="3">
        <f>'BIZ kWh ENTRY'!AQ108</f>
        <v>31429.493825000049</v>
      </c>
      <c r="L49" s="3">
        <f>'BIZ kWh ENTRY'!AR108</f>
        <v>0</v>
      </c>
      <c r="M49" s="3">
        <f>'BIZ kWh ENTRY'!AS108</f>
        <v>0</v>
      </c>
      <c r="N49" s="3">
        <f>'BIZ kWh ENTRY'!AT108</f>
        <v>21538.600000000002</v>
      </c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</row>
    <row r="50" spans="1:39" ht="15" customHeight="1" x14ac:dyDescent="0.3">
      <c r="A50" s="600"/>
      <c r="B50" s="11" t="str">
        <f t="shared" si="6"/>
        <v>Motors</v>
      </c>
      <c r="C50" s="3">
        <f>'BIZ kWh ENTRY'!AI109</f>
        <v>0</v>
      </c>
      <c r="D50" s="3">
        <f>'BIZ kWh ENTRY'!AJ109</f>
        <v>0</v>
      </c>
      <c r="E50" s="3">
        <f>'BIZ kWh ENTRY'!AK109</f>
        <v>0</v>
      </c>
      <c r="F50" s="3">
        <f>'BIZ kWh ENTRY'!AL109</f>
        <v>0</v>
      </c>
      <c r="G50" s="3">
        <f>'BIZ kWh ENTRY'!AM109</f>
        <v>0</v>
      </c>
      <c r="H50" s="3">
        <f>'BIZ kWh ENTRY'!AN109</f>
        <v>0</v>
      </c>
      <c r="I50" s="3">
        <f>'BIZ kWh ENTRY'!AO109</f>
        <v>0</v>
      </c>
      <c r="J50" s="3">
        <f>'BIZ kWh ENTRY'!AP109</f>
        <v>0</v>
      </c>
      <c r="K50" s="3">
        <f>'BIZ kWh ENTRY'!AQ109</f>
        <v>0</v>
      </c>
      <c r="L50" s="3">
        <f>'BIZ kWh ENTRY'!AR109</f>
        <v>0</v>
      </c>
      <c r="M50" s="3">
        <f>'BIZ kWh ENTRY'!AS109</f>
        <v>0</v>
      </c>
      <c r="N50" s="3">
        <f>'BIZ kWh ENTRY'!AT109</f>
        <v>0</v>
      </c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</row>
    <row r="51" spans="1:39" x14ac:dyDescent="0.3">
      <c r="A51" s="600"/>
      <c r="B51" s="11" t="str">
        <f t="shared" si="6"/>
        <v>Process</v>
      </c>
      <c r="C51" s="3">
        <f>'BIZ kWh ENTRY'!AI110</f>
        <v>0</v>
      </c>
      <c r="D51" s="3">
        <f>'BIZ kWh ENTRY'!AJ110</f>
        <v>0</v>
      </c>
      <c r="E51" s="3">
        <f>'BIZ kWh ENTRY'!AK110</f>
        <v>0</v>
      </c>
      <c r="F51" s="3">
        <f>'BIZ kWh ENTRY'!AL110</f>
        <v>0</v>
      </c>
      <c r="G51" s="3">
        <f>'BIZ kWh ENTRY'!AM110</f>
        <v>0</v>
      </c>
      <c r="H51" s="3">
        <f>'BIZ kWh ENTRY'!AN110</f>
        <v>0</v>
      </c>
      <c r="I51" s="3">
        <f>'BIZ kWh ENTRY'!AO110</f>
        <v>0</v>
      </c>
      <c r="J51" s="3">
        <f>'BIZ kWh ENTRY'!AP110</f>
        <v>0</v>
      </c>
      <c r="K51" s="3">
        <f>'BIZ kWh ENTRY'!AQ110</f>
        <v>0</v>
      </c>
      <c r="L51" s="3">
        <f>'BIZ kWh ENTRY'!AR110</f>
        <v>0</v>
      </c>
      <c r="M51" s="3">
        <f>'BIZ kWh ENTRY'!AS110</f>
        <v>0</v>
      </c>
      <c r="N51" s="3">
        <f>'BIZ kWh ENTRY'!AT110</f>
        <v>0</v>
      </c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</row>
    <row r="52" spans="1:39" x14ac:dyDescent="0.3">
      <c r="A52" s="600"/>
      <c r="B52" s="11" t="str">
        <f t="shared" si="6"/>
        <v>Refrigeration</v>
      </c>
      <c r="C52" s="3">
        <f>'BIZ kWh ENTRY'!AI111</f>
        <v>0</v>
      </c>
      <c r="D52" s="3">
        <f>'BIZ kWh ENTRY'!AJ111</f>
        <v>0</v>
      </c>
      <c r="E52" s="3">
        <f>'BIZ kWh ENTRY'!AK111</f>
        <v>0</v>
      </c>
      <c r="F52" s="3">
        <f>'BIZ kWh ENTRY'!AL111</f>
        <v>0</v>
      </c>
      <c r="G52" s="3">
        <f>'BIZ kWh ENTRY'!AM111</f>
        <v>0</v>
      </c>
      <c r="H52" s="3">
        <f>'BIZ kWh ENTRY'!AN111</f>
        <v>0</v>
      </c>
      <c r="I52" s="3">
        <f>'BIZ kWh ENTRY'!AO111</f>
        <v>0</v>
      </c>
      <c r="J52" s="3">
        <f>'BIZ kWh ENTRY'!AP111</f>
        <v>0</v>
      </c>
      <c r="K52" s="3">
        <f>'BIZ kWh ENTRY'!AQ111</f>
        <v>0</v>
      </c>
      <c r="L52" s="3">
        <f>'BIZ kWh ENTRY'!AR111</f>
        <v>0</v>
      </c>
      <c r="M52" s="3">
        <f>'BIZ kWh ENTRY'!AS111</f>
        <v>0</v>
      </c>
      <c r="N52" s="3">
        <f>'BIZ kWh ENTRY'!AT111</f>
        <v>0</v>
      </c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</row>
    <row r="53" spans="1:39" x14ac:dyDescent="0.3">
      <c r="A53" s="600"/>
      <c r="B53" s="11" t="str">
        <f t="shared" si="6"/>
        <v>Water Heating</v>
      </c>
      <c r="C53" s="3">
        <f>'BIZ kWh ENTRY'!AI112</f>
        <v>0</v>
      </c>
      <c r="D53" s="3">
        <f>'BIZ kWh ENTRY'!AJ112</f>
        <v>0</v>
      </c>
      <c r="E53" s="3">
        <f>'BIZ kWh ENTRY'!AK112</f>
        <v>0</v>
      </c>
      <c r="F53" s="3">
        <f>'BIZ kWh ENTRY'!AL112</f>
        <v>0</v>
      </c>
      <c r="G53" s="3">
        <f>'BIZ kWh ENTRY'!AM112</f>
        <v>0</v>
      </c>
      <c r="H53" s="3">
        <f>'BIZ kWh ENTRY'!AN112</f>
        <v>0</v>
      </c>
      <c r="I53" s="3">
        <f>'BIZ kWh ENTRY'!AO112</f>
        <v>0</v>
      </c>
      <c r="J53" s="3">
        <f>'BIZ kWh ENTRY'!AP112</f>
        <v>0</v>
      </c>
      <c r="K53" s="3">
        <f>'BIZ kWh ENTRY'!AQ112</f>
        <v>0</v>
      </c>
      <c r="L53" s="3">
        <f>'BIZ kWh ENTRY'!AR112</f>
        <v>0</v>
      </c>
      <c r="M53" s="3">
        <f>'BIZ kWh ENTRY'!AS112</f>
        <v>0</v>
      </c>
      <c r="N53" s="3">
        <f>'BIZ kWh ENTRY'!AT112</f>
        <v>0</v>
      </c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</row>
    <row r="54" spans="1:39" ht="15" customHeight="1" x14ac:dyDescent="0.3">
      <c r="A54" s="600"/>
      <c r="B54" s="11" t="str">
        <f t="shared" si="6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</row>
    <row r="55" spans="1:39" ht="15" customHeight="1" thickBot="1" x14ac:dyDescent="0.35">
      <c r="A55" s="601"/>
      <c r="B55" s="273" t="str">
        <f t="shared" si="6"/>
        <v>Monthly kWh</v>
      </c>
      <c r="C55" s="274">
        <f>SUM(C41:C54)</f>
        <v>0</v>
      </c>
      <c r="D55" s="274">
        <f t="shared" ref="D55:N55" si="7">SUM(D41:D54)</f>
        <v>0</v>
      </c>
      <c r="E55" s="274">
        <f t="shared" si="7"/>
        <v>0</v>
      </c>
      <c r="F55" s="274">
        <f t="shared" si="7"/>
        <v>0</v>
      </c>
      <c r="G55" s="274">
        <f t="shared" si="7"/>
        <v>0</v>
      </c>
      <c r="H55" s="274">
        <f t="shared" si="7"/>
        <v>0</v>
      </c>
      <c r="I55" s="274">
        <f t="shared" si="7"/>
        <v>0</v>
      </c>
      <c r="J55" s="274">
        <f t="shared" si="7"/>
        <v>108535.28150000001</v>
      </c>
      <c r="K55" s="274">
        <f t="shared" si="7"/>
        <v>31429.493825000049</v>
      </c>
      <c r="L55" s="274">
        <f t="shared" si="7"/>
        <v>0</v>
      </c>
      <c r="M55" s="274">
        <f t="shared" si="7"/>
        <v>0</v>
      </c>
      <c r="N55" s="274">
        <f t="shared" si="7"/>
        <v>21538.600000000002</v>
      </c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  <c r="AH55" s="318"/>
      <c r="AI55" s="318"/>
      <c r="AJ55" s="318"/>
      <c r="AK55" s="318"/>
      <c r="AL55" s="318"/>
      <c r="AM55" s="318"/>
    </row>
    <row r="56" spans="1:39" s="44" customFormat="1" ht="15" customHeight="1" x14ac:dyDescent="0.3">
      <c r="A56" s="8"/>
      <c r="B56" s="302"/>
      <c r="C56" s="9"/>
      <c r="D56" s="302"/>
      <c r="E56" s="9"/>
      <c r="F56" s="92"/>
      <c r="G56" s="92"/>
      <c r="H56" s="92"/>
      <c r="I56" s="92"/>
      <c r="J56" s="92"/>
      <c r="K56" s="92"/>
      <c r="L56" s="92"/>
      <c r="M56" s="377" t="s">
        <v>180</v>
      </c>
      <c r="N56" s="378">
        <f>SUM(C55:N55)</f>
        <v>161503.37532500006</v>
      </c>
      <c r="O56" s="377" t="s">
        <v>181</v>
      </c>
      <c r="P56" s="379">
        <f>'BIZ kWh ENTRY'!AU113</f>
        <v>161503.37532500006</v>
      </c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</row>
    <row r="57" spans="1:39" s="44" customFormat="1" ht="15" thickBot="1" x14ac:dyDescent="0.35">
      <c r="C57" s="146"/>
      <c r="D57" s="146"/>
      <c r="E57" s="146"/>
      <c r="F57" s="302"/>
      <c r="G57" s="302"/>
      <c r="H57" s="9"/>
      <c r="I57" s="302"/>
      <c r="J57" s="302"/>
      <c r="K57" s="9"/>
      <c r="L57" s="302"/>
      <c r="M57" s="302"/>
      <c r="N57" s="9"/>
      <c r="O57" s="302"/>
      <c r="P57" s="302"/>
      <c r="Q57" s="9"/>
      <c r="R57" s="302"/>
      <c r="S57" s="302"/>
      <c r="T57" s="9"/>
      <c r="U57" s="302"/>
      <c r="V57" s="302"/>
      <c r="W57" s="9"/>
      <c r="X57" s="302"/>
      <c r="Y57" s="302"/>
      <c r="Z57" s="9"/>
      <c r="AA57" s="302"/>
      <c r="AB57" s="302"/>
      <c r="AC57" s="9"/>
      <c r="AD57" s="302"/>
      <c r="AE57" s="302"/>
      <c r="AF57" s="9"/>
      <c r="AG57" s="302"/>
      <c r="AH57" s="302"/>
      <c r="AI57" s="9"/>
      <c r="AJ57" s="302"/>
      <c r="AK57" s="302"/>
      <c r="AL57" s="9"/>
      <c r="AM57" s="302"/>
    </row>
    <row r="58" spans="1:39" ht="15.6" x14ac:dyDescent="0.3">
      <c r="A58" s="659" t="s">
        <v>16</v>
      </c>
      <c r="B58" s="17" t="str">
        <f t="shared" ref="B58" si="8">B40</f>
        <v>End Use</v>
      </c>
      <c r="C58" s="271">
        <v>43831</v>
      </c>
      <c r="D58" s="271">
        <v>43862</v>
      </c>
      <c r="E58" s="271">
        <v>43891</v>
      </c>
      <c r="F58" s="271">
        <v>43922</v>
      </c>
      <c r="G58" s="271">
        <v>43952</v>
      </c>
      <c r="H58" s="271">
        <v>43983</v>
      </c>
      <c r="I58" s="271">
        <v>44013</v>
      </c>
      <c r="J58" s="271">
        <v>44044</v>
      </c>
      <c r="K58" s="271">
        <v>44075</v>
      </c>
      <c r="L58" s="271">
        <v>44105</v>
      </c>
      <c r="M58" s="271">
        <v>44136</v>
      </c>
      <c r="N58" s="271">
        <v>44166</v>
      </c>
      <c r="O58" s="271">
        <v>44197</v>
      </c>
      <c r="P58" s="271">
        <v>44228</v>
      </c>
      <c r="Q58" s="271">
        <v>44256</v>
      </c>
      <c r="R58" s="271">
        <v>44287</v>
      </c>
      <c r="S58" s="271">
        <v>44317</v>
      </c>
      <c r="T58" s="271">
        <v>44348</v>
      </c>
      <c r="U58" s="271">
        <v>44378</v>
      </c>
      <c r="V58" s="271">
        <v>44409</v>
      </c>
      <c r="W58" s="271">
        <v>44440</v>
      </c>
      <c r="X58" s="271">
        <v>44470</v>
      </c>
      <c r="Y58" s="271">
        <v>44501</v>
      </c>
      <c r="Z58" s="271">
        <v>44531</v>
      </c>
      <c r="AA58" s="271">
        <v>44562</v>
      </c>
      <c r="AB58" s="271">
        <v>44593</v>
      </c>
      <c r="AC58" s="271">
        <v>44621</v>
      </c>
      <c r="AD58" s="271">
        <v>44652</v>
      </c>
      <c r="AE58" s="271">
        <v>44682</v>
      </c>
      <c r="AF58" s="271">
        <v>44713</v>
      </c>
      <c r="AG58" s="271">
        <v>44743</v>
      </c>
      <c r="AH58" s="271">
        <v>44774</v>
      </c>
      <c r="AI58" s="271">
        <v>44805</v>
      </c>
      <c r="AJ58" s="271">
        <v>44835</v>
      </c>
      <c r="AK58" s="271">
        <v>44866</v>
      </c>
      <c r="AL58" s="271">
        <v>44896</v>
      </c>
      <c r="AM58" s="271">
        <v>44927</v>
      </c>
    </row>
    <row r="59" spans="1:39" x14ac:dyDescent="0.3">
      <c r="A59" s="660"/>
      <c r="B59" s="11" t="str">
        <f t="shared" ref="B59:B73" si="9">B41</f>
        <v>Air Comp</v>
      </c>
      <c r="C59" s="3">
        <f>'BIZ kWh ENTRY'!AY100</f>
        <v>0</v>
      </c>
      <c r="D59" s="3">
        <f>'BIZ kWh ENTRY'!AZ100</f>
        <v>0</v>
      </c>
      <c r="E59" s="3">
        <f>'BIZ kWh ENTRY'!BA100</f>
        <v>0</v>
      </c>
      <c r="F59" s="3">
        <f>'BIZ kWh ENTRY'!BB100</f>
        <v>0</v>
      </c>
      <c r="G59" s="3">
        <f>'BIZ kWh ENTRY'!BC100</f>
        <v>0</v>
      </c>
      <c r="H59" s="3">
        <f>'BIZ kWh ENTRY'!BD100</f>
        <v>0</v>
      </c>
      <c r="I59" s="3">
        <f>'BIZ kWh ENTRY'!BE100</f>
        <v>0</v>
      </c>
      <c r="J59" s="3">
        <f>'BIZ kWh ENTRY'!BF100</f>
        <v>0</v>
      </c>
      <c r="K59" s="3">
        <f>'BIZ kWh ENTRY'!BG100</f>
        <v>0</v>
      </c>
      <c r="L59" s="3">
        <f>'BIZ kWh ENTRY'!BH100</f>
        <v>0</v>
      </c>
      <c r="M59" s="3">
        <f>'BIZ kWh ENTRY'!BI100</f>
        <v>0</v>
      </c>
      <c r="N59" s="3">
        <f>'BIZ kWh ENTRY'!BJ100</f>
        <v>0</v>
      </c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</row>
    <row r="60" spans="1:39" ht="15" customHeight="1" x14ac:dyDescent="0.3">
      <c r="A60" s="660"/>
      <c r="B60" s="11" t="str">
        <f t="shared" si="9"/>
        <v>Building Shell</v>
      </c>
      <c r="C60" s="3">
        <f>'BIZ kWh ENTRY'!AY101</f>
        <v>0</v>
      </c>
      <c r="D60" s="3">
        <f>'BIZ kWh ENTRY'!AZ101</f>
        <v>0</v>
      </c>
      <c r="E60" s="3">
        <f>'BIZ kWh ENTRY'!BA101</f>
        <v>0</v>
      </c>
      <c r="F60" s="3">
        <f>'BIZ kWh ENTRY'!BB101</f>
        <v>0</v>
      </c>
      <c r="G60" s="3">
        <f>'BIZ kWh ENTRY'!BC101</f>
        <v>0</v>
      </c>
      <c r="H60" s="3">
        <f>'BIZ kWh ENTRY'!BD101</f>
        <v>0</v>
      </c>
      <c r="I60" s="3">
        <f>'BIZ kWh ENTRY'!BE101</f>
        <v>0</v>
      </c>
      <c r="J60" s="3">
        <f>'BIZ kWh ENTRY'!BF101</f>
        <v>0</v>
      </c>
      <c r="K60" s="3">
        <f>'BIZ kWh ENTRY'!BG101</f>
        <v>0</v>
      </c>
      <c r="L60" s="3">
        <f>'BIZ kWh ENTRY'!BH101</f>
        <v>0</v>
      </c>
      <c r="M60" s="3">
        <f>'BIZ kWh ENTRY'!BI101</f>
        <v>0</v>
      </c>
      <c r="N60" s="3">
        <f>'BIZ kWh ENTRY'!BJ101</f>
        <v>0</v>
      </c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</row>
    <row r="61" spans="1:39" x14ac:dyDescent="0.3">
      <c r="A61" s="660"/>
      <c r="B61" s="11" t="str">
        <f t="shared" si="9"/>
        <v>Cooking</v>
      </c>
      <c r="C61" s="3">
        <f>'BIZ kWh ENTRY'!AY102</f>
        <v>0</v>
      </c>
      <c r="D61" s="3">
        <f>'BIZ kWh ENTRY'!AZ102</f>
        <v>0</v>
      </c>
      <c r="E61" s="3">
        <f>'BIZ kWh ENTRY'!BA102</f>
        <v>0</v>
      </c>
      <c r="F61" s="3">
        <f>'BIZ kWh ENTRY'!BB102</f>
        <v>0</v>
      </c>
      <c r="G61" s="3">
        <f>'BIZ kWh ENTRY'!BC102</f>
        <v>0</v>
      </c>
      <c r="H61" s="3">
        <f>'BIZ kWh ENTRY'!BD102</f>
        <v>0</v>
      </c>
      <c r="I61" s="3">
        <f>'BIZ kWh ENTRY'!BE102</f>
        <v>0</v>
      </c>
      <c r="J61" s="3">
        <f>'BIZ kWh ENTRY'!BF102</f>
        <v>0</v>
      </c>
      <c r="K61" s="3">
        <f>'BIZ kWh ENTRY'!BG102</f>
        <v>0</v>
      </c>
      <c r="L61" s="3">
        <f>'BIZ kWh ENTRY'!BH102</f>
        <v>0</v>
      </c>
      <c r="M61" s="3">
        <f>'BIZ kWh ENTRY'!BI102</f>
        <v>0</v>
      </c>
      <c r="N61" s="3">
        <f>'BIZ kWh ENTRY'!BJ102</f>
        <v>0</v>
      </c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</row>
    <row r="62" spans="1:39" x14ac:dyDescent="0.3">
      <c r="A62" s="660"/>
      <c r="B62" s="11" t="str">
        <f t="shared" si="9"/>
        <v>Cooling</v>
      </c>
      <c r="C62" s="3">
        <f>'BIZ kWh ENTRY'!AY103</f>
        <v>0</v>
      </c>
      <c r="D62" s="3">
        <f>'BIZ kWh ENTRY'!AZ103</f>
        <v>0</v>
      </c>
      <c r="E62" s="3">
        <f>'BIZ kWh ENTRY'!BA103</f>
        <v>0</v>
      </c>
      <c r="F62" s="3">
        <f>'BIZ kWh ENTRY'!BB103</f>
        <v>0</v>
      </c>
      <c r="G62" s="3">
        <f>'BIZ kWh ENTRY'!BC103</f>
        <v>0</v>
      </c>
      <c r="H62" s="3">
        <f>'BIZ kWh ENTRY'!BD103</f>
        <v>0</v>
      </c>
      <c r="I62" s="3">
        <f>'BIZ kWh ENTRY'!BE103</f>
        <v>0</v>
      </c>
      <c r="J62" s="3">
        <f>'BIZ kWh ENTRY'!BF103</f>
        <v>0</v>
      </c>
      <c r="K62" s="3">
        <f>'BIZ kWh ENTRY'!BG103</f>
        <v>0</v>
      </c>
      <c r="L62" s="3">
        <f>'BIZ kWh ENTRY'!BH103</f>
        <v>0</v>
      </c>
      <c r="M62" s="3">
        <f>'BIZ kWh ENTRY'!BI103</f>
        <v>0</v>
      </c>
      <c r="N62" s="3">
        <f>'BIZ kWh ENTRY'!BJ103</f>
        <v>0</v>
      </c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</row>
    <row r="63" spans="1:39" x14ac:dyDescent="0.3">
      <c r="A63" s="660"/>
      <c r="B63" s="11" t="str">
        <f t="shared" si="9"/>
        <v>Ext Lighting</v>
      </c>
      <c r="C63" s="3">
        <f>'BIZ kWh ENTRY'!AY104</f>
        <v>0</v>
      </c>
      <c r="D63" s="3">
        <f>'BIZ kWh ENTRY'!AZ104</f>
        <v>0</v>
      </c>
      <c r="E63" s="3">
        <f>'BIZ kWh ENTRY'!BA104</f>
        <v>0</v>
      </c>
      <c r="F63" s="3">
        <f>'BIZ kWh ENTRY'!BB104</f>
        <v>0</v>
      </c>
      <c r="G63" s="3">
        <f>'BIZ kWh ENTRY'!BC104</f>
        <v>0</v>
      </c>
      <c r="H63" s="3">
        <f>'BIZ kWh ENTRY'!BD104</f>
        <v>0</v>
      </c>
      <c r="I63" s="3">
        <f>'BIZ kWh ENTRY'!BE104</f>
        <v>0</v>
      </c>
      <c r="J63" s="3">
        <f>'BIZ kWh ENTRY'!BF104</f>
        <v>0</v>
      </c>
      <c r="K63" s="3">
        <f>'BIZ kWh ENTRY'!BG104</f>
        <v>0</v>
      </c>
      <c r="L63" s="3">
        <f>'BIZ kWh ENTRY'!BH104</f>
        <v>0</v>
      </c>
      <c r="M63" s="3">
        <f>'BIZ kWh ENTRY'!BI104</f>
        <v>0</v>
      </c>
      <c r="N63" s="3">
        <f>'BIZ kWh ENTRY'!BJ104</f>
        <v>0</v>
      </c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</row>
    <row r="64" spans="1:39" x14ac:dyDescent="0.3">
      <c r="A64" s="660"/>
      <c r="B64" s="11" t="str">
        <f t="shared" si="9"/>
        <v>Heating</v>
      </c>
      <c r="C64" s="3">
        <f>'BIZ kWh ENTRY'!AY105</f>
        <v>0</v>
      </c>
      <c r="D64" s="3">
        <f>'BIZ kWh ENTRY'!AZ105</f>
        <v>0</v>
      </c>
      <c r="E64" s="3">
        <f>'BIZ kWh ENTRY'!BA105</f>
        <v>0</v>
      </c>
      <c r="F64" s="3">
        <f>'BIZ kWh ENTRY'!BB105</f>
        <v>0</v>
      </c>
      <c r="G64" s="3">
        <f>'BIZ kWh ENTRY'!BC105</f>
        <v>0</v>
      </c>
      <c r="H64" s="3">
        <f>'BIZ kWh ENTRY'!BD105</f>
        <v>0</v>
      </c>
      <c r="I64" s="3">
        <f>'BIZ kWh ENTRY'!BE105</f>
        <v>0</v>
      </c>
      <c r="J64" s="3">
        <f>'BIZ kWh ENTRY'!BF105</f>
        <v>0</v>
      </c>
      <c r="K64" s="3">
        <f>'BIZ kWh ENTRY'!BG105</f>
        <v>0</v>
      </c>
      <c r="L64" s="3">
        <f>'BIZ kWh ENTRY'!BH105</f>
        <v>0</v>
      </c>
      <c r="M64" s="3">
        <f>'BIZ kWh ENTRY'!BI105</f>
        <v>0</v>
      </c>
      <c r="N64" s="3">
        <f>'BIZ kWh ENTRY'!BJ105</f>
        <v>0</v>
      </c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</row>
    <row r="65" spans="1:39" x14ac:dyDescent="0.3">
      <c r="A65" s="660"/>
      <c r="B65" s="11" t="str">
        <f t="shared" si="9"/>
        <v>HVAC</v>
      </c>
      <c r="C65" s="3">
        <f>'BIZ kWh ENTRY'!AY106</f>
        <v>0</v>
      </c>
      <c r="D65" s="3">
        <f>'BIZ kWh ENTRY'!AZ106</f>
        <v>0</v>
      </c>
      <c r="E65" s="3">
        <f>'BIZ kWh ENTRY'!BA106</f>
        <v>0</v>
      </c>
      <c r="F65" s="3">
        <f>'BIZ kWh ENTRY'!BB106</f>
        <v>0</v>
      </c>
      <c r="G65" s="3">
        <f>'BIZ kWh ENTRY'!BC106</f>
        <v>0</v>
      </c>
      <c r="H65" s="3">
        <f>'BIZ kWh ENTRY'!BD106</f>
        <v>0</v>
      </c>
      <c r="I65" s="3">
        <f>'BIZ kWh ENTRY'!BE106</f>
        <v>0</v>
      </c>
      <c r="J65" s="3">
        <f>'BIZ kWh ENTRY'!BF106</f>
        <v>0</v>
      </c>
      <c r="K65" s="3">
        <f>'BIZ kWh ENTRY'!BG106</f>
        <v>0</v>
      </c>
      <c r="L65" s="3">
        <f>'BIZ kWh ENTRY'!BH106</f>
        <v>0</v>
      </c>
      <c r="M65" s="3">
        <f>'BIZ kWh ENTRY'!BI106</f>
        <v>0</v>
      </c>
      <c r="N65" s="3">
        <f>'BIZ kWh ENTRY'!BJ106</f>
        <v>0</v>
      </c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</row>
    <row r="66" spans="1:39" x14ac:dyDescent="0.3">
      <c r="A66" s="660"/>
      <c r="B66" s="11" t="str">
        <f t="shared" si="9"/>
        <v>Lighting</v>
      </c>
      <c r="C66" s="3">
        <f>'BIZ kWh ENTRY'!AY107</f>
        <v>0</v>
      </c>
      <c r="D66" s="3">
        <f>'BIZ kWh ENTRY'!AZ107</f>
        <v>0</v>
      </c>
      <c r="E66" s="3">
        <f>'BIZ kWh ENTRY'!BA107</f>
        <v>0</v>
      </c>
      <c r="F66" s="3">
        <f>'BIZ kWh ENTRY'!BB107</f>
        <v>0</v>
      </c>
      <c r="G66" s="3">
        <f>'BIZ kWh ENTRY'!BC107</f>
        <v>0</v>
      </c>
      <c r="H66" s="3">
        <f>'BIZ kWh ENTRY'!BD107</f>
        <v>0</v>
      </c>
      <c r="I66" s="3">
        <f>'BIZ kWh ENTRY'!BE107</f>
        <v>0</v>
      </c>
      <c r="J66" s="3">
        <f>'BIZ kWh ENTRY'!BF107</f>
        <v>0</v>
      </c>
      <c r="K66" s="3">
        <f>'BIZ kWh ENTRY'!BG107</f>
        <v>0</v>
      </c>
      <c r="L66" s="3">
        <f>'BIZ kWh ENTRY'!BH107</f>
        <v>0</v>
      </c>
      <c r="M66" s="3">
        <f>'BIZ kWh ENTRY'!BI107</f>
        <v>0</v>
      </c>
      <c r="N66" s="3">
        <f>'BIZ kWh ENTRY'!BJ107</f>
        <v>0</v>
      </c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</row>
    <row r="67" spans="1:39" x14ac:dyDescent="0.3">
      <c r="A67" s="660"/>
      <c r="B67" s="11" t="str">
        <f t="shared" si="9"/>
        <v>Miscellaneous</v>
      </c>
      <c r="C67" s="3">
        <f>'BIZ kWh ENTRY'!AY108</f>
        <v>0</v>
      </c>
      <c r="D67" s="3">
        <f>'BIZ kWh ENTRY'!AZ108</f>
        <v>0</v>
      </c>
      <c r="E67" s="3">
        <f>'BIZ kWh ENTRY'!BA108</f>
        <v>0</v>
      </c>
      <c r="F67" s="3">
        <f>'BIZ kWh ENTRY'!BB108</f>
        <v>0</v>
      </c>
      <c r="G67" s="3">
        <f>'BIZ kWh ENTRY'!BC108</f>
        <v>0</v>
      </c>
      <c r="H67" s="3">
        <f>'BIZ kWh ENTRY'!BD108</f>
        <v>0</v>
      </c>
      <c r="I67" s="3">
        <f>'BIZ kWh ENTRY'!BE108</f>
        <v>0</v>
      </c>
      <c r="J67" s="3">
        <f>'BIZ kWh ENTRY'!BF108</f>
        <v>11145.32000000002</v>
      </c>
      <c r="K67" s="3">
        <f>'BIZ kWh ENTRY'!BG108</f>
        <v>33840.790000000008</v>
      </c>
      <c r="L67" s="3">
        <f>'BIZ kWh ENTRY'!BH108</f>
        <v>0</v>
      </c>
      <c r="M67" s="3">
        <f>'BIZ kWh ENTRY'!BI108</f>
        <v>0</v>
      </c>
      <c r="N67" s="3">
        <f>'BIZ kWh ENTRY'!BJ108</f>
        <v>0</v>
      </c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</row>
    <row r="68" spans="1:39" x14ac:dyDescent="0.3">
      <c r="A68" s="660"/>
      <c r="B68" s="11" t="str">
        <f t="shared" si="9"/>
        <v>Motors</v>
      </c>
      <c r="C68" s="3">
        <f>'BIZ kWh ENTRY'!AY109</f>
        <v>0</v>
      </c>
      <c r="D68" s="3">
        <f>'BIZ kWh ENTRY'!AZ109</f>
        <v>0</v>
      </c>
      <c r="E68" s="3">
        <f>'BIZ kWh ENTRY'!BA109</f>
        <v>0</v>
      </c>
      <c r="F68" s="3">
        <f>'BIZ kWh ENTRY'!BB109</f>
        <v>0</v>
      </c>
      <c r="G68" s="3">
        <f>'BIZ kWh ENTRY'!BC109</f>
        <v>0</v>
      </c>
      <c r="H68" s="3">
        <f>'BIZ kWh ENTRY'!BD109</f>
        <v>0</v>
      </c>
      <c r="I68" s="3">
        <f>'BIZ kWh ENTRY'!BE109</f>
        <v>0</v>
      </c>
      <c r="J68" s="3">
        <f>'BIZ kWh ENTRY'!BF109</f>
        <v>0</v>
      </c>
      <c r="K68" s="3">
        <f>'BIZ kWh ENTRY'!BG109</f>
        <v>0</v>
      </c>
      <c r="L68" s="3">
        <f>'BIZ kWh ENTRY'!BH109</f>
        <v>0</v>
      </c>
      <c r="M68" s="3">
        <f>'BIZ kWh ENTRY'!BI109</f>
        <v>0</v>
      </c>
      <c r="N68" s="3">
        <f>'BIZ kWh ENTRY'!BJ109</f>
        <v>0</v>
      </c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</row>
    <row r="69" spans="1:39" ht="15.75" customHeight="1" x14ac:dyDescent="0.3">
      <c r="A69" s="660"/>
      <c r="B69" s="11" t="str">
        <f t="shared" si="9"/>
        <v>Process</v>
      </c>
      <c r="C69" s="3">
        <f>'BIZ kWh ENTRY'!AY110</f>
        <v>0</v>
      </c>
      <c r="D69" s="3">
        <f>'BIZ kWh ENTRY'!AZ110</f>
        <v>0</v>
      </c>
      <c r="E69" s="3">
        <f>'BIZ kWh ENTRY'!BA110</f>
        <v>0</v>
      </c>
      <c r="F69" s="3">
        <f>'BIZ kWh ENTRY'!BB110</f>
        <v>0</v>
      </c>
      <c r="G69" s="3">
        <f>'BIZ kWh ENTRY'!BC110</f>
        <v>0</v>
      </c>
      <c r="H69" s="3">
        <f>'BIZ kWh ENTRY'!BD110</f>
        <v>0</v>
      </c>
      <c r="I69" s="3">
        <f>'BIZ kWh ENTRY'!BE110</f>
        <v>0</v>
      </c>
      <c r="J69" s="3">
        <f>'BIZ kWh ENTRY'!BF110</f>
        <v>0</v>
      </c>
      <c r="K69" s="3">
        <f>'BIZ kWh ENTRY'!BG110</f>
        <v>0</v>
      </c>
      <c r="L69" s="3">
        <f>'BIZ kWh ENTRY'!BH110</f>
        <v>0</v>
      </c>
      <c r="M69" s="3">
        <f>'BIZ kWh ENTRY'!BI110</f>
        <v>0</v>
      </c>
      <c r="N69" s="3">
        <f>'BIZ kWh ENTRY'!BJ110</f>
        <v>0</v>
      </c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</row>
    <row r="70" spans="1:39" x14ac:dyDescent="0.3">
      <c r="A70" s="660"/>
      <c r="B70" s="11" t="str">
        <f t="shared" si="9"/>
        <v>Refrigeration</v>
      </c>
      <c r="C70" s="3">
        <f>'BIZ kWh ENTRY'!AY111</f>
        <v>0</v>
      </c>
      <c r="D70" s="3">
        <f>'BIZ kWh ENTRY'!AZ111</f>
        <v>0</v>
      </c>
      <c r="E70" s="3">
        <f>'BIZ kWh ENTRY'!BA111</f>
        <v>0</v>
      </c>
      <c r="F70" s="3">
        <f>'BIZ kWh ENTRY'!BB111</f>
        <v>0</v>
      </c>
      <c r="G70" s="3">
        <f>'BIZ kWh ENTRY'!BC111</f>
        <v>0</v>
      </c>
      <c r="H70" s="3">
        <f>'BIZ kWh ENTRY'!BD111</f>
        <v>0</v>
      </c>
      <c r="I70" s="3">
        <f>'BIZ kWh ENTRY'!BE111</f>
        <v>0</v>
      </c>
      <c r="J70" s="3">
        <f>'BIZ kWh ENTRY'!BF111</f>
        <v>0</v>
      </c>
      <c r="K70" s="3">
        <f>'BIZ kWh ENTRY'!BG111</f>
        <v>0</v>
      </c>
      <c r="L70" s="3">
        <f>'BIZ kWh ENTRY'!BH111</f>
        <v>0</v>
      </c>
      <c r="M70" s="3">
        <f>'BIZ kWh ENTRY'!BI111</f>
        <v>0</v>
      </c>
      <c r="N70" s="3">
        <f>'BIZ kWh ENTRY'!BJ111</f>
        <v>0</v>
      </c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</row>
    <row r="71" spans="1:39" x14ac:dyDescent="0.3">
      <c r="A71" s="660"/>
      <c r="B71" s="11" t="str">
        <f t="shared" si="9"/>
        <v>Water Heating</v>
      </c>
      <c r="C71" s="3">
        <f>'BIZ kWh ENTRY'!AY112</f>
        <v>0</v>
      </c>
      <c r="D71" s="3">
        <f>'BIZ kWh ENTRY'!AZ112</f>
        <v>0</v>
      </c>
      <c r="E71" s="3">
        <f>'BIZ kWh ENTRY'!BA112</f>
        <v>0</v>
      </c>
      <c r="F71" s="3">
        <f>'BIZ kWh ENTRY'!BB112</f>
        <v>0</v>
      </c>
      <c r="G71" s="3">
        <f>'BIZ kWh ENTRY'!BC112</f>
        <v>0</v>
      </c>
      <c r="H71" s="3">
        <f>'BIZ kWh ENTRY'!BD112</f>
        <v>0</v>
      </c>
      <c r="I71" s="3">
        <f>'BIZ kWh ENTRY'!BE112</f>
        <v>0</v>
      </c>
      <c r="J71" s="3">
        <f>'BIZ kWh ENTRY'!BF112</f>
        <v>0</v>
      </c>
      <c r="K71" s="3">
        <f>'BIZ kWh ENTRY'!BG112</f>
        <v>0</v>
      </c>
      <c r="L71" s="3">
        <f>'BIZ kWh ENTRY'!BH112</f>
        <v>0</v>
      </c>
      <c r="M71" s="3">
        <f>'BIZ kWh ENTRY'!BI112</f>
        <v>0</v>
      </c>
      <c r="N71" s="3">
        <f>'BIZ kWh ENTRY'!BJ112</f>
        <v>0</v>
      </c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</row>
    <row r="72" spans="1:39" x14ac:dyDescent="0.3">
      <c r="A72" s="660"/>
      <c r="B72" s="11" t="str">
        <f t="shared" si="9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</row>
    <row r="73" spans="1:39" ht="15.75" customHeight="1" thickBot="1" x14ac:dyDescent="0.35">
      <c r="A73" s="661"/>
      <c r="B73" s="273" t="str">
        <f t="shared" si="9"/>
        <v>Monthly kWh</v>
      </c>
      <c r="C73" s="274">
        <f>SUM(C59:C72)</f>
        <v>0</v>
      </c>
      <c r="D73" s="274">
        <f t="shared" ref="D73:N73" si="10">SUM(D59:D72)</f>
        <v>0</v>
      </c>
      <c r="E73" s="274">
        <f t="shared" si="10"/>
        <v>0</v>
      </c>
      <c r="F73" s="274">
        <f t="shared" si="10"/>
        <v>0</v>
      </c>
      <c r="G73" s="274">
        <f t="shared" si="10"/>
        <v>0</v>
      </c>
      <c r="H73" s="274">
        <f t="shared" si="10"/>
        <v>0</v>
      </c>
      <c r="I73" s="274">
        <f t="shared" si="10"/>
        <v>0</v>
      </c>
      <c r="J73" s="274">
        <f t="shared" si="10"/>
        <v>11145.32000000002</v>
      </c>
      <c r="K73" s="274">
        <f t="shared" si="10"/>
        <v>33840.790000000008</v>
      </c>
      <c r="L73" s="274">
        <f t="shared" si="10"/>
        <v>0</v>
      </c>
      <c r="M73" s="274">
        <f t="shared" si="10"/>
        <v>0</v>
      </c>
      <c r="N73" s="274">
        <f t="shared" si="10"/>
        <v>0</v>
      </c>
      <c r="O73" s="318"/>
      <c r="P73" s="318"/>
      <c r="Q73" s="318"/>
      <c r="R73" s="318"/>
      <c r="S73" s="318"/>
      <c r="T73" s="318"/>
      <c r="U73" s="318"/>
      <c r="V73" s="318"/>
      <c r="W73" s="318"/>
      <c r="X73" s="318"/>
      <c r="Y73" s="318"/>
      <c r="Z73" s="318"/>
      <c r="AA73" s="318"/>
      <c r="AB73" s="318"/>
      <c r="AC73" s="318"/>
      <c r="AD73" s="318"/>
      <c r="AE73" s="318"/>
      <c r="AF73" s="318"/>
      <c r="AG73" s="318"/>
      <c r="AH73" s="318"/>
      <c r="AI73" s="318"/>
      <c r="AJ73" s="318"/>
      <c r="AK73" s="318"/>
      <c r="AL73" s="318"/>
      <c r="AM73" s="318"/>
    </row>
    <row r="74" spans="1:39" s="44" customFormat="1" ht="15.75" customHeight="1" x14ac:dyDescent="0.3">
      <c r="A74" s="8"/>
      <c r="B74" s="302"/>
      <c r="C74" s="9"/>
      <c r="D74" s="302"/>
      <c r="E74" s="9"/>
      <c r="F74" s="92"/>
      <c r="G74" s="302"/>
      <c r="H74" s="302"/>
      <c r="I74" s="9"/>
      <c r="J74" s="302"/>
      <c r="K74" s="302"/>
      <c r="L74" s="9"/>
      <c r="M74" s="377" t="s">
        <v>180</v>
      </c>
      <c r="N74" s="378">
        <f>SUM(C73:N73)</f>
        <v>44986.11000000003</v>
      </c>
      <c r="O74" s="377" t="s">
        <v>181</v>
      </c>
      <c r="P74" s="379">
        <f>'BIZ kWh ENTRY'!BK113</f>
        <v>44986.11000000003</v>
      </c>
      <c r="Q74" s="302"/>
      <c r="R74" s="9"/>
      <c r="S74" s="302"/>
      <c r="T74" s="302"/>
      <c r="U74" s="9"/>
      <c r="V74" s="302"/>
      <c r="W74" s="302"/>
      <c r="X74" s="9"/>
      <c r="Y74" s="302"/>
      <c r="Z74" s="302"/>
      <c r="AA74" s="9"/>
      <c r="AB74" s="302"/>
      <c r="AC74" s="302"/>
      <c r="AD74" s="9"/>
      <c r="AE74" s="302"/>
      <c r="AF74" s="302"/>
      <c r="AG74" s="9"/>
      <c r="AH74" s="302"/>
      <c r="AI74" s="302"/>
      <c r="AJ74" s="9"/>
      <c r="AK74" s="302"/>
      <c r="AL74" s="302"/>
      <c r="AM74" s="9"/>
    </row>
    <row r="75" spans="1:39" s="44" customFormat="1" ht="15.75" customHeight="1" thickBot="1" x14ac:dyDescent="0.35">
      <c r="O75" s="416" t="s">
        <v>3</v>
      </c>
      <c r="P75" s="369">
        <f>P20+P38+P56+P74</f>
        <v>400675.51932683837</v>
      </c>
    </row>
    <row r="76" spans="1:39" ht="16.5" customHeight="1" x14ac:dyDescent="0.3">
      <c r="A76" s="585" t="s">
        <v>30</v>
      </c>
      <c r="B76" s="17" t="s">
        <v>182</v>
      </c>
      <c r="C76" s="271">
        <v>43831</v>
      </c>
      <c r="D76" s="271">
        <v>43862</v>
      </c>
      <c r="E76" s="271">
        <v>43891</v>
      </c>
      <c r="F76" s="271">
        <v>43922</v>
      </c>
      <c r="G76" s="271">
        <v>43952</v>
      </c>
      <c r="H76" s="271">
        <v>43983</v>
      </c>
      <c r="I76" s="271">
        <v>44013</v>
      </c>
      <c r="J76" s="271">
        <v>44044</v>
      </c>
      <c r="K76" s="271">
        <v>44075</v>
      </c>
      <c r="L76" s="271">
        <v>44105</v>
      </c>
      <c r="M76" s="271">
        <v>44136</v>
      </c>
      <c r="N76" s="271">
        <v>44166</v>
      </c>
      <c r="O76" s="271">
        <v>44197</v>
      </c>
      <c r="P76" s="271">
        <v>44228</v>
      </c>
      <c r="Q76" s="271">
        <v>44256</v>
      </c>
      <c r="R76" s="271">
        <v>44287</v>
      </c>
      <c r="S76" s="271">
        <v>44317</v>
      </c>
      <c r="T76" s="271">
        <v>44348</v>
      </c>
      <c r="U76" s="271">
        <v>44378</v>
      </c>
      <c r="V76" s="271">
        <v>44409</v>
      </c>
      <c r="W76" s="271">
        <v>44440</v>
      </c>
      <c r="X76" s="271">
        <v>44470</v>
      </c>
      <c r="Y76" s="271">
        <v>44501</v>
      </c>
      <c r="Z76" s="271">
        <v>44531</v>
      </c>
      <c r="AA76" s="271">
        <v>44562</v>
      </c>
      <c r="AB76" s="271">
        <v>44593</v>
      </c>
      <c r="AC76" s="271">
        <v>44621</v>
      </c>
      <c r="AD76" s="271">
        <v>44652</v>
      </c>
      <c r="AE76" s="271">
        <v>44682</v>
      </c>
      <c r="AF76" s="271">
        <v>44713</v>
      </c>
      <c r="AG76" s="271">
        <v>44743</v>
      </c>
      <c r="AH76" s="271">
        <v>44774</v>
      </c>
      <c r="AI76" s="271">
        <v>44805</v>
      </c>
      <c r="AJ76" s="271">
        <v>44835</v>
      </c>
      <c r="AK76" s="271">
        <v>44866</v>
      </c>
      <c r="AL76" s="271">
        <v>44896</v>
      </c>
      <c r="AM76" s="271">
        <v>44927</v>
      </c>
    </row>
    <row r="77" spans="1:39" ht="15.6" x14ac:dyDescent="0.3">
      <c r="A77" s="586"/>
      <c r="B77" s="13" t="s">
        <v>12</v>
      </c>
      <c r="C77" s="27">
        <f>((C19*C$90))*C$2</f>
        <v>0</v>
      </c>
      <c r="D77" s="27">
        <f t="shared" ref="D77:AM77" si="11">((D19*D$90))*D$2</f>
        <v>0</v>
      </c>
      <c r="E77" s="27">
        <f t="shared" si="11"/>
        <v>0</v>
      </c>
      <c r="F77" s="27">
        <f t="shared" si="11"/>
        <v>0</v>
      </c>
      <c r="G77" s="27">
        <f t="shared" si="11"/>
        <v>0</v>
      </c>
      <c r="H77" s="27">
        <f t="shared" si="11"/>
        <v>0</v>
      </c>
      <c r="I77" s="27">
        <f t="shared" si="11"/>
        <v>0</v>
      </c>
      <c r="J77" s="27">
        <f t="shared" si="11"/>
        <v>60.235940934390193</v>
      </c>
      <c r="K77" s="27">
        <f t="shared" si="11"/>
        <v>39.929462568009079</v>
      </c>
      <c r="L77" s="27">
        <f t="shared" si="11"/>
        <v>0</v>
      </c>
      <c r="M77" s="27">
        <f t="shared" si="11"/>
        <v>0</v>
      </c>
      <c r="N77" s="27">
        <f t="shared" si="11"/>
        <v>0</v>
      </c>
      <c r="O77" s="27">
        <f t="shared" si="11"/>
        <v>0</v>
      </c>
      <c r="P77" s="27">
        <f t="shared" si="11"/>
        <v>0</v>
      </c>
      <c r="Q77" s="27">
        <f t="shared" si="11"/>
        <v>0</v>
      </c>
      <c r="R77" s="27">
        <f t="shared" si="11"/>
        <v>0</v>
      </c>
      <c r="S77" s="27">
        <f t="shared" si="11"/>
        <v>0</v>
      </c>
      <c r="T77" s="27">
        <f t="shared" si="11"/>
        <v>0</v>
      </c>
      <c r="U77" s="27">
        <f t="shared" si="11"/>
        <v>0</v>
      </c>
      <c r="V77" s="27">
        <f t="shared" si="11"/>
        <v>0</v>
      </c>
      <c r="W77" s="27">
        <f t="shared" si="11"/>
        <v>0</v>
      </c>
      <c r="X77" s="27">
        <f t="shared" si="11"/>
        <v>0</v>
      </c>
      <c r="Y77" s="27">
        <f t="shared" si="11"/>
        <v>0</v>
      </c>
      <c r="Z77" s="27">
        <f t="shared" si="11"/>
        <v>0</v>
      </c>
      <c r="AA77" s="27">
        <f t="shared" si="11"/>
        <v>0</v>
      </c>
      <c r="AB77" s="27">
        <f t="shared" si="11"/>
        <v>0</v>
      </c>
      <c r="AC77" s="27">
        <f t="shared" si="11"/>
        <v>0</v>
      </c>
      <c r="AD77" s="27">
        <f t="shared" si="11"/>
        <v>0</v>
      </c>
      <c r="AE77" s="27">
        <f t="shared" si="11"/>
        <v>0</v>
      </c>
      <c r="AF77" s="27">
        <f t="shared" si="11"/>
        <v>0</v>
      </c>
      <c r="AG77" s="27">
        <f t="shared" si="11"/>
        <v>0</v>
      </c>
      <c r="AH77" s="27">
        <f t="shared" si="11"/>
        <v>0</v>
      </c>
      <c r="AI77" s="27">
        <f t="shared" si="11"/>
        <v>0</v>
      </c>
      <c r="AJ77" s="27">
        <f t="shared" si="11"/>
        <v>0</v>
      </c>
      <c r="AK77" s="27">
        <f t="shared" si="11"/>
        <v>0</v>
      </c>
      <c r="AL77" s="27">
        <f t="shared" si="11"/>
        <v>0</v>
      </c>
      <c r="AM77" s="27">
        <f t="shared" si="11"/>
        <v>0</v>
      </c>
    </row>
    <row r="78" spans="1:39" ht="15.6" x14ac:dyDescent="0.3">
      <c r="A78" s="586"/>
      <c r="B78" s="13" t="s">
        <v>14</v>
      </c>
      <c r="C78" s="27">
        <f>((C37*C$91))*C$2</f>
        <v>0</v>
      </c>
      <c r="D78" s="27">
        <f t="shared" ref="D78:AM78" si="12">((D37*D$91))*D$2</f>
        <v>0</v>
      </c>
      <c r="E78" s="27">
        <f t="shared" si="12"/>
        <v>0</v>
      </c>
      <c r="F78" s="27">
        <f t="shared" si="12"/>
        <v>0</v>
      </c>
      <c r="G78" s="27">
        <f t="shared" si="12"/>
        <v>0</v>
      </c>
      <c r="H78" s="27">
        <f t="shared" si="12"/>
        <v>0</v>
      </c>
      <c r="I78" s="27">
        <f t="shared" si="12"/>
        <v>0</v>
      </c>
      <c r="J78" s="27">
        <f t="shared" si="12"/>
        <v>5655.7141030690536</v>
      </c>
      <c r="K78" s="27">
        <f t="shared" si="12"/>
        <v>4637.6875710959212</v>
      </c>
      <c r="L78" s="27">
        <f t="shared" si="12"/>
        <v>0</v>
      </c>
      <c r="M78" s="27">
        <f t="shared" si="12"/>
        <v>0</v>
      </c>
      <c r="N78" s="27">
        <f t="shared" si="12"/>
        <v>-30.016376309877785</v>
      </c>
      <c r="O78" s="27">
        <f t="shared" si="12"/>
        <v>0</v>
      </c>
      <c r="P78" s="27">
        <f t="shared" si="12"/>
        <v>0</v>
      </c>
      <c r="Q78" s="27">
        <f t="shared" si="12"/>
        <v>0</v>
      </c>
      <c r="R78" s="27">
        <f t="shared" si="12"/>
        <v>0</v>
      </c>
      <c r="S78" s="27">
        <f t="shared" si="12"/>
        <v>0</v>
      </c>
      <c r="T78" s="27">
        <f t="shared" si="12"/>
        <v>0</v>
      </c>
      <c r="U78" s="27">
        <f t="shared" si="12"/>
        <v>0</v>
      </c>
      <c r="V78" s="27">
        <f t="shared" si="12"/>
        <v>0</v>
      </c>
      <c r="W78" s="27">
        <f t="shared" si="12"/>
        <v>0</v>
      </c>
      <c r="X78" s="27">
        <f t="shared" si="12"/>
        <v>0</v>
      </c>
      <c r="Y78" s="27">
        <f t="shared" si="12"/>
        <v>0</v>
      </c>
      <c r="Z78" s="27">
        <f t="shared" si="12"/>
        <v>0</v>
      </c>
      <c r="AA78" s="27">
        <f t="shared" si="12"/>
        <v>0</v>
      </c>
      <c r="AB78" s="27">
        <f t="shared" si="12"/>
        <v>0</v>
      </c>
      <c r="AC78" s="27">
        <f t="shared" si="12"/>
        <v>0</v>
      </c>
      <c r="AD78" s="27">
        <f t="shared" si="12"/>
        <v>0</v>
      </c>
      <c r="AE78" s="27">
        <f t="shared" si="12"/>
        <v>0</v>
      </c>
      <c r="AF78" s="27">
        <f t="shared" si="12"/>
        <v>0</v>
      </c>
      <c r="AG78" s="27">
        <f t="shared" si="12"/>
        <v>0</v>
      </c>
      <c r="AH78" s="27">
        <f t="shared" si="12"/>
        <v>0</v>
      </c>
      <c r="AI78" s="27">
        <f t="shared" si="12"/>
        <v>0</v>
      </c>
      <c r="AJ78" s="27">
        <f t="shared" si="12"/>
        <v>0</v>
      </c>
      <c r="AK78" s="27">
        <f t="shared" si="12"/>
        <v>0</v>
      </c>
      <c r="AL78" s="27">
        <f t="shared" si="12"/>
        <v>0</v>
      </c>
      <c r="AM78" s="27">
        <f t="shared" si="12"/>
        <v>0</v>
      </c>
    </row>
    <row r="79" spans="1:39" ht="15.6" x14ac:dyDescent="0.3">
      <c r="A79" s="586"/>
      <c r="B79" s="13" t="s">
        <v>15</v>
      </c>
      <c r="C79" s="27">
        <f>((C55*C$92))*C$2</f>
        <v>0</v>
      </c>
      <c r="D79" s="27">
        <f t="shared" ref="D79:AM79" si="13">((D55*D$92))*D$2</f>
        <v>0</v>
      </c>
      <c r="E79" s="27">
        <f t="shared" si="13"/>
        <v>0</v>
      </c>
      <c r="F79" s="27">
        <f t="shared" si="13"/>
        <v>0</v>
      </c>
      <c r="G79" s="27">
        <f t="shared" si="13"/>
        <v>0</v>
      </c>
      <c r="H79" s="27">
        <f t="shared" si="13"/>
        <v>0</v>
      </c>
      <c r="I79" s="27">
        <f t="shared" si="13"/>
        <v>0</v>
      </c>
      <c r="J79" s="27">
        <f t="shared" si="13"/>
        <v>5672.915987796976</v>
      </c>
      <c r="K79" s="27">
        <f t="shared" si="13"/>
        <v>1605.9756205192277</v>
      </c>
      <c r="L79" s="27">
        <f t="shared" si="13"/>
        <v>0</v>
      </c>
      <c r="M79" s="27">
        <f t="shared" si="13"/>
        <v>0</v>
      </c>
      <c r="N79" s="27">
        <f t="shared" si="13"/>
        <v>539.90524181425383</v>
      </c>
      <c r="O79" s="27">
        <f t="shared" si="13"/>
        <v>0</v>
      </c>
      <c r="P79" s="27">
        <f t="shared" si="13"/>
        <v>0</v>
      </c>
      <c r="Q79" s="27">
        <f t="shared" si="13"/>
        <v>0</v>
      </c>
      <c r="R79" s="27">
        <f t="shared" si="13"/>
        <v>0</v>
      </c>
      <c r="S79" s="27">
        <f t="shared" si="13"/>
        <v>0</v>
      </c>
      <c r="T79" s="27">
        <f t="shared" si="13"/>
        <v>0</v>
      </c>
      <c r="U79" s="27">
        <f t="shared" si="13"/>
        <v>0</v>
      </c>
      <c r="V79" s="27">
        <f t="shared" si="13"/>
        <v>0</v>
      </c>
      <c r="W79" s="27">
        <f t="shared" si="13"/>
        <v>0</v>
      </c>
      <c r="X79" s="27">
        <f t="shared" si="13"/>
        <v>0</v>
      </c>
      <c r="Y79" s="27">
        <f t="shared" si="13"/>
        <v>0</v>
      </c>
      <c r="Z79" s="27">
        <f t="shared" si="13"/>
        <v>0</v>
      </c>
      <c r="AA79" s="27">
        <f t="shared" si="13"/>
        <v>0</v>
      </c>
      <c r="AB79" s="27">
        <f t="shared" si="13"/>
        <v>0</v>
      </c>
      <c r="AC79" s="27">
        <f t="shared" si="13"/>
        <v>0</v>
      </c>
      <c r="AD79" s="27">
        <f t="shared" si="13"/>
        <v>0</v>
      </c>
      <c r="AE79" s="27">
        <f t="shared" si="13"/>
        <v>0</v>
      </c>
      <c r="AF79" s="27">
        <f t="shared" si="13"/>
        <v>0</v>
      </c>
      <c r="AG79" s="27">
        <f t="shared" si="13"/>
        <v>0</v>
      </c>
      <c r="AH79" s="27">
        <f t="shared" si="13"/>
        <v>0</v>
      </c>
      <c r="AI79" s="27">
        <f t="shared" si="13"/>
        <v>0</v>
      </c>
      <c r="AJ79" s="27">
        <f t="shared" si="13"/>
        <v>0</v>
      </c>
      <c r="AK79" s="27">
        <f t="shared" si="13"/>
        <v>0</v>
      </c>
      <c r="AL79" s="27">
        <f t="shared" si="13"/>
        <v>0</v>
      </c>
      <c r="AM79" s="27">
        <f t="shared" si="13"/>
        <v>0</v>
      </c>
    </row>
    <row r="80" spans="1:39" ht="15.75" customHeight="1" x14ac:dyDescent="0.3">
      <c r="A80" s="586"/>
      <c r="B80" s="13" t="s">
        <v>16</v>
      </c>
      <c r="C80" s="27">
        <f>((C73*C$93))*C$2</f>
        <v>0</v>
      </c>
      <c r="D80" s="27">
        <f t="shared" ref="D80:AM80" si="14">((D73*D$93))*D$2</f>
        <v>0</v>
      </c>
      <c r="E80" s="27">
        <f t="shared" si="14"/>
        <v>0</v>
      </c>
      <c r="F80" s="27">
        <f t="shared" si="14"/>
        <v>0</v>
      </c>
      <c r="G80" s="27">
        <f t="shared" si="14"/>
        <v>0</v>
      </c>
      <c r="H80" s="27">
        <f t="shared" si="14"/>
        <v>0</v>
      </c>
      <c r="I80" s="27">
        <f t="shared" si="14"/>
        <v>0</v>
      </c>
      <c r="J80" s="27">
        <f t="shared" si="14"/>
        <v>439.92125297335502</v>
      </c>
      <c r="K80" s="27">
        <f t="shared" si="14"/>
        <v>1361.7604551445186</v>
      </c>
      <c r="L80" s="27">
        <f t="shared" si="14"/>
        <v>0</v>
      </c>
      <c r="M80" s="27">
        <f t="shared" si="14"/>
        <v>0</v>
      </c>
      <c r="N80" s="27">
        <f t="shared" si="14"/>
        <v>0</v>
      </c>
      <c r="O80" s="27">
        <f t="shared" si="14"/>
        <v>0</v>
      </c>
      <c r="P80" s="27">
        <f t="shared" si="14"/>
        <v>0</v>
      </c>
      <c r="Q80" s="27">
        <f t="shared" si="14"/>
        <v>0</v>
      </c>
      <c r="R80" s="27">
        <f t="shared" si="14"/>
        <v>0</v>
      </c>
      <c r="S80" s="27">
        <f t="shared" si="14"/>
        <v>0</v>
      </c>
      <c r="T80" s="27">
        <f t="shared" si="14"/>
        <v>0</v>
      </c>
      <c r="U80" s="27">
        <f t="shared" si="14"/>
        <v>0</v>
      </c>
      <c r="V80" s="27">
        <f t="shared" si="14"/>
        <v>0</v>
      </c>
      <c r="W80" s="27">
        <f t="shared" si="14"/>
        <v>0</v>
      </c>
      <c r="X80" s="27">
        <f t="shared" si="14"/>
        <v>0</v>
      </c>
      <c r="Y80" s="27">
        <f t="shared" si="14"/>
        <v>0</v>
      </c>
      <c r="Z80" s="27">
        <f t="shared" si="14"/>
        <v>0</v>
      </c>
      <c r="AA80" s="27">
        <f t="shared" si="14"/>
        <v>0</v>
      </c>
      <c r="AB80" s="27">
        <f t="shared" si="14"/>
        <v>0</v>
      </c>
      <c r="AC80" s="27">
        <f t="shared" si="14"/>
        <v>0</v>
      </c>
      <c r="AD80" s="27">
        <f t="shared" si="14"/>
        <v>0</v>
      </c>
      <c r="AE80" s="27">
        <f t="shared" si="14"/>
        <v>0</v>
      </c>
      <c r="AF80" s="27">
        <f t="shared" si="14"/>
        <v>0</v>
      </c>
      <c r="AG80" s="27">
        <f t="shared" si="14"/>
        <v>0</v>
      </c>
      <c r="AH80" s="27">
        <f t="shared" si="14"/>
        <v>0</v>
      </c>
      <c r="AI80" s="27">
        <f t="shared" si="14"/>
        <v>0</v>
      </c>
      <c r="AJ80" s="27">
        <f t="shared" si="14"/>
        <v>0</v>
      </c>
      <c r="AK80" s="27">
        <f t="shared" si="14"/>
        <v>0</v>
      </c>
      <c r="AL80" s="27">
        <f t="shared" si="14"/>
        <v>0</v>
      </c>
      <c r="AM80" s="27">
        <f t="shared" si="14"/>
        <v>0</v>
      </c>
    </row>
    <row r="81" spans="1:41" ht="15.6" x14ac:dyDescent="0.3">
      <c r="A81" s="586"/>
      <c r="B81" s="13" t="str">
        <f>B54</f>
        <v xml:space="preserve"> 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41" ht="15.6" x14ac:dyDescent="0.3">
      <c r="A82" s="586"/>
      <c r="B82" s="13" t="s">
        <v>183</v>
      </c>
      <c r="C82" s="27">
        <f>C77</f>
        <v>0</v>
      </c>
      <c r="D82" s="27">
        <f>C82+D77</f>
        <v>0</v>
      </c>
      <c r="E82" s="27">
        <f t="shared" ref="E82:AM82" si="15">D82+E77</f>
        <v>0</v>
      </c>
      <c r="F82" s="27">
        <f t="shared" si="15"/>
        <v>0</v>
      </c>
      <c r="G82" s="27">
        <f t="shared" si="15"/>
        <v>0</v>
      </c>
      <c r="H82" s="27">
        <f t="shared" si="15"/>
        <v>0</v>
      </c>
      <c r="I82" s="27">
        <f t="shared" si="15"/>
        <v>0</v>
      </c>
      <c r="J82" s="27">
        <f t="shared" si="15"/>
        <v>60.235940934390193</v>
      </c>
      <c r="K82" s="27">
        <f t="shared" si="15"/>
        <v>100.16540350239927</v>
      </c>
      <c r="L82" s="27">
        <f t="shared" si="15"/>
        <v>100.16540350239927</v>
      </c>
      <c r="M82" s="27">
        <f t="shared" si="15"/>
        <v>100.16540350239927</v>
      </c>
      <c r="N82" s="27">
        <f t="shared" si="15"/>
        <v>100.16540350239927</v>
      </c>
      <c r="O82" s="27">
        <f t="shared" si="15"/>
        <v>100.16540350239927</v>
      </c>
      <c r="P82" s="27">
        <f t="shared" si="15"/>
        <v>100.16540350239927</v>
      </c>
      <c r="Q82" s="27">
        <f t="shared" si="15"/>
        <v>100.16540350239927</v>
      </c>
      <c r="R82" s="27">
        <f t="shared" si="15"/>
        <v>100.16540350239927</v>
      </c>
      <c r="S82" s="27">
        <f t="shared" si="15"/>
        <v>100.16540350239927</v>
      </c>
      <c r="T82" s="27">
        <f t="shared" si="15"/>
        <v>100.16540350239927</v>
      </c>
      <c r="U82" s="27">
        <f t="shared" si="15"/>
        <v>100.16540350239927</v>
      </c>
      <c r="V82" s="27">
        <f t="shared" si="15"/>
        <v>100.16540350239927</v>
      </c>
      <c r="W82" s="27">
        <f t="shared" si="15"/>
        <v>100.16540350239927</v>
      </c>
      <c r="X82" s="27">
        <f t="shared" si="15"/>
        <v>100.16540350239927</v>
      </c>
      <c r="Y82" s="27">
        <f t="shared" si="15"/>
        <v>100.16540350239927</v>
      </c>
      <c r="Z82" s="27">
        <f t="shared" si="15"/>
        <v>100.16540350239927</v>
      </c>
      <c r="AA82" s="27">
        <f t="shared" si="15"/>
        <v>100.16540350239927</v>
      </c>
      <c r="AB82" s="27">
        <f t="shared" si="15"/>
        <v>100.16540350239927</v>
      </c>
      <c r="AC82" s="27">
        <f t="shared" si="15"/>
        <v>100.16540350239927</v>
      </c>
      <c r="AD82" s="27">
        <f t="shared" si="15"/>
        <v>100.16540350239927</v>
      </c>
      <c r="AE82" s="27">
        <f t="shared" si="15"/>
        <v>100.16540350239927</v>
      </c>
      <c r="AF82" s="27">
        <f t="shared" si="15"/>
        <v>100.16540350239927</v>
      </c>
      <c r="AG82" s="27">
        <f t="shared" si="15"/>
        <v>100.16540350239927</v>
      </c>
      <c r="AH82" s="27">
        <f t="shared" si="15"/>
        <v>100.16540350239927</v>
      </c>
      <c r="AI82" s="27">
        <f t="shared" si="15"/>
        <v>100.16540350239927</v>
      </c>
      <c r="AJ82" s="27">
        <f t="shared" si="15"/>
        <v>100.16540350239927</v>
      </c>
      <c r="AK82" s="27">
        <f t="shared" si="15"/>
        <v>100.16540350239927</v>
      </c>
      <c r="AL82" s="27">
        <f t="shared" si="15"/>
        <v>100.16540350239927</v>
      </c>
      <c r="AM82" s="27">
        <f t="shared" si="15"/>
        <v>100.16540350239927</v>
      </c>
    </row>
    <row r="83" spans="1:41" ht="15.6" x14ac:dyDescent="0.3">
      <c r="A83" s="586"/>
      <c r="B83" s="13" t="s">
        <v>184</v>
      </c>
      <c r="C83" s="27">
        <f t="shared" ref="C83:C85" si="16">C78</f>
        <v>0</v>
      </c>
      <c r="D83" s="27">
        <f>C83+D78</f>
        <v>0</v>
      </c>
      <c r="E83" s="27">
        <f t="shared" ref="E83:AM83" si="17">D83+E78</f>
        <v>0</v>
      </c>
      <c r="F83" s="27">
        <f t="shared" si="17"/>
        <v>0</v>
      </c>
      <c r="G83" s="27">
        <f t="shared" si="17"/>
        <v>0</v>
      </c>
      <c r="H83" s="27">
        <f t="shared" si="17"/>
        <v>0</v>
      </c>
      <c r="I83" s="27">
        <f t="shared" si="17"/>
        <v>0</v>
      </c>
      <c r="J83" s="27">
        <f t="shared" si="17"/>
        <v>5655.7141030690536</v>
      </c>
      <c r="K83" s="27">
        <f t="shared" si="17"/>
        <v>10293.401674164976</v>
      </c>
      <c r="L83" s="27">
        <f t="shared" si="17"/>
        <v>10293.401674164976</v>
      </c>
      <c r="M83" s="27">
        <f t="shared" si="17"/>
        <v>10293.401674164976</v>
      </c>
      <c r="N83" s="27">
        <f t="shared" si="17"/>
        <v>10263.385297855099</v>
      </c>
      <c r="O83" s="27">
        <f t="shared" si="17"/>
        <v>10263.385297855099</v>
      </c>
      <c r="P83" s="27">
        <f t="shared" si="17"/>
        <v>10263.385297855099</v>
      </c>
      <c r="Q83" s="27">
        <f t="shared" si="17"/>
        <v>10263.385297855099</v>
      </c>
      <c r="R83" s="27">
        <f t="shared" si="17"/>
        <v>10263.385297855099</v>
      </c>
      <c r="S83" s="27">
        <f t="shared" si="17"/>
        <v>10263.385297855099</v>
      </c>
      <c r="T83" s="27">
        <f t="shared" si="17"/>
        <v>10263.385297855099</v>
      </c>
      <c r="U83" s="27">
        <f t="shared" si="17"/>
        <v>10263.385297855099</v>
      </c>
      <c r="V83" s="27">
        <f t="shared" si="17"/>
        <v>10263.385297855099</v>
      </c>
      <c r="W83" s="27">
        <f t="shared" si="17"/>
        <v>10263.385297855099</v>
      </c>
      <c r="X83" s="27">
        <f t="shared" si="17"/>
        <v>10263.385297855099</v>
      </c>
      <c r="Y83" s="27">
        <f t="shared" si="17"/>
        <v>10263.385297855099</v>
      </c>
      <c r="Z83" s="27">
        <f t="shared" si="17"/>
        <v>10263.385297855099</v>
      </c>
      <c r="AA83" s="27">
        <f t="shared" si="17"/>
        <v>10263.385297855099</v>
      </c>
      <c r="AB83" s="27">
        <f t="shared" si="17"/>
        <v>10263.385297855099</v>
      </c>
      <c r="AC83" s="27">
        <f t="shared" si="17"/>
        <v>10263.385297855099</v>
      </c>
      <c r="AD83" s="27">
        <f t="shared" si="17"/>
        <v>10263.385297855099</v>
      </c>
      <c r="AE83" s="27">
        <f t="shared" si="17"/>
        <v>10263.385297855099</v>
      </c>
      <c r="AF83" s="27">
        <f t="shared" si="17"/>
        <v>10263.385297855099</v>
      </c>
      <c r="AG83" s="27">
        <f t="shared" si="17"/>
        <v>10263.385297855099</v>
      </c>
      <c r="AH83" s="27">
        <f t="shared" si="17"/>
        <v>10263.385297855099</v>
      </c>
      <c r="AI83" s="27">
        <f t="shared" si="17"/>
        <v>10263.385297855099</v>
      </c>
      <c r="AJ83" s="27">
        <f t="shared" si="17"/>
        <v>10263.385297855099</v>
      </c>
      <c r="AK83" s="27">
        <f t="shared" si="17"/>
        <v>10263.385297855099</v>
      </c>
      <c r="AL83" s="27">
        <f t="shared" si="17"/>
        <v>10263.385297855099</v>
      </c>
      <c r="AM83" s="27">
        <f t="shared" si="17"/>
        <v>10263.385297855099</v>
      </c>
    </row>
    <row r="84" spans="1:41" ht="15.6" x14ac:dyDescent="0.3">
      <c r="A84" s="586"/>
      <c r="B84" s="13" t="s">
        <v>185</v>
      </c>
      <c r="C84" s="27">
        <f t="shared" si="16"/>
        <v>0</v>
      </c>
      <c r="D84" s="27">
        <f>C84+D79</f>
        <v>0</v>
      </c>
      <c r="E84" s="27">
        <f t="shared" ref="E84:AM84" si="18">D84+E79</f>
        <v>0</v>
      </c>
      <c r="F84" s="27">
        <f t="shared" si="18"/>
        <v>0</v>
      </c>
      <c r="G84" s="27">
        <f t="shared" si="18"/>
        <v>0</v>
      </c>
      <c r="H84" s="27">
        <f t="shared" si="18"/>
        <v>0</v>
      </c>
      <c r="I84" s="27">
        <f t="shared" si="18"/>
        <v>0</v>
      </c>
      <c r="J84" s="27">
        <f t="shared" si="18"/>
        <v>5672.915987796976</v>
      </c>
      <c r="K84" s="27">
        <f t="shared" si="18"/>
        <v>7278.8916083162039</v>
      </c>
      <c r="L84" s="27">
        <f t="shared" si="18"/>
        <v>7278.8916083162039</v>
      </c>
      <c r="M84" s="27">
        <f t="shared" si="18"/>
        <v>7278.8916083162039</v>
      </c>
      <c r="N84" s="27">
        <f t="shared" si="18"/>
        <v>7818.7968501304576</v>
      </c>
      <c r="O84" s="27">
        <f t="shared" si="18"/>
        <v>7818.7968501304576</v>
      </c>
      <c r="P84" s="27">
        <f t="shared" si="18"/>
        <v>7818.7968501304576</v>
      </c>
      <c r="Q84" s="27">
        <f t="shared" si="18"/>
        <v>7818.7968501304576</v>
      </c>
      <c r="R84" s="27">
        <f t="shared" si="18"/>
        <v>7818.7968501304576</v>
      </c>
      <c r="S84" s="27">
        <f t="shared" si="18"/>
        <v>7818.7968501304576</v>
      </c>
      <c r="T84" s="27">
        <f t="shared" si="18"/>
        <v>7818.7968501304576</v>
      </c>
      <c r="U84" s="27">
        <f t="shared" si="18"/>
        <v>7818.7968501304576</v>
      </c>
      <c r="V84" s="27">
        <f t="shared" si="18"/>
        <v>7818.7968501304576</v>
      </c>
      <c r="W84" s="27">
        <f t="shared" si="18"/>
        <v>7818.7968501304576</v>
      </c>
      <c r="X84" s="27">
        <f t="shared" si="18"/>
        <v>7818.7968501304576</v>
      </c>
      <c r="Y84" s="27">
        <f t="shared" si="18"/>
        <v>7818.7968501304576</v>
      </c>
      <c r="Z84" s="27">
        <f t="shared" si="18"/>
        <v>7818.7968501304576</v>
      </c>
      <c r="AA84" s="27">
        <f t="shared" si="18"/>
        <v>7818.7968501304576</v>
      </c>
      <c r="AB84" s="27">
        <f t="shared" si="18"/>
        <v>7818.7968501304576</v>
      </c>
      <c r="AC84" s="27">
        <f t="shared" si="18"/>
        <v>7818.7968501304576</v>
      </c>
      <c r="AD84" s="27">
        <f t="shared" si="18"/>
        <v>7818.7968501304576</v>
      </c>
      <c r="AE84" s="27">
        <f t="shared" si="18"/>
        <v>7818.7968501304576</v>
      </c>
      <c r="AF84" s="27">
        <f t="shared" si="18"/>
        <v>7818.7968501304576</v>
      </c>
      <c r="AG84" s="27">
        <f t="shared" si="18"/>
        <v>7818.7968501304576</v>
      </c>
      <c r="AH84" s="27">
        <f t="shared" si="18"/>
        <v>7818.7968501304576</v>
      </c>
      <c r="AI84" s="27">
        <f t="shared" si="18"/>
        <v>7818.7968501304576</v>
      </c>
      <c r="AJ84" s="27">
        <f t="shared" si="18"/>
        <v>7818.7968501304576</v>
      </c>
      <c r="AK84" s="27">
        <f t="shared" si="18"/>
        <v>7818.7968501304576</v>
      </c>
      <c r="AL84" s="27">
        <f t="shared" si="18"/>
        <v>7818.7968501304576</v>
      </c>
      <c r="AM84" s="27">
        <f t="shared" si="18"/>
        <v>7818.7968501304576</v>
      </c>
    </row>
    <row r="85" spans="1:41" ht="16.2" thickBot="1" x14ac:dyDescent="0.35">
      <c r="A85" s="587"/>
      <c r="B85" s="14" t="s">
        <v>186</v>
      </c>
      <c r="C85" s="28">
        <f t="shared" si="16"/>
        <v>0</v>
      </c>
      <c r="D85" s="28">
        <f>C85+D80</f>
        <v>0</v>
      </c>
      <c r="E85" s="28">
        <f t="shared" ref="E85:AM85" si="19">D85+E80</f>
        <v>0</v>
      </c>
      <c r="F85" s="28">
        <f t="shared" si="19"/>
        <v>0</v>
      </c>
      <c r="G85" s="28">
        <f t="shared" si="19"/>
        <v>0</v>
      </c>
      <c r="H85" s="28">
        <f t="shared" si="19"/>
        <v>0</v>
      </c>
      <c r="I85" s="28">
        <f t="shared" si="19"/>
        <v>0</v>
      </c>
      <c r="J85" s="28">
        <f t="shared" si="19"/>
        <v>439.92125297335502</v>
      </c>
      <c r="K85" s="28">
        <f t="shared" si="19"/>
        <v>1801.6817081178735</v>
      </c>
      <c r="L85" s="28">
        <f t="shared" si="19"/>
        <v>1801.6817081178735</v>
      </c>
      <c r="M85" s="28">
        <f t="shared" si="19"/>
        <v>1801.6817081178735</v>
      </c>
      <c r="N85" s="28">
        <f t="shared" si="19"/>
        <v>1801.6817081178735</v>
      </c>
      <c r="O85" s="28">
        <f t="shared" si="19"/>
        <v>1801.6817081178735</v>
      </c>
      <c r="P85" s="28">
        <f t="shared" si="19"/>
        <v>1801.6817081178735</v>
      </c>
      <c r="Q85" s="28">
        <f t="shared" si="19"/>
        <v>1801.6817081178735</v>
      </c>
      <c r="R85" s="28">
        <f t="shared" si="19"/>
        <v>1801.6817081178735</v>
      </c>
      <c r="S85" s="28">
        <f t="shared" si="19"/>
        <v>1801.6817081178735</v>
      </c>
      <c r="T85" s="28">
        <f t="shared" si="19"/>
        <v>1801.6817081178735</v>
      </c>
      <c r="U85" s="28">
        <f t="shared" si="19"/>
        <v>1801.6817081178735</v>
      </c>
      <c r="V85" s="28">
        <f t="shared" si="19"/>
        <v>1801.6817081178735</v>
      </c>
      <c r="W85" s="28">
        <f t="shared" si="19"/>
        <v>1801.6817081178735</v>
      </c>
      <c r="X85" s="28">
        <f t="shared" si="19"/>
        <v>1801.6817081178735</v>
      </c>
      <c r="Y85" s="28">
        <f t="shared" si="19"/>
        <v>1801.6817081178735</v>
      </c>
      <c r="Z85" s="28">
        <f t="shared" si="19"/>
        <v>1801.6817081178735</v>
      </c>
      <c r="AA85" s="28">
        <f t="shared" si="19"/>
        <v>1801.6817081178735</v>
      </c>
      <c r="AB85" s="28">
        <f t="shared" si="19"/>
        <v>1801.6817081178735</v>
      </c>
      <c r="AC85" s="28">
        <f t="shared" si="19"/>
        <v>1801.6817081178735</v>
      </c>
      <c r="AD85" s="28">
        <f t="shared" si="19"/>
        <v>1801.6817081178735</v>
      </c>
      <c r="AE85" s="28">
        <f t="shared" si="19"/>
        <v>1801.6817081178735</v>
      </c>
      <c r="AF85" s="28">
        <f t="shared" si="19"/>
        <v>1801.6817081178735</v>
      </c>
      <c r="AG85" s="28">
        <f t="shared" si="19"/>
        <v>1801.6817081178735</v>
      </c>
      <c r="AH85" s="28">
        <f t="shared" si="19"/>
        <v>1801.6817081178735</v>
      </c>
      <c r="AI85" s="28">
        <f t="shared" si="19"/>
        <v>1801.6817081178735</v>
      </c>
      <c r="AJ85" s="28">
        <f t="shared" si="19"/>
        <v>1801.6817081178735</v>
      </c>
      <c r="AK85" s="28">
        <f t="shared" si="19"/>
        <v>1801.6817081178735</v>
      </c>
      <c r="AL85" s="28">
        <f t="shared" si="19"/>
        <v>1801.6817081178735</v>
      </c>
      <c r="AM85" s="28">
        <f t="shared" si="19"/>
        <v>1801.6817081178735</v>
      </c>
    </row>
    <row r="86" spans="1:41" x14ac:dyDescent="0.3">
      <c r="A86" s="8"/>
      <c r="B86" s="36"/>
      <c r="C86" s="33"/>
      <c r="D86" s="38"/>
      <c r="E86" s="33"/>
      <c r="F86" s="38"/>
      <c r="G86" s="33"/>
      <c r="H86" s="38"/>
      <c r="I86" s="33"/>
      <c r="J86" s="38"/>
      <c r="K86" s="33"/>
      <c r="L86" s="38"/>
      <c r="M86" s="33"/>
      <c r="N86" s="38"/>
      <c r="O86" s="33"/>
      <c r="P86" s="38"/>
      <c r="Q86" s="33"/>
      <c r="R86" s="38"/>
      <c r="S86" s="33"/>
      <c r="T86" s="38"/>
      <c r="U86" s="33"/>
      <c r="V86" s="38"/>
      <c r="W86" s="33"/>
      <c r="X86" s="38"/>
      <c r="Y86" s="33"/>
      <c r="Z86" s="38"/>
      <c r="AA86" s="33"/>
      <c r="AB86" s="38"/>
      <c r="AC86" s="33"/>
      <c r="AD86" s="38"/>
      <c r="AE86" s="33"/>
      <c r="AF86" s="38"/>
      <c r="AG86" s="33"/>
      <c r="AH86" s="38"/>
      <c r="AI86" s="33"/>
      <c r="AJ86" s="38"/>
      <c r="AK86" s="33"/>
      <c r="AL86" s="38"/>
      <c r="AM86" s="33"/>
    </row>
    <row r="87" spans="1:41" x14ac:dyDescent="0.3">
      <c r="B87" s="16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</row>
    <row r="88" spans="1:41" ht="15" thickBot="1" x14ac:dyDescent="0.35">
      <c r="A88" s="7"/>
      <c r="E88" s="229" t="s">
        <v>187</v>
      </c>
    </row>
    <row r="89" spans="1:41" ht="15" customHeight="1" x14ac:dyDescent="0.3">
      <c r="A89" s="656" t="s">
        <v>188</v>
      </c>
      <c r="B89" s="312" t="s">
        <v>189</v>
      </c>
      <c r="C89" s="271">
        <v>43831</v>
      </c>
      <c r="D89" s="271">
        <v>43862</v>
      </c>
      <c r="E89" s="271">
        <v>43891</v>
      </c>
      <c r="F89" s="271">
        <v>43922</v>
      </c>
      <c r="G89" s="271">
        <v>43952</v>
      </c>
      <c r="H89" s="271">
        <v>43983</v>
      </c>
      <c r="I89" s="271">
        <v>44013</v>
      </c>
      <c r="J89" s="271">
        <v>44044</v>
      </c>
      <c r="K89" s="271">
        <v>44075</v>
      </c>
      <c r="L89" s="271">
        <v>44105</v>
      </c>
      <c r="M89" s="271">
        <v>44136</v>
      </c>
      <c r="N89" s="271">
        <v>44166</v>
      </c>
      <c r="O89" s="271">
        <v>44197</v>
      </c>
      <c r="P89" s="271">
        <v>44228</v>
      </c>
      <c r="Q89" s="271">
        <v>44256</v>
      </c>
      <c r="R89" s="271">
        <v>44287</v>
      </c>
      <c r="S89" s="271">
        <v>44317</v>
      </c>
      <c r="T89" s="271">
        <v>44348</v>
      </c>
      <c r="U89" s="271">
        <v>44378</v>
      </c>
      <c r="V89" s="271">
        <v>44409</v>
      </c>
      <c r="W89" s="271">
        <v>44440</v>
      </c>
      <c r="X89" s="271">
        <v>44470</v>
      </c>
      <c r="Y89" s="271">
        <v>44501</v>
      </c>
      <c r="Z89" s="271">
        <v>44531</v>
      </c>
      <c r="AA89" s="271">
        <v>44562</v>
      </c>
      <c r="AB89" s="271">
        <v>44593</v>
      </c>
      <c r="AC89" s="271">
        <v>44621</v>
      </c>
      <c r="AD89" s="271">
        <v>44652</v>
      </c>
      <c r="AE89" s="271">
        <v>44682</v>
      </c>
      <c r="AF89" s="271">
        <v>44713</v>
      </c>
      <c r="AG89" s="271">
        <v>44743</v>
      </c>
      <c r="AH89" s="271">
        <v>44774</v>
      </c>
      <c r="AI89" s="271">
        <v>44805</v>
      </c>
      <c r="AJ89" s="271">
        <v>44835</v>
      </c>
      <c r="AK89" s="271">
        <v>44866</v>
      </c>
      <c r="AL89" s="271">
        <v>44896</v>
      </c>
      <c r="AM89" s="271">
        <v>44927</v>
      </c>
    </row>
    <row r="90" spans="1:41" ht="15.75" customHeight="1" x14ac:dyDescent="0.3">
      <c r="A90" s="657"/>
      <c r="B90" s="11" t="s">
        <v>12</v>
      </c>
      <c r="C90" s="346">
        <f>'LI 2M - SGS'!C93</f>
        <v>4.8845E-2</v>
      </c>
      <c r="D90" s="346">
        <f>'LI 2M - SGS'!D93</f>
        <v>5.0525E-2</v>
      </c>
      <c r="E90" s="346">
        <f>'LI 2M - SGS'!E93</f>
        <v>5.3254999999999997E-2</v>
      </c>
      <c r="F90" s="347">
        <f>'LI 2M - SGS'!F93</f>
        <v>5.8521999999999998E-2</v>
      </c>
      <c r="G90" s="347">
        <f>'LI 2M - SGS'!G93</f>
        <v>6.1238000000000001E-2</v>
      </c>
      <c r="H90" s="347">
        <f>'LI 2M - SGS'!H93</f>
        <v>9.0992000000000003E-2</v>
      </c>
      <c r="I90" s="347">
        <f>'LI 2M - SGS'!I93</f>
        <v>9.0992000000000003E-2</v>
      </c>
      <c r="J90" s="347">
        <f>'LI 2M - SGS'!J93</f>
        <v>9.0992000000000003E-2</v>
      </c>
      <c r="K90" s="347">
        <f>'LI 2M - SGS'!K93</f>
        <v>9.0992000000000003E-2</v>
      </c>
      <c r="L90" s="347">
        <f>'LI 2M - SGS'!L93</f>
        <v>5.9082999999999997E-2</v>
      </c>
      <c r="M90" s="347">
        <f>'LI 2M - SGS'!M93</f>
        <v>6.0645999999999999E-2</v>
      </c>
      <c r="N90" s="347">
        <f>'LI 2M - SGS'!N93</f>
        <v>5.6723000000000003E-2</v>
      </c>
      <c r="O90" s="347">
        <f>'LI 2M - SGS'!O93</f>
        <v>5.3661E-2</v>
      </c>
      <c r="P90" s="347">
        <f>'LI 2M - SGS'!P93</f>
        <v>5.5252000000000002E-2</v>
      </c>
      <c r="Q90" s="347">
        <f>'LI 2M - SGS'!Q93</f>
        <v>5.7793999999999998E-2</v>
      </c>
      <c r="R90" s="347">
        <f>'LI 2M - SGS'!R93</f>
        <v>5.8521999999999998E-2</v>
      </c>
      <c r="S90" s="347">
        <f>'LI 2M - SGS'!S93</f>
        <v>6.1238000000000001E-2</v>
      </c>
      <c r="T90" s="347">
        <f>'LI 2M - SGS'!T93</f>
        <v>9.0992000000000003E-2</v>
      </c>
      <c r="U90" s="347">
        <f>'LI 2M - SGS'!U93</f>
        <v>9.0992000000000003E-2</v>
      </c>
      <c r="V90" s="347">
        <f>'LI 2M - SGS'!V93</f>
        <v>9.0992000000000003E-2</v>
      </c>
      <c r="W90" s="347">
        <f>'LI 2M - SGS'!W93</f>
        <v>9.0992000000000003E-2</v>
      </c>
      <c r="X90" s="347">
        <f>'LI 2M - SGS'!X93</f>
        <v>5.9082999999999997E-2</v>
      </c>
      <c r="Y90" s="347">
        <f>'LI 2M - SGS'!Y93</f>
        <v>6.0645999999999999E-2</v>
      </c>
      <c r="Z90" s="347">
        <f>'LI 2M - SGS'!Z93</f>
        <v>5.6723000000000003E-2</v>
      </c>
      <c r="AA90" s="347">
        <f>'LI 2M - SGS'!AA93</f>
        <v>5.3661E-2</v>
      </c>
      <c r="AB90" s="347">
        <f>'LI 2M - SGS'!AB93</f>
        <v>5.5252000000000002E-2</v>
      </c>
      <c r="AC90" s="347">
        <f>'LI 2M - SGS'!AC93</f>
        <v>5.7793999999999998E-2</v>
      </c>
      <c r="AD90" s="347">
        <f>'LI 2M - SGS'!AD93</f>
        <v>5.8521999999999998E-2</v>
      </c>
      <c r="AE90" s="347">
        <f>'LI 2M - SGS'!AE93</f>
        <v>6.1238000000000001E-2</v>
      </c>
      <c r="AF90" s="347">
        <f>'LI 2M - SGS'!AF93</f>
        <v>9.0992000000000003E-2</v>
      </c>
      <c r="AG90" s="347">
        <f>'LI 2M - SGS'!AG93</f>
        <v>9.0992000000000003E-2</v>
      </c>
      <c r="AH90" s="347">
        <f>'LI 2M - SGS'!AH93</f>
        <v>9.0992000000000003E-2</v>
      </c>
      <c r="AI90" s="347">
        <f>'LI 2M - SGS'!AI93</f>
        <v>9.0992000000000003E-2</v>
      </c>
      <c r="AJ90" s="347">
        <f>'LI 2M - SGS'!AJ93</f>
        <v>5.9082999999999997E-2</v>
      </c>
      <c r="AK90" s="347">
        <f>'LI 2M - SGS'!AK93</f>
        <v>6.0645999999999999E-2</v>
      </c>
      <c r="AL90" s="347">
        <f>'LI 2M - SGS'!AL93</f>
        <v>5.6723000000000003E-2</v>
      </c>
      <c r="AM90" s="347">
        <f>'LI 2M - SGS'!AM93</f>
        <v>5.3661E-2</v>
      </c>
      <c r="AO90" s="231" t="s">
        <v>139</v>
      </c>
    </row>
    <row r="91" spans="1:41" x14ac:dyDescent="0.3">
      <c r="A91" s="657"/>
      <c r="B91" s="11" t="s">
        <v>14</v>
      </c>
      <c r="C91" s="346">
        <f>'LI 3M - LGS'!C101</f>
        <v>2.8837000000000002E-2</v>
      </c>
      <c r="D91" s="346">
        <f>'LI 3M - LGS'!D101</f>
        <v>3.0424E-2</v>
      </c>
      <c r="E91" s="346">
        <f>'LI 3M - LGS'!E101</f>
        <v>2.7962999999999998E-2</v>
      </c>
      <c r="F91" s="347">
        <f>'LI 3M - LGS'!F101</f>
        <v>3.3774999999999999E-2</v>
      </c>
      <c r="G91" s="347">
        <f>'LI 3M - LGS'!G101</f>
        <v>3.6714999999999998E-2</v>
      </c>
      <c r="H91" s="347">
        <f>'LI 3M - LGS'!H101</f>
        <v>6.8380999999999997E-2</v>
      </c>
      <c r="I91" s="347">
        <f>'LI 3M - LGS'!I101</f>
        <v>6.6040000000000001E-2</v>
      </c>
      <c r="J91" s="347">
        <f>'LI 3M - LGS'!J101</f>
        <v>6.8090999999999999E-2</v>
      </c>
      <c r="K91" s="347">
        <f>'LI 3M - LGS'!K101</f>
        <v>6.6092999999999999E-2</v>
      </c>
      <c r="L91" s="347">
        <f>'LI 3M - LGS'!L101</f>
        <v>3.5712000000000001E-2</v>
      </c>
      <c r="M91" s="347">
        <f>'LI 3M - LGS'!M101</f>
        <v>3.6135E-2</v>
      </c>
      <c r="N91" s="347">
        <f>'LI 3M - LGS'!N101</f>
        <v>3.3574E-2</v>
      </c>
      <c r="O91" s="347">
        <f>'LI 3M - LGS'!O101</f>
        <v>3.2899999999999999E-2</v>
      </c>
      <c r="P91" s="347">
        <f>'LI 3M - LGS'!P101</f>
        <v>3.3628999999999999E-2</v>
      </c>
      <c r="Q91" s="347">
        <f>'LI 3M - LGS'!Q101</f>
        <v>3.4622E-2</v>
      </c>
      <c r="R91" s="347">
        <f>'LI 3M - LGS'!R101</f>
        <v>3.3774999999999999E-2</v>
      </c>
      <c r="S91" s="347">
        <f>'LI 3M - LGS'!S101</f>
        <v>3.6714999999999998E-2</v>
      </c>
      <c r="T91" s="347">
        <f>'LI 3M - LGS'!T101</f>
        <v>6.8380999999999997E-2</v>
      </c>
      <c r="U91" s="347">
        <f>'LI 3M - LGS'!U101</f>
        <v>6.6040000000000001E-2</v>
      </c>
      <c r="V91" s="347">
        <f>'LI 3M - LGS'!V101</f>
        <v>6.8090999999999999E-2</v>
      </c>
      <c r="W91" s="347">
        <f>'LI 3M - LGS'!W101</f>
        <v>6.6092999999999999E-2</v>
      </c>
      <c r="X91" s="347">
        <f>'LI 3M - LGS'!X101</f>
        <v>3.5712000000000001E-2</v>
      </c>
      <c r="Y91" s="347">
        <f>'LI 3M - LGS'!Y101</f>
        <v>3.6135E-2</v>
      </c>
      <c r="Z91" s="347">
        <f>'LI 3M - LGS'!Z101</f>
        <v>3.3574E-2</v>
      </c>
      <c r="AA91" s="347">
        <f>'LI 3M - LGS'!AA101</f>
        <v>3.2899999999999999E-2</v>
      </c>
      <c r="AB91" s="347">
        <f>'LI 3M - LGS'!AB101</f>
        <v>3.3628999999999999E-2</v>
      </c>
      <c r="AC91" s="347">
        <f>'LI 3M - LGS'!AC101</f>
        <v>3.4622E-2</v>
      </c>
      <c r="AD91" s="347">
        <f>'LI 3M - LGS'!AD101</f>
        <v>3.3774999999999999E-2</v>
      </c>
      <c r="AE91" s="347">
        <f>'LI 3M - LGS'!AE101</f>
        <v>3.6714999999999998E-2</v>
      </c>
      <c r="AF91" s="347">
        <f>'LI 3M - LGS'!AF101</f>
        <v>6.8380999999999997E-2</v>
      </c>
      <c r="AG91" s="347">
        <f>'LI 3M - LGS'!AG101</f>
        <v>6.6040000000000001E-2</v>
      </c>
      <c r="AH91" s="347">
        <f>'LI 3M - LGS'!AH101</f>
        <v>6.8090999999999999E-2</v>
      </c>
      <c r="AI91" s="347">
        <f>'LI 3M - LGS'!AI101</f>
        <v>6.6092999999999999E-2</v>
      </c>
      <c r="AJ91" s="347">
        <f>'LI 3M - LGS'!AJ101</f>
        <v>3.5712000000000001E-2</v>
      </c>
      <c r="AK91" s="347">
        <f>'LI 3M - LGS'!AK101</f>
        <v>3.6135E-2</v>
      </c>
      <c r="AL91" s="347">
        <f>'LI 3M - LGS'!AL101</f>
        <v>3.3574E-2</v>
      </c>
      <c r="AM91" s="347">
        <f>'LI 3M - LGS'!AM101</f>
        <v>3.2899999999999999E-2</v>
      </c>
      <c r="AO91" s="231" t="s">
        <v>140</v>
      </c>
    </row>
    <row r="92" spans="1:41" x14ac:dyDescent="0.3">
      <c r="A92" s="657"/>
      <c r="B92" s="11" t="s">
        <v>15</v>
      </c>
      <c r="C92" s="346">
        <f>'LI 4M - SPS'!C101</f>
        <v>2.9367000000000001E-2</v>
      </c>
      <c r="D92" s="346">
        <f>'LI 4M - SPS'!D101</f>
        <v>2.8156E-2</v>
      </c>
      <c r="E92" s="346">
        <f>'LI 4M - SPS'!E101</f>
        <v>2.9522E-2</v>
      </c>
      <c r="F92" s="347">
        <f>'LI 4M - SPS'!F101</f>
        <v>3.4296E-2</v>
      </c>
      <c r="G92" s="347">
        <f>'LI 4M - SPS'!G101</f>
        <v>3.6755000000000003E-2</v>
      </c>
      <c r="H92" s="347">
        <f>'LI 4M - SPS'!H101</f>
        <v>6.7155999999999993E-2</v>
      </c>
      <c r="I92" s="347">
        <f>'LI 4M - SPS'!I101</f>
        <v>6.5257999999999997E-2</v>
      </c>
      <c r="J92" s="347">
        <f>'LI 4M - SPS'!J101</f>
        <v>6.6148999999999999E-2</v>
      </c>
      <c r="K92" s="347">
        <f>'LI 4M - SPS'!K101</f>
        <v>6.4668000000000003E-2</v>
      </c>
      <c r="L92" s="347">
        <f>'LI 4M - SPS'!L101</f>
        <v>3.5714999999999997E-2</v>
      </c>
      <c r="M92" s="347">
        <f>'LI 4M - SPS'!M101</f>
        <v>3.5963000000000002E-2</v>
      </c>
      <c r="N92" s="347">
        <f>'LI 4M - SPS'!N101</f>
        <v>3.1724000000000002E-2</v>
      </c>
      <c r="O92" s="347">
        <f>'LI 4M - SPS'!O101</f>
        <v>3.2612000000000002E-2</v>
      </c>
      <c r="P92" s="347">
        <f>'LI 4M - SPS'!P101</f>
        <v>3.3308999999999998E-2</v>
      </c>
      <c r="Q92" s="347">
        <f>'LI 4M - SPS'!Q101</f>
        <v>3.3845E-2</v>
      </c>
      <c r="R92" s="347">
        <f>'LI 4M - SPS'!R101</f>
        <v>3.4296E-2</v>
      </c>
      <c r="S92" s="347">
        <f>'LI 4M - SPS'!S101</f>
        <v>3.6755000000000003E-2</v>
      </c>
      <c r="T92" s="347">
        <f>'LI 4M - SPS'!T101</f>
        <v>6.7155999999999993E-2</v>
      </c>
      <c r="U92" s="347">
        <f>'LI 4M - SPS'!U101</f>
        <v>6.5257999999999997E-2</v>
      </c>
      <c r="V92" s="347">
        <f>'LI 4M - SPS'!V101</f>
        <v>6.6148999999999999E-2</v>
      </c>
      <c r="W92" s="347">
        <f>'LI 4M - SPS'!W101</f>
        <v>6.4668000000000003E-2</v>
      </c>
      <c r="X92" s="347">
        <f>'LI 4M - SPS'!X101</f>
        <v>3.5714999999999997E-2</v>
      </c>
      <c r="Y92" s="347">
        <f>'LI 4M - SPS'!Y101</f>
        <v>3.5963000000000002E-2</v>
      </c>
      <c r="Z92" s="347">
        <f>'LI 4M - SPS'!Z101</f>
        <v>3.1724000000000002E-2</v>
      </c>
      <c r="AA92" s="347">
        <f>'LI 4M - SPS'!AA101</f>
        <v>3.2612000000000002E-2</v>
      </c>
      <c r="AB92" s="347">
        <f>'LI 4M - SPS'!AB101</f>
        <v>3.3308999999999998E-2</v>
      </c>
      <c r="AC92" s="347">
        <f>'LI 4M - SPS'!AC101</f>
        <v>3.3845E-2</v>
      </c>
      <c r="AD92" s="347">
        <f>'LI 4M - SPS'!AD101</f>
        <v>3.4296E-2</v>
      </c>
      <c r="AE92" s="347">
        <f>'LI 4M - SPS'!AE101</f>
        <v>3.6755000000000003E-2</v>
      </c>
      <c r="AF92" s="347">
        <f>'LI 4M - SPS'!AF101</f>
        <v>6.7155999999999993E-2</v>
      </c>
      <c r="AG92" s="347">
        <f>'LI 4M - SPS'!AG101</f>
        <v>6.5257999999999997E-2</v>
      </c>
      <c r="AH92" s="347">
        <f>'LI 4M - SPS'!AH101</f>
        <v>6.6148999999999999E-2</v>
      </c>
      <c r="AI92" s="347">
        <f>'LI 4M - SPS'!AI101</f>
        <v>6.4668000000000003E-2</v>
      </c>
      <c r="AJ92" s="347">
        <f>'LI 4M - SPS'!AJ101</f>
        <v>3.5714999999999997E-2</v>
      </c>
      <c r="AK92" s="347">
        <f>'LI 4M - SPS'!AK101</f>
        <v>3.5963000000000002E-2</v>
      </c>
      <c r="AL92" s="347">
        <f>'LI 4M - SPS'!AL101</f>
        <v>3.1724000000000002E-2</v>
      </c>
      <c r="AM92" s="347">
        <f>'LI 4M - SPS'!AM101</f>
        <v>3.2612000000000002E-2</v>
      </c>
    </row>
    <row r="93" spans="1:41" ht="15" thickBot="1" x14ac:dyDescent="0.35">
      <c r="A93" s="658"/>
      <c r="B93" s="15" t="s">
        <v>16</v>
      </c>
      <c r="C93" s="344">
        <f>'LI 11M - LPS'!C101</f>
        <v>2.2321000000000001E-2</v>
      </c>
      <c r="D93" s="344">
        <f>'LI 11M - LPS'!D101</f>
        <v>2.3022000000000001E-2</v>
      </c>
      <c r="E93" s="344">
        <f>'LI 11M - LPS'!E101</f>
        <v>2.3028E-2</v>
      </c>
      <c r="F93" s="345">
        <f>'LI 11M - LPS'!F101</f>
        <v>2.7399E-2</v>
      </c>
      <c r="G93" s="345">
        <f>'LI 11M - LPS'!G101</f>
        <v>3.1260000000000003E-2</v>
      </c>
      <c r="H93" s="345">
        <f>'LI 11M - LPS'!H101</f>
        <v>5.3324000000000003E-2</v>
      </c>
      <c r="I93" s="345">
        <f>'LI 11M - LPS'!I101</f>
        <v>5.024E-2</v>
      </c>
      <c r="J93" s="345">
        <f>'LI 11M - LPS'!J101</f>
        <v>4.9953999999999998E-2</v>
      </c>
      <c r="K93" s="345">
        <f>'LI 11M - LPS'!K101</f>
        <v>5.0927E-2</v>
      </c>
      <c r="L93" s="345">
        <f>'LI 11M - LPS'!L101</f>
        <v>3.2402E-2</v>
      </c>
      <c r="M93" s="345">
        <f>'LI 11M - LPS'!M101</f>
        <v>3.0643E-2</v>
      </c>
      <c r="N93" s="345">
        <f>'LI 11M - LPS'!N101</f>
        <v>2.8851999999999999E-2</v>
      </c>
      <c r="O93" s="345">
        <f>'LI 11M - LPS'!O101</f>
        <v>2.6759000000000002E-2</v>
      </c>
      <c r="P93" s="345">
        <f>'LI 11M - LPS'!P101</f>
        <v>2.7252999999999999E-2</v>
      </c>
      <c r="Q93" s="345">
        <f>'LI 11M - LPS'!Q101</f>
        <v>2.7386000000000001E-2</v>
      </c>
      <c r="R93" s="345">
        <f>'LI 11M - LPS'!R101</f>
        <v>2.7399E-2</v>
      </c>
      <c r="S93" s="345">
        <f>'LI 11M - LPS'!S101</f>
        <v>3.1260000000000003E-2</v>
      </c>
      <c r="T93" s="345">
        <f>'LI 11M - LPS'!T101</f>
        <v>5.3324000000000003E-2</v>
      </c>
      <c r="U93" s="345">
        <f>'LI 11M - LPS'!U101</f>
        <v>5.024E-2</v>
      </c>
      <c r="V93" s="345">
        <f>'LI 11M - LPS'!V101</f>
        <v>4.9953999999999998E-2</v>
      </c>
      <c r="W93" s="345">
        <f>'LI 11M - LPS'!W101</f>
        <v>5.0927E-2</v>
      </c>
      <c r="X93" s="345">
        <f>'LI 11M - LPS'!X101</f>
        <v>3.2402E-2</v>
      </c>
      <c r="Y93" s="345">
        <f>'LI 11M - LPS'!Y101</f>
        <v>3.0643E-2</v>
      </c>
      <c r="Z93" s="345">
        <f>'LI 11M - LPS'!Z101</f>
        <v>2.8851999999999999E-2</v>
      </c>
      <c r="AA93" s="345">
        <f>'LI 11M - LPS'!AA101</f>
        <v>2.6759000000000002E-2</v>
      </c>
      <c r="AB93" s="345">
        <f>'LI 11M - LPS'!AB101</f>
        <v>2.7252999999999999E-2</v>
      </c>
      <c r="AC93" s="345">
        <f>'LI 11M - LPS'!AC101</f>
        <v>2.7386000000000001E-2</v>
      </c>
      <c r="AD93" s="345">
        <f>'LI 11M - LPS'!AD101</f>
        <v>2.7399E-2</v>
      </c>
      <c r="AE93" s="345">
        <f>'LI 11M - LPS'!AE101</f>
        <v>3.1260000000000003E-2</v>
      </c>
      <c r="AF93" s="345">
        <f>'LI 11M - LPS'!AF101</f>
        <v>5.3324000000000003E-2</v>
      </c>
      <c r="AG93" s="345">
        <f>'LI 11M - LPS'!AG101</f>
        <v>5.024E-2</v>
      </c>
      <c r="AH93" s="345">
        <f>'LI 11M - LPS'!AH101</f>
        <v>4.9953999999999998E-2</v>
      </c>
      <c r="AI93" s="345">
        <f>'LI 11M - LPS'!AI101</f>
        <v>5.0927E-2</v>
      </c>
      <c r="AJ93" s="345">
        <f>'LI 11M - LPS'!AJ101</f>
        <v>3.2402E-2</v>
      </c>
      <c r="AK93" s="345">
        <f>'LI 11M - LPS'!AK101</f>
        <v>3.0643E-2</v>
      </c>
      <c r="AL93" s="345">
        <f>'LI 11M - LPS'!AL101</f>
        <v>2.8851999999999999E-2</v>
      </c>
      <c r="AM93" s="345">
        <f>'LI 11M - LPS'!AM101</f>
        <v>2.6759000000000002E-2</v>
      </c>
    </row>
    <row r="108" spans="4:10" x14ac:dyDescent="0.3">
      <c r="J108" s="5"/>
    </row>
    <row r="109" spans="4:10" x14ac:dyDescent="0.3">
      <c r="D109" s="6"/>
    </row>
  </sheetData>
  <mergeCells count="6">
    <mergeCell ref="A89:A93"/>
    <mergeCell ref="A58:A73"/>
    <mergeCell ref="A4:A19"/>
    <mergeCell ref="A22:A37"/>
    <mergeCell ref="A40:A55"/>
    <mergeCell ref="A76:A8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O44"/>
  <sheetViews>
    <sheetView zoomScale="80" zoomScaleNormal="80" workbookViewId="0">
      <pane xSplit="2" topLeftCell="C1" activePane="topRight" state="frozen"/>
      <selection activeCell="B2" sqref="B2:B3"/>
      <selection pane="topRight" activeCell="M47" sqref="M47"/>
    </sheetView>
  </sheetViews>
  <sheetFormatPr defaultRowHeight="14.4" x14ac:dyDescent="0.3"/>
  <cols>
    <col min="1" max="1" width="8" customWidth="1"/>
    <col min="2" max="2" width="24.77734375" customWidth="1"/>
    <col min="3" max="3" width="15.77734375" bestFit="1" customWidth="1"/>
    <col min="4" max="4" width="11.5546875" bestFit="1" customWidth="1"/>
    <col min="5" max="6" width="12.5546875" bestFit="1" customWidth="1"/>
    <col min="7" max="14" width="14.21875" bestFit="1" customWidth="1"/>
    <col min="15" max="16" width="15.21875" bestFit="1" customWidth="1"/>
    <col min="17" max="30" width="15.21875" customWidth="1"/>
    <col min="31" max="39" width="13.77734375" customWidth="1"/>
    <col min="40" max="41" width="10.5546875" bestFit="1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5">
        <f>' 1M - RES'!C2</f>
        <v>0.79015470747957905</v>
      </c>
      <c r="D2" s="425">
        <f>C2</f>
        <v>0.79015470747957905</v>
      </c>
      <c r="E2" s="424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7</v>
      </c>
      <c r="B4" s="17" t="s">
        <v>124</v>
      </c>
      <c r="C4" s="271">
        <f>'LI 11M - LPS'!C4</f>
        <v>43831</v>
      </c>
      <c r="D4" s="271">
        <f>'LI 11M - LPS'!D4</f>
        <v>43862</v>
      </c>
      <c r="E4" s="271">
        <f>'LI 11M - LPS'!E4</f>
        <v>43891</v>
      </c>
      <c r="F4" s="271">
        <f>'LI 11M - LPS'!F4</f>
        <v>43922</v>
      </c>
      <c r="G4" s="271">
        <f>'LI 11M - LPS'!G4</f>
        <v>43952</v>
      </c>
      <c r="H4" s="271">
        <f>'LI 11M - LPS'!H4</f>
        <v>43983</v>
      </c>
      <c r="I4" s="271">
        <f>'LI 11M - LPS'!I4</f>
        <v>44013</v>
      </c>
      <c r="J4" s="271">
        <f>'LI 11M - LPS'!J4</f>
        <v>44044</v>
      </c>
      <c r="K4" s="271">
        <f>'LI 11M - LPS'!K4</f>
        <v>44075</v>
      </c>
      <c r="L4" s="271">
        <f>'LI 11M - LPS'!L4</f>
        <v>44105</v>
      </c>
      <c r="M4" s="271">
        <f>'LI 11M - LPS'!M4</f>
        <v>44136</v>
      </c>
      <c r="N4" s="271">
        <f>'LI 11M - LPS'!N4</f>
        <v>44166</v>
      </c>
      <c r="O4" s="271">
        <f>'LI 11M - LPS'!O4</f>
        <v>44197</v>
      </c>
      <c r="P4" s="271">
        <f>'LI 11M - LPS'!P4</f>
        <v>44228</v>
      </c>
      <c r="Q4" s="271">
        <f>'LI 11M - LPS'!Q4</f>
        <v>44256</v>
      </c>
      <c r="R4" s="271">
        <f>'LI 11M - LPS'!R4</f>
        <v>44287</v>
      </c>
      <c r="S4" s="271">
        <f>'LI 11M - LPS'!S4</f>
        <v>44317</v>
      </c>
      <c r="T4" s="271">
        <f>'LI 11M - LPS'!T4</f>
        <v>44348</v>
      </c>
      <c r="U4" s="271">
        <f>'LI 11M - LPS'!U4</f>
        <v>44378</v>
      </c>
      <c r="V4" s="271">
        <f>'LI 11M - LPS'!V4</f>
        <v>44409</v>
      </c>
      <c r="W4" s="271">
        <f>'LI 11M - LPS'!W4</f>
        <v>44440</v>
      </c>
      <c r="X4" s="271">
        <f>'LI 11M - LPS'!X4</f>
        <v>44470</v>
      </c>
      <c r="Y4" s="271">
        <f>'LI 11M - LPS'!Y4</f>
        <v>44501</v>
      </c>
      <c r="Z4" s="271">
        <f>'LI 11M - LPS'!Z4</f>
        <v>44531</v>
      </c>
      <c r="AA4" s="271">
        <f>'LI 11M - LPS'!AA4</f>
        <v>44562</v>
      </c>
      <c r="AB4" s="271">
        <f>'LI 11M - LPS'!AB4</f>
        <v>44593</v>
      </c>
      <c r="AC4" s="271">
        <f>'LI 11M - LPS'!AC4</f>
        <v>44621</v>
      </c>
      <c r="AD4" s="271">
        <f>'LI 11M - LPS'!AD4</f>
        <v>44652</v>
      </c>
      <c r="AE4" s="271">
        <f>'LI 11M - LPS'!AE4</f>
        <v>44682</v>
      </c>
      <c r="AF4" s="271">
        <f>'LI 11M - LPS'!AF4</f>
        <v>44713</v>
      </c>
      <c r="AG4" s="271">
        <f>'LI 11M - LPS'!AG4</f>
        <v>44743</v>
      </c>
      <c r="AH4" s="271">
        <f>'LI 11M - LPS'!AH4</f>
        <v>44774</v>
      </c>
      <c r="AI4" s="271">
        <f>'LI 11M - LPS'!AI4</f>
        <v>44805</v>
      </c>
      <c r="AJ4" s="271">
        <f>'LI 11M - LPS'!AJ4</f>
        <v>44835</v>
      </c>
      <c r="AK4" s="271">
        <f>'LI 11M - LPS'!AK4</f>
        <v>44866</v>
      </c>
      <c r="AL4" s="271">
        <f>'LI 11M - LPS'!AL4</f>
        <v>44896</v>
      </c>
      <c r="AM4" s="271">
        <f>'LI 11M - LPS'!AM4</f>
        <v>44927</v>
      </c>
    </row>
    <row r="5" spans="1:41" ht="15" customHeight="1" x14ac:dyDescent="0.3">
      <c r="A5" s="594"/>
      <c r="B5" s="11" t="s">
        <v>59</v>
      </c>
      <c r="C5" s="3">
        <f>'RES kWh ENTRY'!C158</f>
        <v>0</v>
      </c>
      <c r="D5" s="3">
        <f>'RES kWh ENTRY'!D158</f>
        <v>0</v>
      </c>
      <c r="E5" s="3">
        <f>'RES kWh ENTRY'!E158</f>
        <v>0</v>
      </c>
      <c r="F5" s="3">
        <f>'RES kWh ENTRY'!F158</f>
        <v>0</v>
      </c>
      <c r="G5" s="3">
        <f>'RES kWh ENTRY'!G158</f>
        <v>0</v>
      </c>
      <c r="H5" s="3">
        <f>'RES kWh ENTRY'!H158</f>
        <v>0</v>
      </c>
      <c r="I5" s="3">
        <f>'RES kWh ENTRY'!I158</f>
        <v>0</v>
      </c>
      <c r="J5" s="3">
        <f>'RES kWh ENTRY'!J158</f>
        <v>0</v>
      </c>
      <c r="K5" s="3">
        <f>'RES kWh ENTRY'!K158</f>
        <v>0</v>
      </c>
      <c r="L5" s="3">
        <f>'RES kWh ENTRY'!L158</f>
        <v>0</v>
      </c>
      <c r="M5" s="3">
        <f>'RES kWh ENTRY'!M158</f>
        <v>0</v>
      </c>
      <c r="N5" s="3">
        <f>'RES kWh ENTRY'!N158</f>
        <v>0</v>
      </c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</row>
    <row r="6" spans="1:41" x14ac:dyDescent="0.3">
      <c r="A6" s="594"/>
      <c r="B6" s="12" t="s">
        <v>60</v>
      </c>
      <c r="C6" s="3">
        <f>'RES kWh ENTRY'!C159</f>
        <v>0</v>
      </c>
      <c r="D6" s="3">
        <f>'RES kWh ENTRY'!D159</f>
        <v>0</v>
      </c>
      <c r="E6" s="3">
        <f>'RES kWh ENTRY'!E159</f>
        <v>0</v>
      </c>
      <c r="F6" s="3">
        <f>'RES kWh ENTRY'!F159</f>
        <v>0</v>
      </c>
      <c r="G6" s="3">
        <f>'RES kWh ENTRY'!G159</f>
        <v>0</v>
      </c>
      <c r="H6" s="3">
        <f>'RES kWh ENTRY'!H159</f>
        <v>0</v>
      </c>
      <c r="I6" s="3">
        <f>'RES kWh ENTRY'!I159</f>
        <v>0</v>
      </c>
      <c r="J6" s="3">
        <f>'RES kWh ENTRY'!J159</f>
        <v>0</v>
      </c>
      <c r="K6" s="3">
        <f>'RES kWh ENTRY'!K159</f>
        <v>0</v>
      </c>
      <c r="L6" s="3">
        <f>'RES kWh ENTRY'!L159</f>
        <v>0</v>
      </c>
      <c r="M6" s="3">
        <f>'RES kWh ENTRY'!M159</f>
        <v>0</v>
      </c>
      <c r="N6" s="3">
        <f>'RES kWh ENTRY'!N159</f>
        <v>0</v>
      </c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</row>
    <row r="7" spans="1:41" x14ac:dyDescent="0.3">
      <c r="A7" s="594"/>
      <c r="B7" s="11" t="s">
        <v>61</v>
      </c>
      <c r="C7" s="3">
        <f>'RES kWh ENTRY'!C160</f>
        <v>0</v>
      </c>
      <c r="D7" s="3">
        <f>'RES kWh ENTRY'!D160</f>
        <v>0</v>
      </c>
      <c r="E7" s="3">
        <f>'RES kWh ENTRY'!E160</f>
        <v>0</v>
      </c>
      <c r="F7" s="3">
        <f>'RES kWh ENTRY'!F160</f>
        <v>0</v>
      </c>
      <c r="G7" s="3">
        <f>'RES kWh ENTRY'!G160</f>
        <v>0</v>
      </c>
      <c r="H7" s="3">
        <f>'RES kWh ENTRY'!H160</f>
        <v>0</v>
      </c>
      <c r="I7" s="3">
        <f>'RES kWh ENTRY'!I160</f>
        <v>0</v>
      </c>
      <c r="J7" s="3">
        <f>'RES kWh ENTRY'!J160</f>
        <v>0</v>
      </c>
      <c r="K7" s="3">
        <f>'RES kWh ENTRY'!K160</f>
        <v>0</v>
      </c>
      <c r="L7" s="3">
        <f>'RES kWh ENTRY'!L160</f>
        <v>0</v>
      </c>
      <c r="M7" s="3">
        <f>'RES kWh ENTRY'!M160</f>
        <v>0</v>
      </c>
      <c r="N7" s="3">
        <f>'RES kWh ENTRY'!N160</f>
        <v>0</v>
      </c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</row>
    <row r="8" spans="1:41" x14ac:dyDescent="0.3">
      <c r="A8" s="594"/>
      <c r="B8" s="11" t="s">
        <v>62</v>
      </c>
      <c r="C8" s="3">
        <f>'RES kWh ENTRY'!C161</f>
        <v>0</v>
      </c>
      <c r="D8" s="3">
        <f>'RES kWh ENTRY'!D161</f>
        <v>0</v>
      </c>
      <c r="E8" s="3">
        <f>'RES kWh ENTRY'!E161</f>
        <v>0</v>
      </c>
      <c r="F8" s="3">
        <f>'RES kWh ENTRY'!F161</f>
        <v>0</v>
      </c>
      <c r="G8" s="3">
        <f>'RES kWh ENTRY'!G161</f>
        <v>0</v>
      </c>
      <c r="H8" s="3">
        <f>'RES kWh ENTRY'!H161</f>
        <v>0</v>
      </c>
      <c r="I8" s="3">
        <f>'RES kWh ENTRY'!I161</f>
        <v>0</v>
      </c>
      <c r="J8" s="3">
        <f>'RES kWh ENTRY'!J161</f>
        <v>0</v>
      </c>
      <c r="K8" s="3">
        <f>'RES kWh ENTRY'!K161</f>
        <v>0</v>
      </c>
      <c r="L8" s="3">
        <f>'RES kWh ENTRY'!L161</f>
        <v>0</v>
      </c>
      <c r="M8" s="3">
        <f>'RES kWh ENTRY'!M161</f>
        <v>0</v>
      </c>
      <c r="N8" s="3">
        <f>'RES kWh ENTRY'!N161</f>
        <v>0</v>
      </c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</row>
    <row r="9" spans="1:41" x14ac:dyDescent="0.3">
      <c r="A9" s="594"/>
      <c r="B9" s="12" t="s">
        <v>63</v>
      </c>
      <c r="C9" s="3">
        <f>'RES kWh ENTRY'!C162</f>
        <v>0</v>
      </c>
      <c r="D9" s="3">
        <f>'RES kWh ENTRY'!D162</f>
        <v>0</v>
      </c>
      <c r="E9" s="3">
        <f>'RES kWh ENTRY'!E162</f>
        <v>0</v>
      </c>
      <c r="F9" s="3">
        <f>'RES kWh ENTRY'!F162</f>
        <v>0</v>
      </c>
      <c r="G9" s="3">
        <f>'RES kWh ENTRY'!G162</f>
        <v>0</v>
      </c>
      <c r="H9" s="3">
        <f>'RES kWh ENTRY'!H162</f>
        <v>11359.1653713988</v>
      </c>
      <c r="I9" s="3">
        <f>'RES kWh ENTRY'!I162</f>
        <v>0</v>
      </c>
      <c r="J9" s="3">
        <f>'RES kWh ENTRY'!J162</f>
        <v>59810.149481493303</v>
      </c>
      <c r="K9" s="3">
        <f>'RES kWh ENTRY'!K162</f>
        <v>23582.918553195799</v>
      </c>
      <c r="L9" s="3">
        <f>'RES kWh ENTRY'!L162</f>
        <v>0</v>
      </c>
      <c r="M9" s="3">
        <f>'RES kWh ENTRY'!M162</f>
        <v>0</v>
      </c>
      <c r="N9" s="3">
        <f>'RES kWh ENTRY'!N162</f>
        <v>0</v>
      </c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</row>
    <row r="10" spans="1:41" x14ac:dyDescent="0.3">
      <c r="A10" s="594"/>
      <c r="B10" s="11" t="s">
        <v>64</v>
      </c>
      <c r="C10" s="3">
        <f>'RES kWh ENTRY'!C163</f>
        <v>0</v>
      </c>
      <c r="D10" s="3">
        <f>'RES kWh ENTRY'!D163</f>
        <v>0</v>
      </c>
      <c r="E10" s="3">
        <f>'RES kWh ENTRY'!E163</f>
        <v>0</v>
      </c>
      <c r="F10" s="3">
        <f>'RES kWh ENTRY'!F163</f>
        <v>0</v>
      </c>
      <c r="G10" s="3">
        <f>'RES kWh ENTRY'!G163</f>
        <v>0</v>
      </c>
      <c r="H10" s="3">
        <f>'RES kWh ENTRY'!H163</f>
        <v>0</v>
      </c>
      <c r="I10" s="3">
        <f>'RES kWh ENTRY'!I163</f>
        <v>0</v>
      </c>
      <c r="J10" s="3">
        <f>'RES kWh ENTRY'!J163</f>
        <v>0</v>
      </c>
      <c r="K10" s="3">
        <f>'RES kWh ENTRY'!K163</f>
        <v>0</v>
      </c>
      <c r="L10" s="3">
        <f>'RES kWh ENTRY'!L163</f>
        <v>0</v>
      </c>
      <c r="M10" s="3">
        <f>'RES kWh ENTRY'!M163</f>
        <v>0</v>
      </c>
      <c r="N10" s="3">
        <f>'RES kWh ENTRY'!N163</f>
        <v>0</v>
      </c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</row>
    <row r="11" spans="1:41" x14ac:dyDescent="0.3">
      <c r="A11" s="594"/>
      <c r="B11" s="11" t="s">
        <v>65</v>
      </c>
      <c r="C11" s="3">
        <f>'RES kWh ENTRY'!C164</f>
        <v>0</v>
      </c>
      <c r="D11" s="3">
        <f>'RES kWh ENTRY'!D164</f>
        <v>0</v>
      </c>
      <c r="E11" s="3">
        <f>'RES kWh ENTRY'!E164</f>
        <v>0</v>
      </c>
      <c r="F11" s="3">
        <f>'RES kWh ENTRY'!F164</f>
        <v>0</v>
      </c>
      <c r="G11" s="3">
        <f>'RES kWh ENTRY'!G164</f>
        <v>0</v>
      </c>
      <c r="H11" s="3">
        <f>'RES kWh ENTRY'!H164</f>
        <v>0</v>
      </c>
      <c r="I11" s="3">
        <f>'RES kWh ENTRY'!I164</f>
        <v>0</v>
      </c>
      <c r="J11" s="3">
        <f>'RES kWh ENTRY'!J164</f>
        <v>0</v>
      </c>
      <c r="K11" s="3">
        <f>'RES kWh ENTRY'!K164</f>
        <v>0</v>
      </c>
      <c r="L11" s="3">
        <f>'RES kWh ENTRY'!L164</f>
        <v>0</v>
      </c>
      <c r="M11" s="3">
        <f>'RES kWh ENTRY'!M164</f>
        <v>0</v>
      </c>
      <c r="N11" s="3">
        <f>'RES kWh ENTRY'!N164</f>
        <v>0</v>
      </c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</row>
    <row r="12" spans="1:41" x14ac:dyDescent="0.3">
      <c r="A12" s="594"/>
      <c r="B12" s="11" t="s">
        <v>66</v>
      </c>
      <c r="C12" s="3">
        <f>'RES kWh ENTRY'!C165</f>
        <v>0</v>
      </c>
      <c r="D12" s="3">
        <f>'RES kWh ENTRY'!D165</f>
        <v>0</v>
      </c>
      <c r="E12" s="3">
        <f>'RES kWh ENTRY'!E165</f>
        <v>0</v>
      </c>
      <c r="F12" s="3">
        <f>'RES kWh ENTRY'!F165</f>
        <v>0</v>
      </c>
      <c r="G12" s="3">
        <f>'RES kWh ENTRY'!G165</f>
        <v>0</v>
      </c>
      <c r="H12" s="3">
        <f>'RES kWh ENTRY'!H165</f>
        <v>0</v>
      </c>
      <c r="I12" s="3">
        <f>'RES kWh ENTRY'!I165</f>
        <v>0</v>
      </c>
      <c r="J12" s="3">
        <f>'RES kWh ENTRY'!J165</f>
        <v>0</v>
      </c>
      <c r="K12" s="3">
        <f>'RES kWh ENTRY'!K165</f>
        <v>0</v>
      </c>
      <c r="L12" s="3">
        <f>'RES kWh ENTRY'!L165</f>
        <v>0</v>
      </c>
      <c r="M12" s="3">
        <f>'RES kWh ENTRY'!M165</f>
        <v>0</v>
      </c>
      <c r="N12" s="3">
        <f>'RES kWh ENTRY'!N165</f>
        <v>0</v>
      </c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</row>
    <row r="13" spans="1:41" x14ac:dyDescent="0.3">
      <c r="A13" s="594"/>
      <c r="B13" s="11" t="s">
        <v>67</v>
      </c>
      <c r="C13" s="3">
        <f>'RES kWh ENTRY'!C166</f>
        <v>0</v>
      </c>
      <c r="D13" s="3">
        <f>'RES kWh ENTRY'!D166</f>
        <v>0</v>
      </c>
      <c r="E13" s="3">
        <f>'RES kWh ENTRY'!E166</f>
        <v>0</v>
      </c>
      <c r="F13" s="3">
        <f>'RES kWh ENTRY'!F166</f>
        <v>0</v>
      </c>
      <c r="G13" s="3">
        <f>'RES kWh ENTRY'!G166</f>
        <v>0</v>
      </c>
      <c r="H13" s="3">
        <f>'RES kWh ENTRY'!H166</f>
        <v>0</v>
      </c>
      <c r="I13" s="3">
        <f>'RES kWh ENTRY'!I166</f>
        <v>0</v>
      </c>
      <c r="J13" s="3">
        <f>'RES kWh ENTRY'!J166</f>
        <v>0</v>
      </c>
      <c r="K13" s="3">
        <f>'RES kWh ENTRY'!K166</f>
        <v>0</v>
      </c>
      <c r="L13" s="3">
        <f>'RES kWh ENTRY'!L166</f>
        <v>0</v>
      </c>
      <c r="M13" s="3">
        <f>'RES kWh ENTRY'!M166</f>
        <v>0</v>
      </c>
      <c r="N13" s="3">
        <f>'RES kWh ENTRY'!N166</f>
        <v>0</v>
      </c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</row>
    <row r="14" spans="1:41" x14ac:dyDescent="0.3">
      <c r="A14" s="594"/>
      <c r="B14" s="11" t="s">
        <v>68</v>
      </c>
      <c r="C14" s="3">
        <f>'RES kWh ENTRY'!C167</f>
        <v>0</v>
      </c>
      <c r="D14" s="3">
        <f>'RES kWh ENTRY'!D167</f>
        <v>0</v>
      </c>
      <c r="E14" s="3">
        <f>'RES kWh ENTRY'!E167</f>
        <v>0</v>
      </c>
      <c r="F14" s="3">
        <f>'RES kWh ENTRY'!F167</f>
        <v>0</v>
      </c>
      <c r="G14" s="3">
        <f>'RES kWh ENTRY'!G167</f>
        <v>0</v>
      </c>
      <c r="H14" s="3">
        <f>'RES kWh ENTRY'!H167</f>
        <v>0</v>
      </c>
      <c r="I14" s="3">
        <f>'RES kWh ENTRY'!I167</f>
        <v>0</v>
      </c>
      <c r="J14" s="3">
        <f>'RES kWh ENTRY'!J167</f>
        <v>0</v>
      </c>
      <c r="K14" s="3">
        <f>'RES kWh ENTRY'!K167</f>
        <v>0</v>
      </c>
      <c r="L14" s="3">
        <f>'RES kWh ENTRY'!L167</f>
        <v>0</v>
      </c>
      <c r="M14" s="3">
        <f>'RES kWh ENTRY'!M167</f>
        <v>0</v>
      </c>
      <c r="N14" s="3">
        <f>'RES kWh ENTRY'!N167</f>
        <v>0</v>
      </c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</row>
    <row r="15" spans="1:41" x14ac:dyDescent="0.3">
      <c r="A15" s="594"/>
      <c r="B15" s="11" t="s">
        <v>69</v>
      </c>
      <c r="C15" s="3">
        <f>'RES kWh ENTRY'!C168</f>
        <v>0</v>
      </c>
      <c r="D15" s="3">
        <f>'RES kWh ENTRY'!D168</f>
        <v>0</v>
      </c>
      <c r="E15" s="3">
        <f>'RES kWh ENTRY'!E168</f>
        <v>0</v>
      </c>
      <c r="F15" s="3">
        <f>'RES kWh ENTRY'!F168</f>
        <v>0</v>
      </c>
      <c r="G15" s="3">
        <f>'RES kWh ENTRY'!G168</f>
        <v>0</v>
      </c>
      <c r="H15" s="3">
        <f>'RES kWh ENTRY'!H168</f>
        <v>0</v>
      </c>
      <c r="I15" s="3">
        <f>'RES kWh ENTRY'!I168</f>
        <v>0</v>
      </c>
      <c r="J15" s="3">
        <f>'RES kWh ENTRY'!J168</f>
        <v>0</v>
      </c>
      <c r="K15" s="3">
        <f>'RES kWh ENTRY'!K168</f>
        <v>0</v>
      </c>
      <c r="L15" s="3">
        <f>'RES kWh ENTRY'!L168</f>
        <v>0</v>
      </c>
      <c r="M15" s="3">
        <f>'RES kWh ENTRY'!M168</f>
        <v>0</v>
      </c>
      <c r="N15" s="3">
        <f>'RES kWh ENTRY'!N168</f>
        <v>0</v>
      </c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</row>
    <row r="16" spans="1:41" x14ac:dyDescent="0.3">
      <c r="A16" s="594"/>
      <c r="B16" s="11" t="s">
        <v>146</v>
      </c>
      <c r="C16" s="3"/>
      <c r="D16" s="3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</row>
    <row r="17" spans="1:41" ht="15" thickBot="1" x14ac:dyDescent="0.35">
      <c r="A17" s="595"/>
      <c r="B17" s="273" t="s">
        <v>125</v>
      </c>
      <c r="C17" s="274">
        <f t="shared" ref="C17:N17" si="1">SUM(C5:C16)</f>
        <v>0</v>
      </c>
      <c r="D17" s="274">
        <f t="shared" si="1"/>
        <v>0</v>
      </c>
      <c r="E17" s="274">
        <f t="shared" si="1"/>
        <v>0</v>
      </c>
      <c r="F17" s="274">
        <f t="shared" si="1"/>
        <v>0</v>
      </c>
      <c r="G17" s="274">
        <f t="shared" si="1"/>
        <v>0</v>
      </c>
      <c r="H17" s="274">
        <f t="shared" si="1"/>
        <v>11359.1653713988</v>
      </c>
      <c r="I17" s="274">
        <f t="shared" si="1"/>
        <v>0</v>
      </c>
      <c r="J17" s="274">
        <f t="shared" si="1"/>
        <v>59810.149481493303</v>
      </c>
      <c r="K17" s="274">
        <f t="shared" si="1"/>
        <v>23582.918553195799</v>
      </c>
      <c r="L17" s="274">
        <f t="shared" si="1"/>
        <v>0</v>
      </c>
      <c r="M17" s="274">
        <f t="shared" si="1"/>
        <v>0</v>
      </c>
      <c r="N17" s="274">
        <f t="shared" si="1"/>
        <v>0</v>
      </c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</row>
    <row r="18" spans="1:41" s="44" customFormat="1" x14ac:dyDescent="0.3">
      <c r="A18" s="301"/>
      <c r="B18" s="302"/>
      <c r="C18" s="9"/>
      <c r="D18" s="302"/>
      <c r="E18" s="9"/>
      <c r="F18" s="302"/>
      <c r="G18" s="302"/>
      <c r="H18" s="9"/>
      <c r="I18" s="302"/>
      <c r="J18" s="302"/>
      <c r="K18" s="9"/>
      <c r="L18" s="302"/>
      <c r="M18" s="377" t="s">
        <v>180</v>
      </c>
      <c r="N18" s="378">
        <f>SUM(C17:N17)</f>
        <v>94752.233406087907</v>
      </c>
      <c r="O18" s="9"/>
      <c r="P18" s="9"/>
      <c r="Q18" s="9"/>
      <c r="R18" s="302"/>
      <c r="S18" s="302"/>
      <c r="T18" s="9"/>
      <c r="U18" s="302"/>
      <c r="V18" s="302"/>
      <c r="W18" s="9"/>
      <c r="X18" s="302"/>
      <c r="Y18" s="302"/>
      <c r="Z18" s="9"/>
      <c r="AA18" s="302"/>
      <c r="AB18" s="302"/>
      <c r="AC18" s="9"/>
      <c r="AD18" s="302"/>
      <c r="AE18" s="302"/>
      <c r="AF18" s="9"/>
      <c r="AG18" s="302"/>
      <c r="AH18" s="302"/>
      <c r="AI18" s="9"/>
      <c r="AJ18" s="302"/>
      <c r="AK18" s="302"/>
      <c r="AL18" s="9"/>
      <c r="AM18" s="302"/>
    </row>
    <row r="19" spans="1:41" s="44" customFormat="1" ht="15" thickBot="1" x14ac:dyDescent="0.35"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</row>
    <row r="20" spans="1:41" ht="16.5" customHeight="1" x14ac:dyDescent="0.3">
      <c r="A20" s="585" t="s">
        <v>30</v>
      </c>
      <c r="B20" s="17" t="s">
        <v>182</v>
      </c>
      <c r="C20" s="271">
        <v>43831</v>
      </c>
      <c r="D20" s="271">
        <v>43862</v>
      </c>
      <c r="E20" s="271">
        <v>43891</v>
      </c>
      <c r="F20" s="271">
        <v>43922</v>
      </c>
      <c r="G20" s="271">
        <v>43952</v>
      </c>
      <c r="H20" s="271">
        <v>43983</v>
      </c>
      <c r="I20" s="271">
        <v>44013</v>
      </c>
      <c r="J20" s="271">
        <v>44044</v>
      </c>
      <c r="K20" s="271">
        <v>44075</v>
      </c>
      <c r="L20" s="271">
        <v>44105</v>
      </c>
      <c r="M20" s="271">
        <v>44136</v>
      </c>
      <c r="N20" s="271">
        <v>44166</v>
      </c>
      <c r="O20" s="271">
        <v>44197</v>
      </c>
      <c r="P20" s="271">
        <v>44228</v>
      </c>
      <c r="Q20" s="271">
        <v>44256</v>
      </c>
      <c r="R20" s="271">
        <v>44287</v>
      </c>
      <c r="S20" s="271">
        <v>44317</v>
      </c>
      <c r="T20" s="271">
        <v>44348</v>
      </c>
      <c r="U20" s="271">
        <v>44378</v>
      </c>
      <c r="V20" s="271">
        <v>44409</v>
      </c>
      <c r="W20" s="271">
        <v>44440</v>
      </c>
      <c r="X20" s="271">
        <v>44470</v>
      </c>
      <c r="Y20" s="271">
        <v>44501</v>
      </c>
      <c r="Z20" s="271">
        <v>44531</v>
      </c>
      <c r="AA20" s="271">
        <v>44562</v>
      </c>
      <c r="AB20" s="271">
        <v>44593</v>
      </c>
      <c r="AC20" s="271">
        <v>44621</v>
      </c>
      <c r="AD20" s="271">
        <v>44652</v>
      </c>
      <c r="AE20" s="271">
        <v>44682</v>
      </c>
      <c r="AF20" s="271">
        <v>44713</v>
      </c>
      <c r="AG20" s="271">
        <v>44743</v>
      </c>
      <c r="AH20" s="271">
        <v>44774</v>
      </c>
      <c r="AI20" s="271">
        <v>44805</v>
      </c>
      <c r="AJ20" s="271">
        <v>44835</v>
      </c>
      <c r="AK20" s="271">
        <v>44866</v>
      </c>
      <c r="AL20" s="271">
        <v>44896</v>
      </c>
      <c r="AM20" s="271">
        <v>44927</v>
      </c>
    </row>
    <row r="21" spans="1:41" ht="15.6" x14ac:dyDescent="0.3">
      <c r="A21" s="586"/>
      <c r="B21" s="13" t="s">
        <v>198</v>
      </c>
      <c r="C21" s="27">
        <f t="shared" ref="C21:AH21" si="2">((C17*C$28))*C$2</f>
        <v>0</v>
      </c>
      <c r="D21" s="27">
        <f t="shared" si="2"/>
        <v>0</v>
      </c>
      <c r="E21" s="27">
        <f t="shared" si="2"/>
        <v>0</v>
      </c>
      <c r="F21" s="27">
        <f t="shared" si="2"/>
        <v>0</v>
      </c>
      <c r="G21" s="27">
        <f t="shared" si="2"/>
        <v>0</v>
      </c>
      <c r="H21" s="27">
        <f t="shared" si="2"/>
        <v>940.56038549904724</v>
      </c>
      <c r="I21" s="27">
        <f t="shared" si="2"/>
        <v>0</v>
      </c>
      <c r="J21" s="27">
        <f t="shared" si="2"/>
        <v>4952.3935442223046</v>
      </c>
      <c r="K21" s="27">
        <f t="shared" si="2"/>
        <v>1952.7102775910218</v>
      </c>
      <c r="L21" s="27">
        <f t="shared" si="2"/>
        <v>0</v>
      </c>
      <c r="M21" s="27">
        <f t="shared" si="2"/>
        <v>0</v>
      </c>
      <c r="N21" s="27">
        <f t="shared" si="2"/>
        <v>0</v>
      </c>
      <c r="O21" s="27">
        <f t="shared" si="2"/>
        <v>0</v>
      </c>
      <c r="P21" s="27">
        <f t="shared" si="2"/>
        <v>0</v>
      </c>
      <c r="Q21" s="27">
        <f t="shared" si="2"/>
        <v>0</v>
      </c>
      <c r="R21" s="27">
        <f t="shared" si="2"/>
        <v>0</v>
      </c>
      <c r="S21" s="27">
        <f t="shared" si="2"/>
        <v>0</v>
      </c>
      <c r="T21" s="27">
        <f t="shared" si="2"/>
        <v>0</v>
      </c>
      <c r="U21" s="27">
        <f t="shared" si="2"/>
        <v>0</v>
      </c>
      <c r="V21" s="27">
        <f t="shared" si="2"/>
        <v>0</v>
      </c>
      <c r="W21" s="27">
        <f t="shared" si="2"/>
        <v>0</v>
      </c>
      <c r="X21" s="27">
        <f t="shared" si="2"/>
        <v>0</v>
      </c>
      <c r="Y21" s="27">
        <f t="shared" si="2"/>
        <v>0</v>
      </c>
      <c r="Z21" s="27">
        <f t="shared" si="2"/>
        <v>0</v>
      </c>
      <c r="AA21" s="27">
        <f t="shared" si="2"/>
        <v>0</v>
      </c>
      <c r="AB21" s="27">
        <f t="shared" si="2"/>
        <v>0</v>
      </c>
      <c r="AC21" s="27">
        <f t="shared" si="2"/>
        <v>0</v>
      </c>
      <c r="AD21" s="27">
        <f t="shared" si="2"/>
        <v>0</v>
      </c>
      <c r="AE21" s="27">
        <f t="shared" si="2"/>
        <v>0</v>
      </c>
      <c r="AF21" s="27">
        <f t="shared" si="2"/>
        <v>0</v>
      </c>
      <c r="AG21" s="27">
        <f t="shared" si="2"/>
        <v>0</v>
      </c>
      <c r="AH21" s="27">
        <f t="shared" si="2"/>
        <v>0</v>
      </c>
      <c r="AI21" s="27">
        <f t="shared" ref="AI21:AM21" si="3">((AI17*AI$28))*AI$2</f>
        <v>0</v>
      </c>
      <c r="AJ21" s="27">
        <f t="shared" si="3"/>
        <v>0</v>
      </c>
      <c r="AK21" s="27">
        <f t="shared" si="3"/>
        <v>0</v>
      </c>
      <c r="AL21" s="27">
        <f t="shared" si="3"/>
        <v>0</v>
      </c>
      <c r="AM21" s="27">
        <f t="shared" si="3"/>
        <v>0</v>
      </c>
    </row>
    <row r="22" spans="1:41" ht="15.6" x14ac:dyDescent="0.3">
      <c r="A22" s="586"/>
      <c r="B22" s="1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41" ht="16.2" thickBot="1" x14ac:dyDescent="0.35">
      <c r="A23" s="587"/>
      <c r="B23" s="14" t="s">
        <v>199</v>
      </c>
      <c r="C23" s="28">
        <f>C21</f>
        <v>0</v>
      </c>
      <c r="D23" s="28">
        <f t="shared" ref="D23:AI23" si="4">C23+D21</f>
        <v>0</v>
      </c>
      <c r="E23" s="28">
        <f t="shared" si="4"/>
        <v>0</v>
      </c>
      <c r="F23" s="28">
        <f t="shared" si="4"/>
        <v>0</v>
      </c>
      <c r="G23" s="28">
        <f t="shared" si="4"/>
        <v>0</v>
      </c>
      <c r="H23" s="28">
        <f t="shared" si="4"/>
        <v>940.56038549904724</v>
      </c>
      <c r="I23" s="28">
        <f t="shared" si="4"/>
        <v>940.56038549904724</v>
      </c>
      <c r="J23" s="28">
        <f t="shared" si="4"/>
        <v>5892.9539297213523</v>
      </c>
      <c r="K23" s="28">
        <f t="shared" si="4"/>
        <v>7845.6642073123739</v>
      </c>
      <c r="L23" s="28">
        <f t="shared" si="4"/>
        <v>7845.6642073123739</v>
      </c>
      <c r="M23" s="28">
        <f t="shared" si="4"/>
        <v>7845.6642073123739</v>
      </c>
      <c r="N23" s="28">
        <f t="shared" si="4"/>
        <v>7845.6642073123739</v>
      </c>
      <c r="O23" s="28">
        <f t="shared" si="4"/>
        <v>7845.6642073123739</v>
      </c>
      <c r="P23" s="28">
        <f t="shared" si="4"/>
        <v>7845.6642073123739</v>
      </c>
      <c r="Q23" s="28">
        <f t="shared" si="4"/>
        <v>7845.6642073123739</v>
      </c>
      <c r="R23" s="28">
        <f t="shared" si="4"/>
        <v>7845.6642073123739</v>
      </c>
      <c r="S23" s="28">
        <f t="shared" si="4"/>
        <v>7845.6642073123739</v>
      </c>
      <c r="T23" s="28">
        <f t="shared" si="4"/>
        <v>7845.6642073123739</v>
      </c>
      <c r="U23" s="28">
        <f t="shared" si="4"/>
        <v>7845.6642073123739</v>
      </c>
      <c r="V23" s="28">
        <f t="shared" si="4"/>
        <v>7845.6642073123739</v>
      </c>
      <c r="W23" s="28">
        <f t="shared" si="4"/>
        <v>7845.6642073123739</v>
      </c>
      <c r="X23" s="28">
        <f t="shared" si="4"/>
        <v>7845.6642073123739</v>
      </c>
      <c r="Y23" s="28">
        <f t="shared" si="4"/>
        <v>7845.6642073123739</v>
      </c>
      <c r="Z23" s="28">
        <f t="shared" si="4"/>
        <v>7845.6642073123739</v>
      </c>
      <c r="AA23" s="28">
        <f t="shared" si="4"/>
        <v>7845.6642073123739</v>
      </c>
      <c r="AB23" s="28">
        <f t="shared" si="4"/>
        <v>7845.6642073123739</v>
      </c>
      <c r="AC23" s="28">
        <f t="shared" si="4"/>
        <v>7845.6642073123739</v>
      </c>
      <c r="AD23" s="28">
        <f t="shared" si="4"/>
        <v>7845.6642073123739</v>
      </c>
      <c r="AE23" s="28">
        <f t="shared" si="4"/>
        <v>7845.6642073123739</v>
      </c>
      <c r="AF23" s="28">
        <f t="shared" si="4"/>
        <v>7845.6642073123739</v>
      </c>
      <c r="AG23" s="28">
        <f t="shared" si="4"/>
        <v>7845.6642073123739</v>
      </c>
      <c r="AH23" s="28">
        <f t="shared" si="4"/>
        <v>7845.6642073123739</v>
      </c>
      <c r="AI23" s="28">
        <f t="shared" si="4"/>
        <v>7845.6642073123739</v>
      </c>
      <c r="AJ23" s="28">
        <f t="shared" ref="AJ23:AM23" si="5">AI23+AJ21</f>
        <v>7845.6642073123739</v>
      </c>
      <c r="AK23" s="28">
        <f t="shared" si="5"/>
        <v>7845.6642073123739</v>
      </c>
      <c r="AL23" s="28">
        <f t="shared" si="5"/>
        <v>7845.6642073123739</v>
      </c>
      <c r="AM23" s="28">
        <f t="shared" si="5"/>
        <v>7845.6642073123739</v>
      </c>
    </row>
    <row r="24" spans="1:41" x14ac:dyDescent="0.3">
      <c r="A24" s="8"/>
      <c r="B24" s="36"/>
      <c r="C24" s="33"/>
      <c r="D24" s="38"/>
      <c r="E24" s="33"/>
      <c r="F24" s="38"/>
      <c r="G24" s="33"/>
      <c r="H24" s="38"/>
      <c r="I24" s="33"/>
      <c r="J24" s="38"/>
      <c r="K24" s="33"/>
      <c r="L24" s="38"/>
      <c r="M24" s="33"/>
      <c r="N24" s="38"/>
      <c r="O24" s="33"/>
      <c r="P24" s="38"/>
      <c r="Q24" s="33"/>
      <c r="R24" s="38"/>
      <c r="S24" s="33"/>
      <c r="T24" s="38"/>
      <c r="U24" s="33"/>
      <c r="V24" s="38"/>
      <c r="W24" s="33"/>
      <c r="X24" s="38"/>
      <c r="Y24" s="33"/>
      <c r="Z24" s="38"/>
      <c r="AA24" s="33"/>
      <c r="AB24" s="38"/>
      <c r="AC24" s="33"/>
      <c r="AD24" s="38"/>
      <c r="AE24" s="33"/>
      <c r="AF24" s="38"/>
      <c r="AG24" s="33"/>
      <c r="AH24" s="38"/>
      <c r="AI24" s="33"/>
      <c r="AJ24" s="38"/>
      <c r="AK24" s="33"/>
      <c r="AL24" s="38"/>
      <c r="AM24" s="33"/>
    </row>
    <row r="25" spans="1:41" x14ac:dyDescent="0.3">
      <c r="B25" s="1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1:41" ht="15" thickBot="1" x14ac:dyDescent="0.35">
      <c r="A26" s="7"/>
    </row>
    <row r="27" spans="1:41" ht="15" customHeight="1" x14ac:dyDescent="0.3">
      <c r="B27" s="574" t="s">
        <v>153</v>
      </c>
      <c r="C27" s="271">
        <v>43831</v>
      </c>
      <c r="D27" s="271">
        <v>43862</v>
      </c>
      <c r="E27" s="271">
        <v>43891</v>
      </c>
      <c r="F27" s="271">
        <v>43922</v>
      </c>
      <c r="G27" s="271">
        <v>43952</v>
      </c>
      <c r="H27" s="271">
        <v>43983</v>
      </c>
      <c r="I27" s="271">
        <v>44013</v>
      </c>
      <c r="J27" s="271">
        <v>44044</v>
      </c>
      <c r="K27" s="271">
        <v>44075</v>
      </c>
      <c r="L27" s="271">
        <v>44105</v>
      </c>
      <c r="M27" s="271">
        <v>44136</v>
      </c>
      <c r="N27" s="271">
        <v>44166</v>
      </c>
      <c r="O27" s="271">
        <v>44197</v>
      </c>
      <c r="P27" s="271">
        <v>44228</v>
      </c>
      <c r="Q27" s="271">
        <v>44256</v>
      </c>
      <c r="R27" s="271">
        <v>44287</v>
      </c>
      <c r="S27" s="271">
        <v>44317</v>
      </c>
      <c r="T27" s="271">
        <v>44348</v>
      </c>
      <c r="U27" s="271">
        <v>44378</v>
      </c>
      <c r="V27" s="271">
        <v>44409</v>
      </c>
      <c r="W27" s="271">
        <v>44440</v>
      </c>
      <c r="X27" s="271">
        <v>44470</v>
      </c>
      <c r="Y27" s="271">
        <v>44501</v>
      </c>
      <c r="Z27" s="271">
        <v>44531</v>
      </c>
      <c r="AA27" s="271">
        <v>44562</v>
      </c>
      <c r="AB27" s="271">
        <v>44593</v>
      </c>
      <c r="AC27" s="271">
        <v>44621</v>
      </c>
      <c r="AD27" s="271">
        <v>44652</v>
      </c>
      <c r="AE27" s="271">
        <v>44682</v>
      </c>
      <c r="AF27" s="271">
        <v>44713</v>
      </c>
      <c r="AG27" s="271">
        <v>44743</v>
      </c>
      <c r="AH27" s="271">
        <v>44774</v>
      </c>
      <c r="AI27" s="271">
        <v>44805</v>
      </c>
      <c r="AJ27" s="271">
        <v>44835</v>
      </c>
      <c r="AK27" s="271">
        <v>44866</v>
      </c>
      <c r="AL27" s="271">
        <v>44896</v>
      </c>
      <c r="AM27" s="271">
        <v>44927</v>
      </c>
    </row>
    <row r="28" spans="1:41" ht="15.75" customHeight="1" thickBot="1" x14ac:dyDescent="0.35">
      <c r="B28" s="575"/>
      <c r="C28" s="346">
        <f>' 1M - RES'!C78</f>
        <v>4.0911999999999997E-2</v>
      </c>
      <c r="D28" s="346">
        <f>' 1M - RES'!D78</f>
        <v>4.2255000000000001E-2</v>
      </c>
      <c r="E28" s="346">
        <f>' 1M - RES'!E78</f>
        <v>4.4016E-2</v>
      </c>
      <c r="F28" s="347">
        <f>' 1M - RES'!F78</f>
        <v>4.7618000000000001E-2</v>
      </c>
      <c r="G28" s="347">
        <f>' 1M - RES'!G78</f>
        <v>4.9702000000000003E-2</v>
      </c>
      <c r="H28" s="347">
        <f>' 1M - RES'!H78</f>
        <v>0.104792</v>
      </c>
      <c r="I28" s="347">
        <f>' 1M - RES'!I78</f>
        <v>0.104792</v>
      </c>
      <c r="J28" s="347">
        <f>' 1M - RES'!J78</f>
        <v>0.104792</v>
      </c>
      <c r="K28" s="347">
        <f>' 1M - RES'!K78</f>
        <v>0.104792</v>
      </c>
      <c r="L28" s="347">
        <f>' 1M - RES'!L78</f>
        <v>4.6772000000000001E-2</v>
      </c>
      <c r="M28" s="347">
        <f>' 1M - RES'!M78</f>
        <v>4.9327999999999997E-2</v>
      </c>
      <c r="N28" s="347">
        <f>' 1M - RES'!N78</f>
        <v>4.6037000000000002E-2</v>
      </c>
      <c r="O28" s="347">
        <f>' 1M - RES'!O78</f>
        <v>4.4374999999999998E-2</v>
      </c>
      <c r="P28" s="347">
        <f>' 1M - RES'!P78</f>
        <v>4.5622000000000003E-2</v>
      </c>
      <c r="Q28" s="347">
        <f>' 1M - RES'!Q78</f>
        <v>4.7230000000000001E-2</v>
      </c>
      <c r="R28" s="347">
        <f>' 1M - RES'!R78</f>
        <v>4.7618000000000001E-2</v>
      </c>
      <c r="S28" s="347">
        <f>' 1M - RES'!S78</f>
        <v>4.9702000000000003E-2</v>
      </c>
      <c r="T28" s="347">
        <f>' 1M - RES'!T78</f>
        <v>0.104792</v>
      </c>
      <c r="U28" s="347">
        <f>' 1M - RES'!U78</f>
        <v>0.104792</v>
      </c>
      <c r="V28" s="347">
        <f>' 1M - RES'!V78</f>
        <v>0.104792</v>
      </c>
      <c r="W28" s="347">
        <f>' 1M - RES'!W78</f>
        <v>0.104792</v>
      </c>
      <c r="X28" s="347">
        <f>' 1M - RES'!X78</f>
        <v>4.6772000000000001E-2</v>
      </c>
      <c r="Y28" s="347">
        <f>' 1M - RES'!Y78</f>
        <v>4.9327999999999997E-2</v>
      </c>
      <c r="Z28" s="347">
        <f>' 1M - RES'!Z78</f>
        <v>4.6037000000000002E-2</v>
      </c>
      <c r="AA28" s="347">
        <f>' 1M - RES'!AA78</f>
        <v>4.4374999999999998E-2</v>
      </c>
      <c r="AB28" s="347">
        <f>' 1M - RES'!AB78</f>
        <v>4.5622000000000003E-2</v>
      </c>
      <c r="AC28" s="347">
        <f>' 1M - RES'!AC78</f>
        <v>4.7230000000000001E-2</v>
      </c>
      <c r="AD28" s="347">
        <f>' 1M - RES'!AD78</f>
        <v>4.7618000000000001E-2</v>
      </c>
      <c r="AE28" s="347">
        <f>' 1M - RES'!AE78</f>
        <v>4.9702000000000003E-2</v>
      </c>
      <c r="AF28" s="347">
        <f>' 1M - RES'!AF78</f>
        <v>0.104792</v>
      </c>
      <c r="AG28" s="347">
        <f>' 1M - RES'!AG78</f>
        <v>0.104792</v>
      </c>
      <c r="AH28" s="347">
        <f>' 1M - RES'!AH78</f>
        <v>0.104792</v>
      </c>
      <c r="AI28" s="347">
        <f>' 1M - RES'!AI78</f>
        <v>0.104792</v>
      </c>
      <c r="AJ28" s="347">
        <f>' 1M - RES'!AJ78</f>
        <v>4.6772000000000001E-2</v>
      </c>
      <c r="AK28" s="347">
        <f>' 1M - RES'!AK78</f>
        <v>4.9327999999999997E-2</v>
      </c>
      <c r="AL28" s="347">
        <f>' 1M - RES'!AL78</f>
        <v>4.6037000000000002E-2</v>
      </c>
      <c r="AM28" s="347">
        <f>' 1M - RES'!AM78</f>
        <v>4.4374999999999998E-2</v>
      </c>
      <c r="AO28" s="231" t="s">
        <v>139</v>
      </c>
    </row>
    <row r="43" spans="4:10" x14ac:dyDescent="0.3">
      <c r="J43" s="5"/>
    </row>
    <row r="44" spans="4:10" x14ac:dyDescent="0.3">
      <c r="D44" s="6"/>
    </row>
  </sheetData>
  <mergeCells count="3">
    <mergeCell ref="B27:B28"/>
    <mergeCell ref="A4:A17"/>
    <mergeCell ref="A20:A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DD109"/>
  <sheetViews>
    <sheetView zoomScaleNormal="100" workbookViewId="0">
      <selection activeCell="O83" sqref="O83"/>
    </sheetView>
  </sheetViews>
  <sheetFormatPr defaultRowHeight="14.4" x14ac:dyDescent="0.3"/>
  <cols>
    <col min="1" max="1" width="13.21875" customWidth="1"/>
    <col min="2" max="2" width="19.21875" bestFit="1" customWidth="1"/>
    <col min="3" max="7" width="13.44140625" customWidth="1"/>
    <col min="8" max="9" width="14.44140625" customWidth="1"/>
    <col min="10" max="11" width="15.21875" customWidth="1"/>
    <col min="12" max="13" width="14.44140625" customWidth="1"/>
    <col min="14" max="14" width="14.5546875" customWidth="1"/>
    <col min="15" max="16" width="14.77734375" customWidth="1"/>
    <col min="17" max="17" width="13.77734375" customWidth="1"/>
    <col min="18" max="22" width="15.33203125" customWidth="1"/>
    <col min="23" max="24" width="12.21875" customWidth="1"/>
    <col min="25" max="38" width="12.21875" hidden="1" customWidth="1"/>
    <col min="39" max="86" width="7.21875" hidden="1" customWidth="1"/>
    <col min="87" max="87" width="15.6640625" bestFit="1" customWidth="1"/>
    <col min="88" max="105" width="12.21875" customWidth="1"/>
    <col min="108" max="108" width="11" bestFit="1" customWidth="1"/>
  </cols>
  <sheetData>
    <row r="1" spans="1:87" ht="25.8" x14ac:dyDescent="0.5">
      <c r="A1" s="319" t="s">
        <v>31</v>
      </c>
    </row>
    <row r="3" spans="1:87" x14ac:dyDescent="0.3">
      <c r="A3" s="535" t="s">
        <v>32</v>
      </c>
      <c r="B3" s="535"/>
      <c r="N3" s="341"/>
    </row>
    <row r="4" spans="1:87" ht="15" thickBot="1" x14ac:dyDescent="0.35">
      <c r="A4" s="535"/>
      <c r="B4" s="535"/>
      <c r="C4" s="113" t="s">
        <v>33</v>
      </c>
      <c r="D4" s="325" t="s">
        <v>33</v>
      </c>
      <c r="E4" s="325" t="s">
        <v>33</v>
      </c>
      <c r="F4" s="325" t="s">
        <v>33</v>
      </c>
      <c r="G4" s="325" t="s">
        <v>33</v>
      </c>
      <c r="H4" s="325" t="s">
        <v>33</v>
      </c>
      <c r="I4" s="372" t="s">
        <v>33</v>
      </c>
      <c r="J4" s="325" t="s">
        <v>33</v>
      </c>
      <c r="K4" s="325" t="s">
        <v>33</v>
      </c>
      <c r="L4" s="325" t="s">
        <v>33</v>
      </c>
      <c r="M4" s="325" t="s">
        <v>33</v>
      </c>
      <c r="N4" s="325" t="s">
        <v>33</v>
      </c>
      <c r="O4" s="325" t="s">
        <v>33</v>
      </c>
      <c r="P4" s="325" t="s">
        <v>33</v>
      </c>
      <c r="Q4" s="325" t="s">
        <v>33</v>
      </c>
      <c r="R4" s="325" t="s">
        <v>33</v>
      </c>
      <c r="S4" s="325" t="s">
        <v>33</v>
      </c>
      <c r="T4" s="325" t="s">
        <v>33</v>
      </c>
      <c r="U4" s="325" t="s">
        <v>33</v>
      </c>
      <c r="V4" s="325" t="s">
        <v>33</v>
      </c>
      <c r="W4" s="392"/>
      <c r="X4" s="392"/>
      <c r="Y4" s="392"/>
      <c r="Z4" s="392"/>
      <c r="AA4" s="392"/>
      <c r="AB4" s="392"/>
      <c r="AC4" s="392"/>
      <c r="AD4" s="392"/>
      <c r="AE4" s="392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</row>
    <row r="5" spans="1:87" ht="15" thickBot="1" x14ac:dyDescent="0.35">
      <c r="B5" s="180" t="s">
        <v>34</v>
      </c>
      <c r="C5" s="174">
        <v>43831</v>
      </c>
      <c r="D5" s="175">
        <v>43862</v>
      </c>
      <c r="E5" s="175">
        <v>43891</v>
      </c>
      <c r="F5" s="175">
        <v>43922</v>
      </c>
      <c r="G5" s="175">
        <v>43952</v>
      </c>
      <c r="H5" s="175">
        <v>43983</v>
      </c>
      <c r="I5" s="175">
        <v>44013</v>
      </c>
      <c r="J5" s="175">
        <v>44044</v>
      </c>
      <c r="K5" s="175">
        <v>44075</v>
      </c>
      <c r="L5" s="175">
        <v>44105</v>
      </c>
      <c r="M5" s="175">
        <v>44136</v>
      </c>
      <c r="N5" s="175">
        <v>44166</v>
      </c>
      <c r="O5" s="175">
        <v>44197</v>
      </c>
      <c r="P5" s="175">
        <v>44228</v>
      </c>
      <c r="Q5" s="175">
        <v>44256</v>
      </c>
      <c r="R5" s="175">
        <v>44287</v>
      </c>
      <c r="S5" s="175">
        <v>44317</v>
      </c>
      <c r="T5" s="175">
        <v>44348</v>
      </c>
      <c r="U5" s="175">
        <v>44378</v>
      </c>
      <c r="V5" s="175">
        <v>44409</v>
      </c>
      <c r="W5" s="175">
        <v>44440</v>
      </c>
      <c r="X5" s="175">
        <v>44470</v>
      </c>
      <c r="Y5" s="175">
        <v>44501</v>
      </c>
      <c r="Z5" s="175">
        <v>44531</v>
      </c>
      <c r="AA5" s="175">
        <v>44562</v>
      </c>
      <c r="AB5" s="175">
        <v>44593</v>
      </c>
      <c r="AC5" s="175">
        <v>44621</v>
      </c>
      <c r="AD5" s="175">
        <v>44652</v>
      </c>
      <c r="AE5" s="175">
        <v>44682</v>
      </c>
      <c r="AF5" s="175">
        <v>44713</v>
      </c>
      <c r="AG5" s="175">
        <v>44743</v>
      </c>
      <c r="AH5" s="175">
        <v>44774</v>
      </c>
      <c r="AI5" s="175">
        <v>44805</v>
      </c>
      <c r="AJ5" s="175">
        <v>44835</v>
      </c>
      <c r="AK5" s="175">
        <v>44866</v>
      </c>
      <c r="AL5" s="175">
        <v>44896</v>
      </c>
      <c r="AM5" s="175">
        <v>44927</v>
      </c>
      <c r="AN5" s="175">
        <v>44958</v>
      </c>
      <c r="AO5" s="175">
        <v>44986</v>
      </c>
      <c r="AP5" s="175">
        <v>45017</v>
      </c>
      <c r="AQ5" s="175">
        <v>45047</v>
      </c>
      <c r="AR5" s="175">
        <v>45078</v>
      </c>
      <c r="AS5" s="175">
        <v>45108</v>
      </c>
      <c r="AT5" s="175">
        <v>45139</v>
      </c>
      <c r="AU5" s="175">
        <v>45170</v>
      </c>
      <c r="AV5" s="175">
        <v>45200</v>
      </c>
      <c r="AW5" s="175">
        <v>45231</v>
      </c>
      <c r="AX5" s="175">
        <v>45261</v>
      </c>
      <c r="AY5" s="175">
        <v>45292</v>
      </c>
      <c r="AZ5" s="175">
        <v>45323</v>
      </c>
      <c r="BA5" s="175">
        <v>45352</v>
      </c>
      <c r="BB5" s="175">
        <v>45383</v>
      </c>
      <c r="BC5" s="175">
        <v>45413</v>
      </c>
      <c r="BD5" s="175">
        <v>45444</v>
      </c>
      <c r="BE5" s="175">
        <v>45474</v>
      </c>
      <c r="BF5" s="175">
        <v>45505</v>
      </c>
      <c r="BG5" s="175">
        <v>45536</v>
      </c>
      <c r="BH5" s="175">
        <v>45566</v>
      </c>
      <c r="BI5" s="175">
        <v>45597</v>
      </c>
      <c r="BJ5" s="175">
        <v>45627</v>
      </c>
      <c r="BK5" s="175">
        <v>45658</v>
      </c>
      <c r="BL5" s="175">
        <v>45689</v>
      </c>
      <c r="BM5" s="175">
        <v>45717</v>
      </c>
      <c r="BN5" s="175">
        <v>45748</v>
      </c>
      <c r="BO5" s="175">
        <v>45778</v>
      </c>
      <c r="BP5" s="175">
        <v>45809</v>
      </c>
      <c r="BQ5" s="175">
        <v>45839</v>
      </c>
      <c r="BR5" s="175">
        <v>45870</v>
      </c>
      <c r="BS5" s="175">
        <v>45901</v>
      </c>
      <c r="BT5" s="175">
        <v>45931</v>
      </c>
      <c r="BU5" s="175">
        <v>45962</v>
      </c>
      <c r="BV5" s="175">
        <v>45992</v>
      </c>
      <c r="BW5" s="175">
        <v>46023</v>
      </c>
      <c r="BX5" s="175">
        <v>46054</v>
      </c>
      <c r="BY5" s="175">
        <v>46082</v>
      </c>
      <c r="BZ5" s="175">
        <v>46113</v>
      </c>
      <c r="CA5" s="175">
        <v>46143</v>
      </c>
      <c r="CB5" s="175">
        <v>46174</v>
      </c>
      <c r="CC5" s="175">
        <v>46204</v>
      </c>
      <c r="CD5" s="175">
        <v>46235</v>
      </c>
      <c r="CE5" s="175">
        <v>46266</v>
      </c>
      <c r="CF5" s="175">
        <v>46296</v>
      </c>
      <c r="CG5" s="175">
        <v>46327</v>
      </c>
      <c r="CH5" s="176">
        <v>46357</v>
      </c>
    </row>
    <row r="6" spans="1:87" x14ac:dyDescent="0.3">
      <c r="B6" s="64" t="s">
        <v>7</v>
      </c>
      <c r="C6" s="52">
        <f t="shared" ref="C6:R10" si="0">IF(C$4="X",C14+C22,0)</f>
        <v>136800.08851818062</v>
      </c>
      <c r="D6" s="52">
        <f t="shared" si="0"/>
        <v>268170.34288345824</v>
      </c>
      <c r="E6" s="52">
        <f t="shared" si="0"/>
        <v>389613.01129018626</v>
      </c>
      <c r="F6" s="52">
        <f t="shared" si="0"/>
        <v>464858.92564231338</v>
      </c>
      <c r="G6" s="52">
        <f t="shared" si="0"/>
        <v>559975.95793459902</v>
      </c>
      <c r="H6" s="52">
        <f t="shared" si="0"/>
        <v>1026979.6929802434</v>
      </c>
      <c r="I6" s="52">
        <f t="shared" si="0"/>
        <v>1757923.2152917816</v>
      </c>
      <c r="J6" s="52">
        <f t="shared" si="0"/>
        <v>2651500.4164406443</v>
      </c>
      <c r="K6" s="52">
        <f t="shared" si="0"/>
        <v>3367654.5788039332</v>
      </c>
      <c r="L6" s="52">
        <f t="shared" si="0"/>
        <v>3674608.6858383124</v>
      </c>
      <c r="M6" s="52">
        <f t="shared" si="0"/>
        <v>4120327.3804975995</v>
      </c>
      <c r="N6" s="52">
        <f t="shared" si="0"/>
        <v>4766793.2459829329</v>
      </c>
      <c r="O6" s="52">
        <f t="shared" si="0"/>
        <v>5383397.8549151886</v>
      </c>
      <c r="P6" s="52">
        <f t="shared" si="0"/>
        <v>5931471.1096057948</v>
      </c>
      <c r="Q6" s="52">
        <f t="shared" si="0"/>
        <v>6487787.9206666285</v>
      </c>
      <c r="R6" s="52">
        <f t="shared" si="0"/>
        <v>6963736.6993217524</v>
      </c>
      <c r="S6" s="52">
        <f t="shared" ref="S6:CD9" si="1">IF(S$4="X",S14+S22,0)</f>
        <v>7461716.2085784432</v>
      </c>
      <c r="T6" s="52">
        <f t="shared" si="1"/>
        <v>8729984.0102336537</v>
      </c>
      <c r="U6" s="52">
        <f t="shared" si="1"/>
        <v>10172292.960807132</v>
      </c>
      <c r="V6" s="52">
        <f t="shared" si="1"/>
        <v>11606204.595631234</v>
      </c>
      <c r="W6" s="52">
        <f t="shared" si="1"/>
        <v>0</v>
      </c>
      <c r="X6" s="52">
        <f t="shared" si="1"/>
        <v>0</v>
      </c>
      <c r="Y6" s="52">
        <f t="shared" si="1"/>
        <v>0</v>
      </c>
      <c r="Z6" s="52">
        <f t="shared" si="1"/>
        <v>0</v>
      </c>
      <c r="AA6" s="52">
        <f t="shared" si="1"/>
        <v>0</v>
      </c>
      <c r="AB6" s="52">
        <f t="shared" si="1"/>
        <v>0</v>
      </c>
      <c r="AC6" s="52">
        <f t="shared" si="1"/>
        <v>0</v>
      </c>
      <c r="AD6" s="52">
        <f t="shared" si="1"/>
        <v>0</v>
      </c>
      <c r="AE6" s="52">
        <f t="shared" si="1"/>
        <v>0</v>
      </c>
      <c r="AF6" s="52">
        <f t="shared" si="1"/>
        <v>0</v>
      </c>
      <c r="AG6" s="52">
        <f t="shared" si="1"/>
        <v>0</v>
      </c>
      <c r="AH6" s="52">
        <f t="shared" si="1"/>
        <v>0</v>
      </c>
      <c r="AI6" s="52">
        <f t="shared" si="1"/>
        <v>0</v>
      </c>
      <c r="AJ6" s="52">
        <f t="shared" si="1"/>
        <v>0</v>
      </c>
      <c r="AK6" s="52">
        <f t="shared" si="1"/>
        <v>0</v>
      </c>
      <c r="AL6" s="52">
        <f t="shared" si="1"/>
        <v>0</v>
      </c>
      <c r="AM6" s="52">
        <f t="shared" si="1"/>
        <v>0</v>
      </c>
      <c r="AN6" s="52">
        <f t="shared" si="1"/>
        <v>0</v>
      </c>
      <c r="AO6" s="52">
        <f t="shared" si="1"/>
        <v>0</v>
      </c>
      <c r="AP6" s="52">
        <f t="shared" si="1"/>
        <v>0</v>
      </c>
      <c r="AQ6" s="52">
        <f t="shared" si="1"/>
        <v>0</v>
      </c>
      <c r="AR6" s="52">
        <f t="shared" si="1"/>
        <v>0</v>
      </c>
      <c r="AS6" s="52">
        <f t="shared" si="1"/>
        <v>0</v>
      </c>
      <c r="AT6" s="52">
        <f t="shared" si="1"/>
        <v>0</v>
      </c>
      <c r="AU6" s="52">
        <f t="shared" si="1"/>
        <v>0</v>
      </c>
      <c r="AV6" s="52">
        <f t="shared" si="1"/>
        <v>0</v>
      </c>
      <c r="AW6" s="52">
        <f t="shared" si="1"/>
        <v>0</v>
      </c>
      <c r="AX6" s="52">
        <f t="shared" si="1"/>
        <v>0</v>
      </c>
      <c r="AY6" s="52">
        <f t="shared" si="1"/>
        <v>0</v>
      </c>
      <c r="AZ6" s="52">
        <f t="shared" si="1"/>
        <v>0</v>
      </c>
      <c r="BA6" s="52">
        <f t="shared" si="1"/>
        <v>0</v>
      </c>
      <c r="BB6" s="52">
        <f t="shared" si="1"/>
        <v>0</v>
      </c>
      <c r="BC6" s="52">
        <f t="shared" si="1"/>
        <v>0</v>
      </c>
      <c r="BD6" s="52">
        <f t="shared" si="1"/>
        <v>0</v>
      </c>
      <c r="BE6" s="52">
        <f t="shared" si="1"/>
        <v>0</v>
      </c>
      <c r="BF6" s="52">
        <f t="shared" si="1"/>
        <v>0</v>
      </c>
      <c r="BG6" s="52">
        <f t="shared" si="1"/>
        <v>0</v>
      </c>
      <c r="BH6" s="52">
        <f t="shared" si="1"/>
        <v>0</v>
      </c>
      <c r="BI6" s="52">
        <f t="shared" si="1"/>
        <v>0</v>
      </c>
      <c r="BJ6" s="52">
        <f t="shared" si="1"/>
        <v>0</v>
      </c>
      <c r="BK6" s="52">
        <f t="shared" si="1"/>
        <v>0</v>
      </c>
      <c r="BL6" s="52">
        <f t="shared" si="1"/>
        <v>0</v>
      </c>
      <c r="BM6" s="52">
        <f t="shared" si="1"/>
        <v>0</v>
      </c>
      <c r="BN6" s="52">
        <f t="shared" si="1"/>
        <v>0</v>
      </c>
      <c r="BO6" s="52">
        <f t="shared" si="1"/>
        <v>0</v>
      </c>
      <c r="BP6" s="52">
        <f t="shared" si="1"/>
        <v>0</v>
      </c>
      <c r="BQ6" s="52">
        <f t="shared" si="1"/>
        <v>0</v>
      </c>
      <c r="BR6" s="52">
        <f t="shared" si="1"/>
        <v>0</v>
      </c>
      <c r="BS6" s="52">
        <f t="shared" si="1"/>
        <v>0</v>
      </c>
      <c r="BT6" s="52">
        <f t="shared" si="1"/>
        <v>0</v>
      </c>
      <c r="BU6" s="52">
        <f t="shared" si="1"/>
        <v>0</v>
      </c>
      <c r="BV6" s="52">
        <f t="shared" si="1"/>
        <v>0</v>
      </c>
      <c r="BW6" s="52">
        <f t="shared" si="1"/>
        <v>0</v>
      </c>
      <c r="BX6" s="52">
        <f t="shared" si="1"/>
        <v>0</v>
      </c>
      <c r="BY6" s="52">
        <f t="shared" si="1"/>
        <v>0</v>
      </c>
      <c r="BZ6" s="52">
        <f t="shared" si="1"/>
        <v>0</v>
      </c>
      <c r="CA6" s="52">
        <f t="shared" si="1"/>
        <v>0</v>
      </c>
      <c r="CB6" s="52">
        <f t="shared" si="1"/>
        <v>0</v>
      </c>
      <c r="CC6" s="52">
        <f t="shared" si="1"/>
        <v>0</v>
      </c>
      <c r="CD6" s="52">
        <f t="shared" si="1"/>
        <v>0</v>
      </c>
      <c r="CE6" s="52">
        <f t="shared" ref="CE6:CH9" si="2">IF(CE$4="X",CE14+CE22,0)</f>
        <v>0</v>
      </c>
      <c r="CF6" s="52">
        <f t="shared" si="2"/>
        <v>0</v>
      </c>
      <c r="CG6" s="52">
        <f t="shared" si="2"/>
        <v>0</v>
      </c>
      <c r="CH6" s="156">
        <f t="shared" si="2"/>
        <v>0</v>
      </c>
    </row>
    <row r="7" spans="1:87" x14ac:dyDescent="0.3">
      <c r="B7" s="57" t="s">
        <v>12</v>
      </c>
      <c r="C7" s="52">
        <f t="shared" si="0"/>
        <v>1480.9555724763188</v>
      </c>
      <c r="D7" s="52">
        <f t="shared" ref="D7:BO10" si="3">IF(D$4="X",D15+D23,0)</f>
        <v>5503.2126264759918</v>
      </c>
      <c r="E7" s="52">
        <f t="shared" si="3"/>
        <v>14176.909772683932</v>
      </c>
      <c r="F7" s="52">
        <f t="shared" si="3"/>
        <v>30881.894389179037</v>
      </c>
      <c r="G7" s="52">
        <f t="shared" si="3"/>
        <v>63399.442051134916</v>
      </c>
      <c r="H7" s="52">
        <f t="shared" si="3"/>
        <v>113040.28281001198</v>
      </c>
      <c r="I7" s="52">
        <f t="shared" si="3"/>
        <v>188811.89180220518</v>
      </c>
      <c r="J7" s="52">
        <f t="shared" si="3"/>
        <v>260581.38683581041</v>
      </c>
      <c r="K7" s="52">
        <f t="shared" si="3"/>
        <v>343707.85413755698</v>
      </c>
      <c r="L7" s="52">
        <f t="shared" si="3"/>
        <v>413574.67750127433</v>
      </c>
      <c r="M7" s="52">
        <f t="shared" si="3"/>
        <v>481332.26935199712</v>
      </c>
      <c r="N7" s="52">
        <f t="shared" si="3"/>
        <v>582765.5972027157</v>
      </c>
      <c r="O7" s="52">
        <f t="shared" si="3"/>
        <v>715044.81059581356</v>
      </c>
      <c r="P7" s="52">
        <f t="shared" si="3"/>
        <v>821735.05046881456</v>
      </c>
      <c r="Q7" s="52">
        <f t="shared" si="3"/>
        <v>937253.93119246175</v>
      </c>
      <c r="R7" s="52">
        <f t="shared" si="3"/>
        <v>1045738.2934560578</v>
      </c>
      <c r="S7" s="52">
        <f t="shared" si="3"/>
        <v>1184738.0362527212</v>
      </c>
      <c r="T7" s="52">
        <f t="shared" si="3"/>
        <v>1378202.5118631853</v>
      </c>
      <c r="U7" s="52">
        <f t="shared" si="3"/>
        <v>1627269.5910018589</v>
      </c>
      <c r="V7" s="52">
        <f t="shared" si="3"/>
        <v>1834301.6750121489</v>
      </c>
      <c r="W7" s="52">
        <f t="shared" si="3"/>
        <v>0</v>
      </c>
      <c r="X7" s="52">
        <f t="shared" si="3"/>
        <v>0</v>
      </c>
      <c r="Y7" s="52">
        <f t="shared" si="3"/>
        <v>0</v>
      </c>
      <c r="Z7" s="52">
        <f t="shared" si="3"/>
        <v>0</v>
      </c>
      <c r="AA7" s="52">
        <f t="shared" si="3"/>
        <v>0</v>
      </c>
      <c r="AB7" s="52">
        <f t="shared" si="3"/>
        <v>0</v>
      </c>
      <c r="AC7" s="52">
        <f t="shared" si="3"/>
        <v>0</v>
      </c>
      <c r="AD7" s="52">
        <f t="shared" si="3"/>
        <v>0</v>
      </c>
      <c r="AE7" s="52">
        <f t="shared" si="3"/>
        <v>0</v>
      </c>
      <c r="AF7" s="52">
        <f t="shared" si="3"/>
        <v>0</v>
      </c>
      <c r="AG7" s="52">
        <f t="shared" si="3"/>
        <v>0</v>
      </c>
      <c r="AH7" s="52">
        <f t="shared" si="3"/>
        <v>0</v>
      </c>
      <c r="AI7" s="52">
        <f t="shared" si="3"/>
        <v>0</v>
      </c>
      <c r="AJ7" s="52">
        <f t="shared" si="3"/>
        <v>0</v>
      </c>
      <c r="AK7" s="52">
        <f t="shared" si="3"/>
        <v>0</v>
      </c>
      <c r="AL7" s="52">
        <f t="shared" si="3"/>
        <v>0</v>
      </c>
      <c r="AM7" s="52">
        <f t="shared" si="3"/>
        <v>0</v>
      </c>
      <c r="AN7" s="52">
        <f t="shared" si="3"/>
        <v>0</v>
      </c>
      <c r="AO7" s="52">
        <f t="shared" si="3"/>
        <v>0</v>
      </c>
      <c r="AP7" s="52">
        <f t="shared" si="3"/>
        <v>0</v>
      </c>
      <c r="AQ7" s="52">
        <f t="shared" si="3"/>
        <v>0</v>
      </c>
      <c r="AR7" s="52">
        <f t="shared" si="3"/>
        <v>0</v>
      </c>
      <c r="AS7" s="52">
        <f t="shared" si="3"/>
        <v>0</v>
      </c>
      <c r="AT7" s="52">
        <f t="shared" si="3"/>
        <v>0</v>
      </c>
      <c r="AU7" s="52">
        <f t="shared" si="3"/>
        <v>0</v>
      </c>
      <c r="AV7" s="52">
        <f t="shared" si="3"/>
        <v>0</v>
      </c>
      <c r="AW7" s="52">
        <f t="shared" si="3"/>
        <v>0</v>
      </c>
      <c r="AX7" s="52">
        <f t="shared" si="3"/>
        <v>0</v>
      </c>
      <c r="AY7" s="52">
        <f t="shared" si="3"/>
        <v>0</v>
      </c>
      <c r="AZ7" s="52">
        <f t="shared" si="3"/>
        <v>0</v>
      </c>
      <c r="BA7" s="52">
        <f t="shared" si="3"/>
        <v>0</v>
      </c>
      <c r="BB7" s="52">
        <f t="shared" si="3"/>
        <v>0</v>
      </c>
      <c r="BC7" s="52">
        <f t="shared" si="3"/>
        <v>0</v>
      </c>
      <c r="BD7" s="52">
        <f t="shared" si="3"/>
        <v>0</v>
      </c>
      <c r="BE7" s="52">
        <f t="shared" si="3"/>
        <v>0</v>
      </c>
      <c r="BF7" s="52">
        <f t="shared" si="3"/>
        <v>0</v>
      </c>
      <c r="BG7" s="52">
        <f t="shared" si="3"/>
        <v>0</v>
      </c>
      <c r="BH7" s="52">
        <f t="shared" si="3"/>
        <v>0</v>
      </c>
      <c r="BI7" s="52">
        <f t="shared" si="3"/>
        <v>0</v>
      </c>
      <c r="BJ7" s="52">
        <f t="shared" si="3"/>
        <v>0</v>
      </c>
      <c r="BK7" s="52">
        <f t="shared" si="3"/>
        <v>0</v>
      </c>
      <c r="BL7" s="52">
        <f t="shared" si="3"/>
        <v>0</v>
      </c>
      <c r="BM7" s="52">
        <f t="shared" si="3"/>
        <v>0</v>
      </c>
      <c r="BN7" s="52">
        <f t="shared" si="3"/>
        <v>0</v>
      </c>
      <c r="BO7" s="52">
        <f t="shared" si="3"/>
        <v>0</v>
      </c>
      <c r="BP7" s="52">
        <f t="shared" si="1"/>
        <v>0</v>
      </c>
      <c r="BQ7" s="52">
        <f t="shared" si="1"/>
        <v>0</v>
      </c>
      <c r="BR7" s="52">
        <f t="shared" si="1"/>
        <v>0</v>
      </c>
      <c r="BS7" s="52">
        <f t="shared" si="1"/>
        <v>0</v>
      </c>
      <c r="BT7" s="52">
        <f t="shared" si="1"/>
        <v>0</v>
      </c>
      <c r="BU7" s="52">
        <f t="shared" si="1"/>
        <v>0</v>
      </c>
      <c r="BV7" s="52">
        <f t="shared" si="1"/>
        <v>0</v>
      </c>
      <c r="BW7" s="52">
        <f t="shared" si="1"/>
        <v>0</v>
      </c>
      <c r="BX7" s="52">
        <f t="shared" si="1"/>
        <v>0</v>
      </c>
      <c r="BY7" s="52">
        <f t="shared" si="1"/>
        <v>0</v>
      </c>
      <c r="BZ7" s="52">
        <f t="shared" si="1"/>
        <v>0</v>
      </c>
      <c r="CA7" s="52">
        <f t="shared" si="1"/>
        <v>0</v>
      </c>
      <c r="CB7" s="52">
        <f t="shared" si="1"/>
        <v>0</v>
      </c>
      <c r="CC7" s="52">
        <f t="shared" si="1"/>
        <v>0</v>
      </c>
      <c r="CD7" s="52">
        <f t="shared" si="1"/>
        <v>0</v>
      </c>
      <c r="CE7" s="52">
        <f t="shared" si="2"/>
        <v>0</v>
      </c>
      <c r="CF7" s="52">
        <f t="shared" si="2"/>
        <v>0</v>
      </c>
      <c r="CG7" s="52">
        <f t="shared" si="2"/>
        <v>0</v>
      </c>
      <c r="CH7" s="157">
        <f t="shared" si="2"/>
        <v>0</v>
      </c>
    </row>
    <row r="8" spans="1:87" x14ac:dyDescent="0.3">
      <c r="B8" s="57" t="s">
        <v>14</v>
      </c>
      <c r="C8" s="52">
        <f t="shared" si="0"/>
        <v>1597.9116889431366</v>
      </c>
      <c r="D8" s="52">
        <f t="shared" si="3"/>
        <v>6405.4537716147543</v>
      </c>
      <c r="E8" s="52">
        <f t="shared" si="3"/>
        <v>15513.693907954044</v>
      </c>
      <c r="F8" s="52">
        <f t="shared" si="3"/>
        <v>32517.126014201251</v>
      </c>
      <c r="G8" s="52">
        <f t="shared" si="3"/>
        <v>67122.215806833774</v>
      </c>
      <c r="H8" s="52">
        <f t="shared" si="3"/>
        <v>151819.18374457839</v>
      </c>
      <c r="I8" s="52">
        <f t="shared" si="3"/>
        <v>281505.93158837128</v>
      </c>
      <c r="J8" s="52">
        <f t="shared" si="3"/>
        <v>430853.52078260534</v>
      </c>
      <c r="K8" s="52">
        <f t="shared" si="3"/>
        <v>587357.43119592115</v>
      </c>
      <c r="L8" s="52">
        <f t="shared" si="3"/>
        <v>686212.04131827748</v>
      </c>
      <c r="M8" s="52">
        <f t="shared" si="3"/>
        <v>786630.69264428073</v>
      </c>
      <c r="N8" s="52">
        <f t="shared" si="3"/>
        <v>935947.27174807317</v>
      </c>
      <c r="O8" s="52">
        <f t="shared" si="3"/>
        <v>1135314.0133698494</v>
      </c>
      <c r="P8" s="52">
        <f t="shared" si="3"/>
        <v>1297161.0062466145</v>
      </c>
      <c r="Q8" s="52">
        <f t="shared" si="3"/>
        <v>1470401.2373305936</v>
      </c>
      <c r="R8" s="52">
        <f t="shared" si="3"/>
        <v>1628581.1215356805</v>
      </c>
      <c r="S8" s="52">
        <f t="shared" si="3"/>
        <v>1848014.9000932917</v>
      </c>
      <c r="T8" s="52">
        <f t="shared" si="3"/>
        <v>2324576.7289361623</v>
      </c>
      <c r="U8" s="52">
        <f t="shared" si="3"/>
        <v>2910050.9070954453</v>
      </c>
      <c r="V8" s="52">
        <f t="shared" si="3"/>
        <v>3437523.6047764029</v>
      </c>
      <c r="W8" s="52">
        <f t="shared" si="3"/>
        <v>0</v>
      </c>
      <c r="X8" s="52">
        <f t="shared" si="3"/>
        <v>0</v>
      </c>
      <c r="Y8" s="52">
        <f t="shared" si="3"/>
        <v>0</v>
      </c>
      <c r="Z8" s="52">
        <f t="shared" si="3"/>
        <v>0</v>
      </c>
      <c r="AA8" s="52">
        <f t="shared" si="3"/>
        <v>0</v>
      </c>
      <c r="AB8" s="52">
        <f t="shared" si="3"/>
        <v>0</v>
      </c>
      <c r="AC8" s="52">
        <f t="shared" si="3"/>
        <v>0</v>
      </c>
      <c r="AD8" s="52">
        <f t="shared" si="3"/>
        <v>0</v>
      </c>
      <c r="AE8" s="52">
        <f t="shared" si="3"/>
        <v>0</v>
      </c>
      <c r="AF8" s="52">
        <f t="shared" si="3"/>
        <v>0</v>
      </c>
      <c r="AG8" s="52">
        <f t="shared" si="3"/>
        <v>0</v>
      </c>
      <c r="AH8" s="52">
        <f t="shared" si="3"/>
        <v>0</v>
      </c>
      <c r="AI8" s="52">
        <f t="shared" si="3"/>
        <v>0</v>
      </c>
      <c r="AJ8" s="52">
        <f t="shared" si="3"/>
        <v>0</v>
      </c>
      <c r="AK8" s="52">
        <f t="shared" si="3"/>
        <v>0</v>
      </c>
      <c r="AL8" s="52">
        <f t="shared" si="3"/>
        <v>0</v>
      </c>
      <c r="AM8" s="52">
        <f t="shared" si="3"/>
        <v>0</v>
      </c>
      <c r="AN8" s="52">
        <f t="shared" si="3"/>
        <v>0</v>
      </c>
      <c r="AO8" s="52">
        <f t="shared" si="3"/>
        <v>0</v>
      </c>
      <c r="AP8" s="52">
        <f t="shared" si="3"/>
        <v>0</v>
      </c>
      <c r="AQ8" s="52">
        <f t="shared" si="3"/>
        <v>0</v>
      </c>
      <c r="AR8" s="52">
        <f t="shared" si="3"/>
        <v>0</v>
      </c>
      <c r="AS8" s="52">
        <f t="shared" si="3"/>
        <v>0</v>
      </c>
      <c r="AT8" s="52">
        <f t="shared" si="3"/>
        <v>0</v>
      </c>
      <c r="AU8" s="52">
        <f t="shared" si="3"/>
        <v>0</v>
      </c>
      <c r="AV8" s="52">
        <f t="shared" si="3"/>
        <v>0</v>
      </c>
      <c r="AW8" s="52">
        <f t="shared" si="3"/>
        <v>0</v>
      </c>
      <c r="AX8" s="52">
        <f t="shared" si="3"/>
        <v>0</v>
      </c>
      <c r="AY8" s="52">
        <f t="shared" si="3"/>
        <v>0</v>
      </c>
      <c r="AZ8" s="52">
        <f t="shared" si="3"/>
        <v>0</v>
      </c>
      <c r="BA8" s="52">
        <f t="shared" si="3"/>
        <v>0</v>
      </c>
      <c r="BB8" s="52">
        <f t="shared" si="3"/>
        <v>0</v>
      </c>
      <c r="BC8" s="52">
        <f t="shared" si="3"/>
        <v>0</v>
      </c>
      <c r="BD8" s="52">
        <f t="shared" si="3"/>
        <v>0</v>
      </c>
      <c r="BE8" s="52">
        <f t="shared" si="3"/>
        <v>0</v>
      </c>
      <c r="BF8" s="52">
        <f t="shared" si="3"/>
        <v>0</v>
      </c>
      <c r="BG8" s="52">
        <f t="shared" si="3"/>
        <v>0</v>
      </c>
      <c r="BH8" s="52">
        <f t="shared" si="3"/>
        <v>0</v>
      </c>
      <c r="BI8" s="52">
        <f t="shared" si="3"/>
        <v>0</v>
      </c>
      <c r="BJ8" s="52">
        <f t="shared" si="3"/>
        <v>0</v>
      </c>
      <c r="BK8" s="52">
        <f t="shared" si="3"/>
        <v>0</v>
      </c>
      <c r="BL8" s="52">
        <f t="shared" si="3"/>
        <v>0</v>
      </c>
      <c r="BM8" s="52">
        <f t="shared" si="3"/>
        <v>0</v>
      </c>
      <c r="BN8" s="52">
        <f t="shared" si="3"/>
        <v>0</v>
      </c>
      <c r="BO8" s="52">
        <f t="shared" si="3"/>
        <v>0</v>
      </c>
      <c r="BP8" s="52">
        <f t="shared" si="1"/>
        <v>0</v>
      </c>
      <c r="BQ8" s="52">
        <f t="shared" si="1"/>
        <v>0</v>
      </c>
      <c r="BR8" s="52">
        <f t="shared" si="1"/>
        <v>0</v>
      </c>
      <c r="BS8" s="52">
        <f t="shared" si="1"/>
        <v>0</v>
      </c>
      <c r="BT8" s="52">
        <f t="shared" si="1"/>
        <v>0</v>
      </c>
      <c r="BU8" s="52">
        <f t="shared" si="1"/>
        <v>0</v>
      </c>
      <c r="BV8" s="52">
        <f t="shared" si="1"/>
        <v>0</v>
      </c>
      <c r="BW8" s="52">
        <f t="shared" si="1"/>
        <v>0</v>
      </c>
      <c r="BX8" s="52">
        <f t="shared" si="1"/>
        <v>0</v>
      </c>
      <c r="BY8" s="52">
        <f t="shared" si="1"/>
        <v>0</v>
      </c>
      <c r="BZ8" s="52">
        <f t="shared" si="1"/>
        <v>0</v>
      </c>
      <c r="CA8" s="52">
        <f t="shared" si="1"/>
        <v>0</v>
      </c>
      <c r="CB8" s="52">
        <f t="shared" si="1"/>
        <v>0</v>
      </c>
      <c r="CC8" s="52">
        <f t="shared" si="1"/>
        <v>0</v>
      </c>
      <c r="CD8" s="52">
        <f t="shared" si="1"/>
        <v>0</v>
      </c>
      <c r="CE8" s="52">
        <f t="shared" si="2"/>
        <v>0</v>
      </c>
      <c r="CF8" s="52">
        <f t="shared" si="2"/>
        <v>0</v>
      </c>
      <c r="CG8" s="52">
        <f t="shared" si="2"/>
        <v>0</v>
      </c>
      <c r="CH8" s="157">
        <f t="shared" si="2"/>
        <v>0</v>
      </c>
    </row>
    <row r="9" spans="1:87" x14ac:dyDescent="0.3">
      <c r="B9" s="57" t="s">
        <v>15</v>
      </c>
      <c r="C9" s="52">
        <f t="shared" si="0"/>
        <v>2379.2727718963147</v>
      </c>
      <c r="D9" s="52">
        <f t="shared" si="3"/>
        <v>6240.5308575433664</v>
      </c>
      <c r="E9" s="52">
        <f t="shared" si="3"/>
        <v>10216.303454181318</v>
      </c>
      <c r="F9" s="52">
        <f t="shared" si="3"/>
        <v>15493.045908022843</v>
      </c>
      <c r="G9" s="52">
        <f t="shared" si="3"/>
        <v>26471.13861165621</v>
      </c>
      <c r="H9" s="52">
        <f t="shared" si="3"/>
        <v>63697.276114369975</v>
      </c>
      <c r="I9" s="52">
        <f t="shared" si="3"/>
        <v>125511.70225764342</v>
      </c>
      <c r="J9" s="52">
        <f t="shared" si="3"/>
        <v>203216.96504040633</v>
      </c>
      <c r="K9" s="52">
        <f t="shared" si="3"/>
        <v>257410.23646402563</v>
      </c>
      <c r="L9" s="52">
        <f t="shared" si="3"/>
        <v>284359.68580540869</v>
      </c>
      <c r="M9" s="52">
        <f t="shared" si="3"/>
        <v>312916.41330593929</v>
      </c>
      <c r="N9" s="52">
        <f t="shared" si="3"/>
        <v>352149.22602984839</v>
      </c>
      <c r="O9" s="52">
        <f t="shared" si="3"/>
        <v>405929.99309449107</v>
      </c>
      <c r="P9" s="52">
        <f t="shared" si="3"/>
        <v>450402.89661315881</v>
      </c>
      <c r="Q9" s="52">
        <f t="shared" si="3"/>
        <v>495938.57542113407</v>
      </c>
      <c r="R9" s="52">
        <f t="shared" si="3"/>
        <v>536996.70982152631</v>
      </c>
      <c r="S9" s="52">
        <f t="shared" si="3"/>
        <v>595409.59284983971</v>
      </c>
      <c r="T9" s="52">
        <f t="shared" si="3"/>
        <v>744946.54257110844</v>
      </c>
      <c r="U9" s="52">
        <f t="shared" si="3"/>
        <v>923312.61136333714</v>
      </c>
      <c r="V9" s="52">
        <f t="shared" si="3"/>
        <v>1091500.3537656048</v>
      </c>
      <c r="W9" s="52">
        <f t="shared" si="3"/>
        <v>0</v>
      </c>
      <c r="X9" s="52">
        <f t="shared" si="3"/>
        <v>0</v>
      </c>
      <c r="Y9" s="52">
        <f t="shared" si="3"/>
        <v>0</v>
      </c>
      <c r="Z9" s="52">
        <f t="shared" si="3"/>
        <v>0</v>
      </c>
      <c r="AA9" s="52">
        <f t="shared" si="3"/>
        <v>0</v>
      </c>
      <c r="AB9" s="52">
        <f t="shared" si="3"/>
        <v>0</v>
      </c>
      <c r="AC9" s="52">
        <f t="shared" si="3"/>
        <v>0</v>
      </c>
      <c r="AD9" s="52">
        <f t="shared" si="3"/>
        <v>0</v>
      </c>
      <c r="AE9" s="52">
        <f t="shared" si="3"/>
        <v>0</v>
      </c>
      <c r="AF9" s="52">
        <f t="shared" si="3"/>
        <v>0</v>
      </c>
      <c r="AG9" s="52">
        <f t="shared" si="3"/>
        <v>0</v>
      </c>
      <c r="AH9" s="52">
        <f t="shared" si="3"/>
        <v>0</v>
      </c>
      <c r="AI9" s="52">
        <f t="shared" si="3"/>
        <v>0</v>
      </c>
      <c r="AJ9" s="52">
        <f t="shared" si="3"/>
        <v>0</v>
      </c>
      <c r="AK9" s="52">
        <f t="shared" si="3"/>
        <v>0</v>
      </c>
      <c r="AL9" s="52">
        <f t="shared" si="3"/>
        <v>0</v>
      </c>
      <c r="AM9" s="52">
        <f t="shared" si="3"/>
        <v>0</v>
      </c>
      <c r="AN9" s="52">
        <f t="shared" si="3"/>
        <v>0</v>
      </c>
      <c r="AO9" s="52">
        <f t="shared" si="3"/>
        <v>0</v>
      </c>
      <c r="AP9" s="52">
        <f t="shared" si="3"/>
        <v>0</v>
      </c>
      <c r="AQ9" s="52">
        <f t="shared" si="3"/>
        <v>0</v>
      </c>
      <c r="AR9" s="52">
        <f t="shared" si="3"/>
        <v>0</v>
      </c>
      <c r="AS9" s="52">
        <f t="shared" si="3"/>
        <v>0</v>
      </c>
      <c r="AT9" s="52">
        <f t="shared" si="3"/>
        <v>0</v>
      </c>
      <c r="AU9" s="52">
        <f t="shared" si="3"/>
        <v>0</v>
      </c>
      <c r="AV9" s="52">
        <f t="shared" si="3"/>
        <v>0</v>
      </c>
      <c r="AW9" s="52">
        <f t="shared" si="3"/>
        <v>0</v>
      </c>
      <c r="AX9" s="52">
        <f t="shared" si="3"/>
        <v>0</v>
      </c>
      <c r="AY9" s="52">
        <f t="shared" si="3"/>
        <v>0</v>
      </c>
      <c r="AZ9" s="52">
        <f t="shared" si="3"/>
        <v>0</v>
      </c>
      <c r="BA9" s="52">
        <f t="shared" si="3"/>
        <v>0</v>
      </c>
      <c r="BB9" s="52">
        <f t="shared" si="3"/>
        <v>0</v>
      </c>
      <c r="BC9" s="52">
        <f t="shared" si="3"/>
        <v>0</v>
      </c>
      <c r="BD9" s="52">
        <f t="shared" si="3"/>
        <v>0</v>
      </c>
      <c r="BE9" s="52">
        <f t="shared" si="3"/>
        <v>0</v>
      </c>
      <c r="BF9" s="52">
        <f t="shared" si="3"/>
        <v>0</v>
      </c>
      <c r="BG9" s="52">
        <f t="shared" si="3"/>
        <v>0</v>
      </c>
      <c r="BH9" s="52">
        <f t="shared" si="3"/>
        <v>0</v>
      </c>
      <c r="BI9" s="52">
        <f t="shared" si="3"/>
        <v>0</v>
      </c>
      <c r="BJ9" s="52">
        <f t="shared" si="3"/>
        <v>0</v>
      </c>
      <c r="BK9" s="52">
        <f t="shared" si="3"/>
        <v>0</v>
      </c>
      <c r="BL9" s="52">
        <f t="shared" si="3"/>
        <v>0</v>
      </c>
      <c r="BM9" s="52">
        <f t="shared" si="3"/>
        <v>0</v>
      </c>
      <c r="BN9" s="52">
        <f t="shared" si="3"/>
        <v>0</v>
      </c>
      <c r="BO9" s="52">
        <f t="shared" si="3"/>
        <v>0</v>
      </c>
      <c r="BP9" s="52">
        <f t="shared" si="1"/>
        <v>0</v>
      </c>
      <c r="BQ9" s="52">
        <f t="shared" si="1"/>
        <v>0</v>
      </c>
      <c r="BR9" s="52">
        <f t="shared" si="1"/>
        <v>0</v>
      </c>
      <c r="BS9" s="52">
        <f t="shared" si="1"/>
        <v>0</v>
      </c>
      <c r="BT9" s="52">
        <f t="shared" si="1"/>
        <v>0</v>
      </c>
      <c r="BU9" s="52">
        <f t="shared" si="1"/>
        <v>0</v>
      </c>
      <c r="BV9" s="52">
        <f t="shared" si="1"/>
        <v>0</v>
      </c>
      <c r="BW9" s="52">
        <f t="shared" si="1"/>
        <v>0</v>
      </c>
      <c r="BX9" s="52">
        <f t="shared" si="1"/>
        <v>0</v>
      </c>
      <c r="BY9" s="52">
        <f t="shared" si="1"/>
        <v>0</v>
      </c>
      <c r="BZ9" s="52">
        <f t="shared" si="1"/>
        <v>0</v>
      </c>
      <c r="CA9" s="52">
        <f t="shared" si="1"/>
        <v>0</v>
      </c>
      <c r="CB9" s="52">
        <f t="shared" si="1"/>
        <v>0</v>
      </c>
      <c r="CC9" s="52">
        <f t="shared" si="1"/>
        <v>0</v>
      </c>
      <c r="CD9" s="52">
        <f t="shared" si="1"/>
        <v>0</v>
      </c>
      <c r="CE9" s="52">
        <f t="shared" si="2"/>
        <v>0</v>
      </c>
      <c r="CF9" s="52">
        <f t="shared" si="2"/>
        <v>0</v>
      </c>
      <c r="CG9" s="52">
        <f t="shared" si="2"/>
        <v>0</v>
      </c>
      <c r="CH9" s="157">
        <f t="shared" si="2"/>
        <v>0</v>
      </c>
    </row>
    <row r="10" spans="1:87" ht="15" thickBot="1" x14ac:dyDescent="0.35">
      <c r="B10" s="32" t="s">
        <v>16</v>
      </c>
      <c r="C10" s="162">
        <f t="shared" si="0"/>
        <v>133.68272163658341</v>
      </c>
      <c r="D10" s="162">
        <f t="shared" si="3"/>
        <v>340.94289190245627</v>
      </c>
      <c r="E10" s="162">
        <f t="shared" si="3"/>
        <v>565.99553087245499</v>
      </c>
      <c r="F10" s="162">
        <f t="shared" si="3"/>
        <v>1757.4473408178233</v>
      </c>
      <c r="G10" s="162">
        <f t="shared" si="3"/>
        <v>4723.7494978638824</v>
      </c>
      <c r="H10" s="162">
        <f t="shared" si="3"/>
        <v>9143.0191411119631</v>
      </c>
      <c r="I10" s="162">
        <f t="shared" si="3"/>
        <v>14147.029108269173</v>
      </c>
      <c r="J10" s="162">
        <f t="shared" si="3"/>
        <v>19837.92734250483</v>
      </c>
      <c r="K10" s="162">
        <f t="shared" si="3"/>
        <v>27690.479216092514</v>
      </c>
      <c r="L10" s="162">
        <f t="shared" si="3"/>
        <v>32818.527227310718</v>
      </c>
      <c r="M10" s="162">
        <f t="shared" si="3"/>
        <v>38301.887991423406</v>
      </c>
      <c r="N10" s="162">
        <f t="shared" si="3"/>
        <v>45060.537823073813</v>
      </c>
      <c r="O10" s="162">
        <f t="shared" si="3"/>
        <v>52143.997135489481</v>
      </c>
      <c r="P10" s="162">
        <f t="shared" si="3"/>
        <v>57903.135569967068</v>
      </c>
      <c r="Q10" s="162">
        <f t="shared" si="3"/>
        <v>64257.472403181462</v>
      </c>
      <c r="R10" s="162">
        <f t="shared" si="3"/>
        <v>70857.360776179732</v>
      </c>
      <c r="S10" s="162">
        <f t="shared" si="3"/>
        <v>81147.612983193918</v>
      </c>
      <c r="T10" s="162">
        <f t="shared" si="3"/>
        <v>104336.89850016123</v>
      </c>
      <c r="U10" s="162">
        <f t="shared" si="3"/>
        <v>129344.17957830981</v>
      </c>
      <c r="V10" s="162">
        <f t="shared" si="3"/>
        <v>152719.25841162601</v>
      </c>
      <c r="W10" s="162">
        <f t="shared" si="3"/>
        <v>0</v>
      </c>
      <c r="X10" s="162">
        <f t="shared" si="3"/>
        <v>0</v>
      </c>
      <c r="Y10" s="162">
        <f t="shared" si="3"/>
        <v>0</v>
      </c>
      <c r="Z10" s="162">
        <f t="shared" si="3"/>
        <v>0</v>
      </c>
      <c r="AA10" s="162">
        <f t="shared" si="3"/>
        <v>0</v>
      </c>
      <c r="AB10" s="162">
        <f t="shared" si="3"/>
        <v>0</v>
      </c>
      <c r="AC10" s="162">
        <f t="shared" si="3"/>
        <v>0</v>
      </c>
      <c r="AD10" s="162">
        <f t="shared" si="3"/>
        <v>0</v>
      </c>
      <c r="AE10" s="162">
        <f t="shared" si="3"/>
        <v>0</v>
      </c>
      <c r="AF10" s="162">
        <f t="shared" si="3"/>
        <v>0</v>
      </c>
      <c r="AG10" s="162">
        <f t="shared" si="3"/>
        <v>0</v>
      </c>
      <c r="AH10" s="162">
        <f t="shared" si="3"/>
        <v>0</v>
      </c>
      <c r="AI10" s="162">
        <f t="shared" si="3"/>
        <v>0</v>
      </c>
      <c r="AJ10" s="162">
        <f t="shared" si="3"/>
        <v>0</v>
      </c>
      <c r="AK10" s="162">
        <f t="shared" si="3"/>
        <v>0</v>
      </c>
      <c r="AL10" s="162">
        <f t="shared" si="3"/>
        <v>0</v>
      </c>
      <c r="AM10" s="162">
        <f t="shared" si="3"/>
        <v>0</v>
      </c>
      <c r="AN10" s="162">
        <f t="shared" si="3"/>
        <v>0</v>
      </c>
      <c r="AO10" s="162">
        <f t="shared" si="3"/>
        <v>0</v>
      </c>
      <c r="AP10" s="162">
        <f t="shared" si="3"/>
        <v>0</v>
      </c>
      <c r="AQ10" s="162">
        <f t="shared" si="3"/>
        <v>0</v>
      </c>
      <c r="AR10" s="162">
        <f t="shared" si="3"/>
        <v>0</v>
      </c>
      <c r="AS10" s="162">
        <f t="shared" si="3"/>
        <v>0</v>
      </c>
      <c r="AT10" s="162">
        <f t="shared" si="3"/>
        <v>0</v>
      </c>
      <c r="AU10" s="162">
        <f t="shared" si="3"/>
        <v>0</v>
      </c>
      <c r="AV10" s="162">
        <f t="shared" si="3"/>
        <v>0</v>
      </c>
      <c r="AW10" s="162">
        <f t="shared" si="3"/>
        <v>0</v>
      </c>
      <c r="AX10" s="162">
        <f t="shared" si="3"/>
        <v>0</v>
      </c>
      <c r="AY10" s="162">
        <f t="shared" si="3"/>
        <v>0</v>
      </c>
      <c r="AZ10" s="162">
        <f t="shared" si="3"/>
        <v>0</v>
      </c>
      <c r="BA10" s="162">
        <f t="shared" si="3"/>
        <v>0</v>
      </c>
      <c r="BB10" s="162">
        <f t="shared" si="3"/>
        <v>0</v>
      </c>
      <c r="BC10" s="162">
        <f t="shared" si="3"/>
        <v>0</v>
      </c>
      <c r="BD10" s="162">
        <f t="shared" si="3"/>
        <v>0</v>
      </c>
      <c r="BE10" s="162">
        <f t="shared" si="3"/>
        <v>0</v>
      </c>
      <c r="BF10" s="162">
        <f t="shared" si="3"/>
        <v>0</v>
      </c>
      <c r="BG10" s="162">
        <f t="shared" si="3"/>
        <v>0</v>
      </c>
      <c r="BH10" s="162">
        <f t="shared" si="3"/>
        <v>0</v>
      </c>
      <c r="BI10" s="162">
        <f t="shared" si="3"/>
        <v>0</v>
      </c>
      <c r="BJ10" s="162">
        <f t="shared" si="3"/>
        <v>0</v>
      </c>
      <c r="BK10" s="162">
        <f t="shared" si="3"/>
        <v>0</v>
      </c>
      <c r="BL10" s="162">
        <f t="shared" si="3"/>
        <v>0</v>
      </c>
      <c r="BM10" s="162">
        <f t="shared" si="3"/>
        <v>0</v>
      </c>
      <c r="BN10" s="162">
        <f t="shared" si="3"/>
        <v>0</v>
      </c>
      <c r="BO10" s="162">
        <f t="shared" ref="BO10:CH10" si="4">IF(BO$4="X",BO18+BO26,0)</f>
        <v>0</v>
      </c>
      <c r="BP10" s="162">
        <f t="shared" si="4"/>
        <v>0</v>
      </c>
      <c r="BQ10" s="162">
        <f t="shared" si="4"/>
        <v>0</v>
      </c>
      <c r="BR10" s="162">
        <f t="shared" si="4"/>
        <v>0</v>
      </c>
      <c r="BS10" s="162">
        <f t="shared" si="4"/>
        <v>0</v>
      </c>
      <c r="BT10" s="162">
        <f t="shared" si="4"/>
        <v>0</v>
      </c>
      <c r="BU10" s="162">
        <f t="shared" si="4"/>
        <v>0</v>
      </c>
      <c r="BV10" s="162">
        <f t="shared" si="4"/>
        <v>0</v>
      </c>
      <c r="BW10" s="162">
        <f t="shared" si="4"/>
        <v>0</v>
      </c>
      <c r="BX10" s="162">
        <f t="shared" si="4"/>
        <v>0</v>
      </c>
      <c r="BY10" s="162">
        <f t="shared" si="4"/>
        <v>0</v>
      </c>
      <c r="BZ10" s="162">
        <f t="shared" si="4"/>
        <v>0</v>
      </c>
      <c r="CA10" s="162">
        <f t="shared" si="4"/>
        <v>0</v>
      </c>
      <c r="CB10" s="162">
        <f t="shared" si="4"/>
        <v>0</v>
      </c>
      <c r="CC10" s="162">
        <f t="shared" si="4"/>
        <v>0</v>
      </c>
      <c r="CD10" s="162">
        <f t="shared" si="4"/>
        <v>0</v>
      </c>
      <c r="CE10" s="162">
        <f t="shared" si="4"/>
        <v>0</v>
      </c>
      <c r="CF10" s="162">
        <f t="shared" si="4"/>
        <v>0</v>
      </c>
      <c r="CG10" s="162">
        <f t="shared" si="4"/>
        <v>0</v>
      </c>
      <c r="CH10" s="163">
        <f t="shared" si="4"/>
        <v>0</v>
      </c>
      <c r="CI10" s="367" t="s">
        <v>35</v>
      </c>
    </row>
    <row r="11" spans="1:87" ht="15" thickBot="1" x14ac:dyDescent="0.35">
      <c r="A11" s="1"/>
      <c r="B11" s="58" t="s">
        <v>3</v>
      </c>
      <c r="C11" s="164">
        <f>SUM(C6:C10)</f>
        <v>142391.91127313298</v>
      </c>
      <c r="D11" s="165">
        <f t="shared" ref="D11:BO11" si="5">SUM(D6:D10)</f>
        <v>286660.48303099483</v>
      </c>
      <c r="E11" s="165">
        <f t="shared" si="5"/>
        <v>430085.91395587794</v>
      </c>
      <c r="F11" s="165">
        <f t="shared" si="5"/>
        <v>545508.43929453415</v>
      </c>
      <c r="G11" s="165">
        <f t="shared" si="5"/>
        <v>721692.50390208792</v>
      </c>
      <c r="H11" s="165">
        <f t="shared" si="5"/>
        <v>1364679.4547903156</v>
      </c>
      <c r="I11" s="165">
        <f t="shared" si="5"/>
        <v>2367899.7700482709</v>
      </c>
      <c r="J11" s="165">
        <f t="shared" si="5"/>
        <v>3565990.2164419708</v>
      </c>
      <c r="K11" s="165">
        <f t="shared" si="5"/>
        <v>4583820.5798175288</v>
      </c>
      <c r="L11" s="165">
        <f t="shared" si="5"/>
        <v>5091573.6176905828</v>
      </c>
      <c r="M11" s="165">
        <f t="shared" si="5"/>
        <v>5739508.6437912397</v>
      </c>
      <c r="N11" s="165">
        <f t="shared" si="5"/>
        <v>6682715.878786644</v>
      </c>
      <c r="O11" s="165">
        <f t="shared" si="5"/>
        <v>7691830.6691108318</v>
      </c>
      <c r="P11" s="165">
        <f t="shared" si="5"/>
        <v>8558673.1985043492</v>
      </c>
      <c r="Q11" s="165">
        <f t="shared" si="5"/>
        <v>9455639.1370139997</v>
      </c>
      <c r="R11" s="165">
        <f t="shared" si="5"/>
        <v>10245910.184911197</v>
      </c>
      <c r="S11" s="165">
        <f t="shared" si="5"/>
        <v>11171026.350757487</v>
      </c>
      <c r="T11" s="165">
        <f t="shared" si="5"/>
        <v>13282046.692104271</v>
      </c>
      <c r="U11" s="165">
        <f t="shared" si="5"/>
        <v>15762270.249846082</v>
      </c>
      <c r="V11" s="165">
        <f t="shared" si="5"/>
        <v>18122249.487597018</v>
      </c>
      <c r="W11" s="165">
        <f t="shared" si="5"/>
        <v>0</v>
      </c>
      <c r="X11" s="165">
        <f t="shared" si="5"/>
        <v>0</v>
      </c>
      <c r="Y11" s="165">
        <f t="shared" si="5"/>
        <v>0</v>
      </c>
      <c r="Z11" s="165">
        <f t="shared" si="5"/>
        <v>0</v>
      </c>
      <c r="AA11" s="165">
        <f t="shared" si="5"/>
        <v>0</v>
      </c>
      <c r="AB11" s="165">
        <f t="shared" si="5"/>
        <v>0</v>
      </c>
      <c r="AC11" s="165">
        <f t="shared" si="5"/>
        <v>0</v>
      </c>
      <c r="AD11" s="165">
        <f t="shared" si="5"/>
        <v>0</v>
      </c>
      <c r="AE11" s="165">
        <f t="shared" si="5"/>
        <v>0</v>
      </c>
      <c r="AF11" s="165">
        <f t="shared" si="5"/>
        <v>0</v>
      </c>
      <c r="AG11" s="165">
        <f t="shared" si="5"/>
        <v>0</v>
      </c>
      <c r="AH11" s="165">
        <f t="shared" si="5"/>
        <v>0</v>
      </c>
      <c r="AI11" s="165">
        <f t="shared" si="5"/>
        <v>0</v>
      </c>
      <c r="AJ11" s="165">
        <f t="shared" si="5"/>
        <v>0</v>
      </c>
      <c r="AK11" s="165">
        <f t="shared" si="5"/>
        <v>0</v>
      </c>
      <c r="AL11" s="165">
        <f t="shared" si="5"/>
        <v>0</v>
      </c>
      <c r="AM11" s="165">
        <f t="shared" si="5"/>
        <v>0</v>
      </c>
      <c r="AN11" s="165">
        <f t="shared" si="5"/>
        <v>0</v>
      </c>
      <c r="AO11" s="165">
        <f t="shared" si="5"/>
        <v>0</v>
      </c>
      <c r="AP11" s="165">
        <f t="shared" si="5"/>
        <v>0</v>
      </c>
      <c r="AQ11" s="165">
        <f t="shared" si="5"/>
        <v>0</v>
      </c>
      <c r="AR11" s="165">
        <f t="shared" si="5"/>
        <v>0</v>
      </c>
      <c r="AS11" s="165">
        <f t="shared" si="5"/>
        <v>0</v>
      </c>
      <c r="AT11" s="165">
        <f t="shared" si="5"/>
        <v>0</v>
      </c>
      <c r="AU11" s="165">
        <f t="shared" si="5"/>
        <v>0</v>
      </c>
      <c r="AV11" s="165">
        <f t="shared" si="5"/>
        <v>0</v>
      </c>
      <c r="AW11" s="165">
        <f t="shared" si="5"/>
        <v>0</v>
      </c>
      <c r="AX11" s="165">
        <f t="shared" si="5"/>
        <v>0</v>
      </c>
      <c r="AY11" s="165">
        <f t="shared" si="5"/>
        <v>0</v>
      </c>
      <c r="AZ11" s="165">
        <f t="shared" si="5"/>
        <v>0</v>
      </c>
      <c r="BA11" s="165">
        <f t="shared" si="5"/>
        <v>0</v>
      </c>
      <c r="BB11" s="165">
        <f t="shared" si="5"/>
        <v>0</v>
      </c>
      <c r="BC11" s="165">
        <f t="shared" si="5"/>
        <v>0</v>
      </c>
      <c r="BD11" s="165">
        <f t="shared" si="5"/>
        <v>0</v>
      </c>
      <c r="BE11" s="165">
        <f t="shared" si="5"/>
        <v>0</v>
      </c>
      <c r="BF11" s="165">
        <f t="shared" si="5"/>
        <v>0</v>
      </c>
      <c r="BG11" s="165">
        <f t="shared" si="5"/>
        <v>0</v>
      </c>
      <c r="BH11" s="165">
        <f t="shared" si="5"/>
        <v>0</v>
      </c>
      <c r="BI11" s="165">
        <f t="shared" si="5"/>
        <v>0</v>
      </c>
      <c r="BJ11" s="165">
        <f t="shared" si="5"/>
        <v>0</v>
      </c>
      <c r="BK11" s="165">
        <f t="shared" si="5"/>
        <v>0</v>
      </c>
      <c r="BL11" s="165">
        <f t="shared" si="5"/>
        <v>0</v>
      </c>
      <c r="BM11" s="165">
        <f t="shared" si="5"/>
        <v>0</v>
      </c>
      <c r="BN11" s="165">
        <f t="shared" si="5"/>
        <v>0</v>
      </c>
      <c r="BO11" s="165">
        <f t="shared" si="5"/>
        <v>0</v>
      </c>
      <c r="BP11" s="165">
        <f t="shared" ref="BP11:CH11" si="6">SUM(BP6:BP10)</f>
        <v>0</v>
      </c>
      <c r="BQ11" s="165">
        <f t="shared" si="6"/>
        <v>0</v>
      </c>
      <c r="BR11" s="165">
        <f t="shared" si="6"/>
        <v>0</v>
      </c>
      <c r="BS11" s="165">
        <f t="shared" si="6"/>
        <v>0</v>
      </c>
      <c r="BT11" s="165">
        <f t="shared" si="6"/>
        <v>0</v>
      </c>
      <c r="BU11" s="165">
        <f t="shared" si="6"/>
        <v>0</v>
      </c>
      <c r="BV11" s="165">
        <f t="shared" si="6"/>
        <v>0</v>
      </c>
      <c r="BW11" s="165">
        <f t="shared" si="6"/>
        <v>0</v>
      </c>
      <c r="BX11" s="165">
        <f t="shared" si="6"/>
        <v>0</v>
      </c>
      <c r="BY11" s="165">
        <f t="shared" si="6"/>
        <v>0</v>
      </c>
      <c r="BZ11" s="165">
        <f t="shared" si="6"/>
        <v>0</v>
      </c>
      <c r="CA11" s="165">
        <f t="shared" si="6"/>
        <v>0</v>
      </c>
      <c r="CB11" s="165">
        <f t="shared" si="6"/>
        <v>0</v>
      </c>
      <c r="CC11" s="165">
        <f t="shared" si="6"/>
        <v>0</v>
      </c>
      <c r="CD11" s="165">
        <f t="shared" si="6"/>
        <v>0</v>
      </c>
      <c r="CE11" s="165">
        <f t="shared" si="6"/>
        <v>0</v>
      </c>
      <c r="CF11" s="165">
        <f t="shared" si="6"/>
        <v>0</v>
      </c>
      <c r="CG11" s="165">
        <f t="shared" si="6"/>
        <v>0</v>
      </c>
      <c r="CH11" s="166">
        <f t="shared" si="6"/>
        <v>0</v>
      </c>
      <c r="CI11" s="370">
        <f>CI93</f>
        <v>18122249.487597015</v>
      </c>
    </row>
    <row r="12" spans="1:87" s="354" customFormat="1" ht="15" thickBot="1" x14ac:dyDescent="0.35">
      <c r="B12" s="355" t="s">
        <v>36</v>
      </c>
      <c r="C12" s="371">
        <f>IF(C4="x",' 1M - RES'!C62+'2M - SGS'!C74+'3M - LGS'!C74+'4M - SPS'!C74+'11M - LPS'!C74+' LI 1M - RES'!C62+'LI 2M - SGS'!C74+'LI 3M - LGS'!C74+'LI 4M - SPS'!C74+'LI 11M - LPS'!C74+'Biz DRENE'!C82+'Biz DRENE'!C83+'Biz DRENE'!C84+'Biz DRENE'!C85+'Res DRENE'!C23,0)</f>
        <v>142391.91127313298</v>
      </c>
      <c r="D12" s="371">
        <f>IF(D4="x",' 1M - RES'!D62+'2M - SGS'!D74+'3M - LGS'!D74+'4M - SPS'!D74+'11M - LPS'!D74+' LI 1M - RES'!D62+'LI 2M - SGS'!D74+'LI 3M - LGS'!D74+'LI 4M - SPS'!D74+'LI 11M - LPS'!D74+'Biz DRENE'!D82+'Biz DRENE'!D83+'Biz DRENE'!D84+'Biz DRENE'!D85+'Res DRENE'!D23,0)</f>
        <v>286660.48303099483</v>
      </c>
      <c r="E12" s="371">
        <f>IF(E4="x",' 1M - RES'!E62+'2M - SGS'!E74+'3M - LGS'!E74+'4M - SPS'!E74+'11M - LPS'!E74+' LI 1M - RES'!E62+'LI 2M - SGS'!E74+'LI 3M - LGS'!E74+'LI 4M - SPS'!E74+'LI 11M - LPS'!E74+'Biz DRENE'!E82+'Biz DRENE'!E83+'Biz DRENE'!E84+'Biz DRENE'!E85+'Res DRENE'!E23,0)</f>
        <v>430085.91395587794</v>
      </c>
      <c r="F12" s="371">
        <f>IF(F4="x",' 1M - RES'!F62+'2M - SGS'!F74+'3M - LGS'!F74+'4M - SPS'!F74+'11M - LPS'!F74+' LI 1M - RES'!F62+'LI 2M - SGS'!F74+'LI 3M - LGS'!F74+'LI 4M - SPS'!F74+'LI 11M - LPS'!F74+'Biz DRENE'!F82+'Biz DRENE'!F83+'Biz DRENE'!F84+'Biz DRENE'!F85+'Res DRENE'!F23,0)</f>
        <v>545508.43929453415</v>
      </c>
      <c r="G12" s="371">
        <f>IF(G4="x",' 1M - RES'!G62+'2M - SGS'!G74+'3M - LGS'!G74+'4M - SPS'!G74+'11M - LPS'!G74+' LI 1M - RES'!G62+'LI 2M - SGS'!G74+'LI 3M - LGS'!G74+'LI 4M - SPS'!G74+'LI 11M - LPS'!G74+'Biz DRENE'!G82+'Biz DRENE'!G83+'Biz DRENE'!G84+'Biz DRENE'!G85+'Res DRENE'!G23,0)</f>
        <v>721692.50390208792</v>
      </c>
      <c r="H12" s="371">
        <f>IF(H4="x",' 1M - RES'!H62+'2M - SGS'!H74+'3M - LGS'!H74+'4M - SPS'!H74+'11M - LPS'!H74+' LI 1M - RES'!H62+'LI 2M - SGS'!H74+'LI 3M - LGS'!H74+'LI 4M - SPS'!H74+'LI 11M - LPS'!H74+'Biz DRENE'!H82+'Biz DRENE'!H83+'Biz DRENE'!H84+'Biz DRENE'!H85+'Res DRENE'!H23,0)</f>
        <v>1364679.4547903158</v>
      </c>
      <c r="I12" s="371">
        <f>IF(I4="x",' 1M - RES'!I62+'2M - SGS'!I74+'3M - LGS'!I74+'4M - SPS'!I74+'11M - LPS'!I74+' LI 1M - RES'!I62+'LI 2M - SGS'!I74+'LI 3M - LGS'!I74+'LI 4M - SPS'!I74+'LI 11M - LPS'!I74+'Biz DRENE'!I82+'Biz DRENE'!I83+'Biz DRENE'!I84+'Biz DRENE'!I85+'Res DRENE'!I23,0)</f>
        <v>2367899.7700482709</v>
      </c>
      <c r="J12" s="371">
        <f>IF(J4="x",' 1M - RES'!J62+'2M - SGS'!J74+'3M - LGS'!J74+'4M - SPS'!J74+'11M - LPS'!J74+' LI 1M - RES'!J62+'LI 2M - SGS'!J74+'LI 3M - LGS'!J74+'LI 4M - SPS'!J74+'LI 11M - LPS'!J74+'Biz DRENE'!J82+'Biz DRENE'!J83+'Biz DRENE'!J84+'Biz DRENE'!J85+'Res DRENE'!J23,0)</f>
        <v>3565990.2164419708</v>
      </c>
      <c r="K12" s="371">
        <f>IF(K4="x",' 1M - RES'!K62+'2M - SGS'!K74+'3M - LGS'!K74+'4M - SPS'!K74+'11M - LPS'!K74+' LI 1M - RES'!K62+'LI 2M - SGS'!K74+'LI 3M - LGS'!K74+'LI 4M - SPS'!K74+'LI 11M - LPS'!K74+'Biz DRENE'!K82+'Biz DRENE'!K83+'Biz DRENE'!K84+'Biz DRENE'!K85+'Res DRENE'!K23,0)</f>
        <v>4583820.5798175288</v>
      </c>
      <c r="L12" s="371">
        <f>IF(L4="x",' 1M - RES'!L62+'2M - SGS'!L74+'3M - LGS'!L74+'4M - SPS'!L74+'11M - LPS'!L74+' LI 1M - RES'!L62+'LI 2M - SGS'!L74+'LI 3M - LGS'!L74+'LI 4M - SPS'!L74+'LI 11M - LPS'!L74+'Biz DRENE'!L82+'Biz DRENE'!L83+'Biz DRENE'!L84+'Biz DRENE'!L85+'Res DRENE'!L23,0)</f>
        <v>5091573.6176905846</v>
      </c>
      <c r="M12" s="371">
        <f>IF(M4="x",' 1M - RES'!M62+'2M - SGS'!M74+'3M - LGS'!M74+'4M - SPS'!M74+'11M - LPS'!M74+' LI 1M - RES'!M62+'LI 2M - SGS'!M74+'LI 3M - LGS'!M74+'LI 4M - SPS'!M74+'LI 11M - LPS'!M74+'Biz DRENE'!M82+'Biz DRENE'!M83+'Biz DRENE'!M84+'Biz DRENE'!M85+'Res DRENE'!M23,0)</f>
        <v>5739508.6437912416</v>
      </c>
      <c r="N12" s="371">
        <f>IF(N4="x",' 1M - RES'!N62+'2M - SGS'!N74+'3M - LGS'!N74+'4M - SPS'!N74+'11M - LPS'!N74+' LI 1M - RES'!N62+'LI 2M - SGS'!N74+'LI 3M - LGS'!N74+'LI 4M - SPS'!N74+'LI 11M - LPS'!N74+'Biz DRENE'!N82+'Biz DRENE'!N83+'Biz DRENE'!N84+'Biz DRENE'!N85+'Res DRENE'!N23,0)</f>
        <v>6682715.878786644</v>
      </c>
      <c r="O12" s="371">
        <f>IF(O4="x",' 1M - RES'!O62+'2M - SGS'!O74+'3M - LGS'!O74+'4M - SPS'!O74+'11M - LPS'!O74+' LI 1M - RES'!O62+'LI 2M - SGS'!O74+'LI 3M - LGS'!O74+'LI 4M - SPS'!O74+'LI 11M - LPS'!O74+'Biz DRENE'!O82+'Biz DRENE'!O83+'Biz DRENE'!O84+'Biz DRENE'!O85+'Res DRENE'!O23,0)</f>
        <v>7691830.6691108318</v>
      </c>
      <c r="P12" s="371">
        <f>IF(P4="x",' 1M - RES'!P62+'2M - SGS'!P74+'3M - LGS'!P74+'4M - SPS'!P74+'11M - LPS'!P74+' LI 1M - RES'!P62+'LI 2M - SGS'!P74+'LI 3M - LGS'!P74+'LI 4M - SPS'!P74+'LI 11M - LPS'!P74+'Biz DRENE'!P82+'Biz DRENE'!P83+'Biz DRENE'!P84+'Biz DRENE'!P85+'Res DRENE'!P23,0)</f>
        <v>8558673.1985043529</v>
      </c>
      <c r="Q12" s="371">
        <f>IF(Q4="x",' 1M - RES'!Q62+'2M - SGS'!Q74+'3M - LGS'!Q74+'4M - SPS'!Q74+'11M - LPS'!Q74+' LI 1M - RES'!Q62+'LI 2M - SGS'!Q74+'LI 3M - LGS'!Q74+'LI 4M - SPS'!Q74+'LI 11M - LPS'!Q74+'Biz DRENE'!Q82+'Biz DRENE'!Q83+'Biz DRENE'!Q84+'Biz DRENE'!Q85+'Res DRENE'!Q23,0)</f>
        <v>9455639.1370139997</v>
      </c>
      <c r="R12" s="371">
        <f>IF(R4="x",' 1M - RES'!R62+'2M - SGS'!R74+'3M - LGS'!R74+'4M - SPS'!R74+'11M - LPS'!R74+' LI 1M - RES'!R62+'LI 2M - SGS'!R74+'LI 3M - LGS'!R74+'LI 4M - SPS'!R74+'LI 11M - LPS'!R74+'Biz DRENE'!R82+'Biz DRENE'!R83+'Biz DRENE'!R84+'Biz DRENE'!R85+'Res DRENE'!R23,0)</f>
        <v>10245910.184911197</v>
      </c>
      <c r="S12" s="371">
        <f>IF(S4="x",' 1M - RES'!S62+'2M - SGS'!S74+'3M - LGS'!S74+'4M - SPS'!S74+'11M - LPS'!S74+' LI 1M - RES'!S62+'LI 2M - SGS'!S74+'LI 3M - LGS'!S74+'LI 4M - SPS'!S74+'LI 11M - LPS'!S74+'Biz DRENE'!S82+'Biz DRENE'!S83+'Biz DRENE'!S84+'Biz DRENE'!S85+'Res DRENE'!S23,0)</f>
        <v>11171026.350757489</v>
      </c>
      <c r="T12" s="371">
        <f>IF(T4="x",' 1M - RES'!T62+'2M - SGS'!T74+'3M - LGS'!T74+'4M - SPS'!T74+'11M - LPS'!T74+' LI 1M - RES'!T62+'LI 2M - SGS'!T74+'LI 3M - LGS'!T74+'LI 4M - SPS'!T74+'LI 11M - LPS'!T74+'Biz DRENE'!T82+'Biz DRENE'!T83+'Biz DRENE'!T84+'Biz DRENE'!T85+'Res DRENE'!T23,0)</f>
        <v>13282046.692104273</v>
      </c>
      <c r="U12" s="371">
        <f>IF(U4="x",' 1M - RES'!U62+'2M - SGS'!U74+'3M - LGS'!U74+'4M - SPS'!U74+'11M - LPS'!U74+' LI 1M - RES'!U62+'LI 2M - SGS'!U74+'LI 3M - LGS'!U74+'LI 4M - SPS'!U74+'LI 11M - LPS'!U74+'Biz DRENE'!U82+'Biz DRENE'!U83+'Biz DRENE'!U84+'Biz DRENE'!U85+'Res DRENE'!U23,0)</f>
        <v>15762270.249846082</v>
      </c>
      <c r="V12" s="371">
        <f>IF(V4="x",' 1M - RES'!V62+'2M - SGS'!V74+'3M - LGS'!V74+'4M - SPS'!V74+'11M - LPS'!V74+' LI 1M - RES'!V62+'LI 2M - SGS'!V74+'LI 3M - LGS'!V74+'LI 4M - SPS'!V74+'LI 11M - LPS'!V74+'Biz DRENE'!V82+'Biz DRENE'!V83+'Biz DRENE'!V84+'Biz DRENE'!V85+'Res DRENE'!V23,0)</f>
        <v>18122249.487597015</v>
      </c>
      <c r="W12" s="371">
        <f>IF(W4="x",' 1M - RES'!W62+'2M - SGS'!W74+'3M - LGS'!W74+'4M - SPS'!W74+'11M - LPS'!W74+' LI 1M - RES'!W62+'LI 2M - SGS'!W74+'LI 3M - LGS'!W74+'LI 4M - SPS'!W74+'LI 11M - LPS'!W74+'Biz DRENE'!W82+'Biz DRENE'!W83+'Biz DRENE'!W84+'Biz DRENE'!W85+'Res DRENE'!W23,0)</f>
        <v>0</v>
      </c>
      <c r="X12" s="371">
        <f>IF(X4="x",' 1M - RES'!X62+'2M - SGS'!X74+'3M - LGS'!X74+'4M - SPS'!X74+'11M - LPS'!X74+' LI 1M - RES'!X62+'LI 2M - SGS'!X74+'LI 3M - LGS'!X74+'LI 4M - SPS'!X74+'LI 11M - LPS'!X74+'Biz DRENE'!X82+'Biz DRENE'!X83+'Biz DRENE'!X84+'Biz DRENE'!X85+'Res DRENE'!X23,0)</f>
        <v>0</v>
      </c>
      <c r="Y12" s="371">
        <f>IF(Y4="x",' 1M - RES'!Y62+'2M - SGS'!Y74+'3M - LGS'!Y74+'4M - SPS'!Y74+'11M - LPS'!Y74+' LI 1M - RES'!Y62+'LI 2M - SGS'!Y74+'LI 3M - LGS'!Y74+'LI 4M - SPS'!Y74+'LI 11M - LPS'!Y74+'Biz DRENE'!Y82+'Biz DRENE'!Y83+'Biz DRENE'!Y84+'Biz DRENE'!Y85+'Res DRENE'!Y23,0)</f>
        <v>0</v>
      </c>
      <c r="Z12" s="371">
        <f>IF(Z4="x",' 1M - RES'!Z62+'2M - SGS'!Z74+'3M - LGS'!Z74+'4M - SPS'!Z74+'11M - LPS'!Z74+' LI 1M - RES'!Z62+'LI 2M - SGS'!Z74+'LI 3M - LGS'!Z74+'LI 4M - SPS'!Z74+'LI 11M - LPS'!Z74+'Biz DRENE'!Z82+'Biz DRENE'!Z83+'Biz DRENE'!Z84+'Biz DRENE'!Z85+'Res DRENE'!Z23,0)</f>
        <v>0</v>
      </c>
      <c r="AA12" s="371">
        <f>IF(AA4="x",' 1M - RES'!AA62+'2M - SGS'!AA74+'3M - LGS'!AA74+'4M - SPS'!AA74+'11M - LPS'!AA74+' LI 1M - RES'!AA62+'LI 2M - SGS'!AA74+'LI 3M - LGS'!AA74+'LI 4M - SPS'!AA74+'LI 11M - LPS'!AA74+'Biz DRENE'!AA82+'Biz DRENE'!AA83+'Biz DRENE'!AA84+'Biz DRENE'!AA85+'Res DRENE'!AA23,0)</f>
        <v>0</v>
      </c>
      <c r="AB12" s="371">
        <f>IF(AB4="x",' 1M - RES'!AB62+'2M - SGS'!AB74+'3M - LGS'!AB74+'4M - SPS'!AB74+'11M - LPS'!AB74+' LI 1M - RES'!AB62+'LI 2M - SGS'!AB74+'LI 3M - LGS'!AB74+'LI 4M - SPS'!AB74+'LI 11M - LPS'!AB74+'Biz DRENE'!AB82+'Biz DRENE'!AB83+'Biz DRENE'!AB84+'Biz DRENE'!AB85+'Res DRENE'!AB23,0)</f>
        <v>0</v>
      </c>
      <c r="AC12" s="371">
        <f>IF(AC4="x",' 1M - RES'!AC62+'2M - SGS'!AC74+'3M - LGS'!AC74+'4M - SPS'!AC74+'11M - LPS'!AC74+' LI 1M - RES'!AC62+'LI 2M - SGS'!AC74+'LI 3M - LGS'!AC74+'LI 4M - SPS'!AC74+'LI 11M - LPS'!AC74+'Biz DRENE'!AC82+'Biz DRENE'!AC83+'Biz DRENE'!AC84+'Biz DRENE'!AC85+'Res DRENE'!AC23,0)</f>
        <v>0</v>
      </c>
      <c r="AD12" s="371">
        <f>IF(AD4="x",' 1M - RES'!AD62+'2M - SGS'!AD74+'3M - LGS'!AD74+'4M - SPS'!AD74+'11M - LPS'!AD74+' LI 1M - RES'!AD62+'LI 2M - SGS'!AD74+'LI 3M - LGS'!AD74+'LI 4M - SPS'!AD74+'LI 11M - LPS'!AD74+'Biz DRENE'!AD82+'Biz DRENE'!AD83+'Biz DRENE'!AD84+'Biz DRENE'!AD85+'Res DRENE'!AD23,0)</f>
        <v>0</v>
      </c>
      <c r="AE12" s="371">
        <f>IF(AE4="x",' 1M - RES'!AE62+'2M - SGS'!AE74+'3M - LGS'!AE74+'4M - SPS'!AE74+'11M - LPS'!AE74+' LI 1M - RES'!AE62+'LI 2M - SGS'!AE74+'LI 3M - LGS'!AE74+'LI 4M - SPS'!AE74+'LI 11M - LPS'!AE74+'Biz DRENE'!AE82+'Biz DRENE'!AE83+'Biz DRENE'!AE84+'Biz DRENE'!AE85+'Res DRENE'!AE23,0)</f>
        <v>0</v>
      </c>
      <c r="AF12" s="371">
        <f>IF(AF4="x",' 1M - RES'!AF62+'2M - SGS'!AF74+'3M - LGS'!AF74+'4M - SPS'!AF74+'11M - LPS'!AF74+' LI 1M - RES'!AF62+'LI 2M - SGS'!AF74+'LI 3M - LGS'!AF74+'LI 4M - SPS'!AF74+'LI 11M - LPS'!AF74+'Biz DRENE'!AF82+'Biz DRENE'!AF83+'Biz DRENE'!AF84+'Biz DRENE'!AF85+'Res DRENE'!AF23,0)</f>
        <v>0</v>
      </c>
      <c r="AG12" s="371">
        <f>IF(AG4="x",' 1M - RES'!AG62+'2M - SGS'!AG74+'3M - LGS'!AG74+'4M - SPS'!AG74+'11M - LPS'!AG74+' LI 1M - RES'!AG62+'LI 2M - SGS'!AG74+'LI 3M - LGS'!AG74+'LI 4M - SPS'!AG74+'LI 11M - LPS'!AG74+'Biz DRENE'!AG82+'Biz DRENE'!AG83+'Biz DRENE'!AG84+'Biz DRENE'!AG85+'Res DRENE'!AG23,0)</f>
        <v>0</v>
      </c>
      <c r="AH12" s="371">
        <f>IF(AH4="x",' 1M - RES'!AH62+'2M - SGS'!AH74+'3M - LGS'!AH74+'4M - SPS'!AH74+'11M - LPS'!AH74+' LI 1M - RES'!AH62+'LI 2M - SGS'!AH74+'LI 3M - LGS'!AH74+'LI 4M - SPS'!AH74+'LI 11M - LPS'!AH74+'Biz DRENE'!AH82+'Biz DRENE'!AH83+'Biz DRENE'!AH84+'Biz DRENE'!AH85+'Res DRENE'!AH23,0)</f>
        <v>0</v>
      </c>
      <c r="AI12" s="371">
        <f>IF(AI4="x",' 1M - RES'!AI62+'2M - SGS'!AI74+'3M - LGS'!AI74+'4M - SPS'!AI74+'11M - LPS'!AI74+' LI 1M - RES'!AI62+'LI 2M - SGS'!AI74+'LI 3M - LGS'!AI74+'LI 4M - SPS'!AI74+'LI 11M - LPS'!AI74+'Biz DRENE'!AI82+'Biz DRENE'!AI83+'Biz DRENE'!AI84+'Biz DRENE'!AI85+'Res DRENE'!AI23,0)</f>
        <v>0</v>
      </c>
      <c r="AJ12" s="371">
        <f>IF(AJ4="x",' 1M - RES'!AJ62+'2M - SGS'!AJ74+'3M - LGS'!AJ74+'4M - SPS'!AJ74+'11M - LPS'!AJ74+' LI 1M - RES'!AJ62+'LI 2M - SGS'!AJ74+'LI 3M - LGS'!AJ74+'LI 4M - SPS'!AJ74+'LI 11M - LPS'!AJ74+'Biz DRENE'!AJ82+'Biz DRENE'!AJ83+'Biz DRENE'!AJ84+'Biz DRENE'!AJ85+'Res DRENE'!AJ23,0)</f>
        <v>0</v>
      </c>
      <c r="AK12" s="371">
        <f>IF(AK4="x",' 1M - RES'!AK62+'2M - SGS'!AK74+'3M - LGS'!AK74+'4M - SPS'!AK74+'11M - LPS'!AK74+' LI 1M - RES'!AK62+'LI 2M - SGS'!AK74+'LI 3M - LGS'!AK74+'LI 4M - SPS'!AK74+'LI 11M - LPS'!AK74+'Biz DRENE'!AK82+'Biz DRENE'!AK83+'Biz DRENE'!AK84+'Biz DRENE'!AK85+'Res DRENE'!AK23,0)</f>
        <v>0</v>
      </c>
      <c r="AL12" s="371">
        <f>IF(AL4="x",' 1M - RES'!AL62+'2M - SGS'!AL74+'3M - LGS'!AL74+'4M - SPS'!AL74+'11M - LPS'!AL74+' LI 1M - RES'!AL62+'LI 2M - SGS'!AL74+'LI 3M - LGS'!AL74+'LI 4M - SPS'!AL74+'LI 11M - LPS'!AL74+'Biz DRENE'!AL82+'Biz DRENE'!AL83+'Biz DRENE'!AL84+'Biz DRENE'!AL85+'Res DRENE'!AL23,0)</f>
        <v>0</v>
      </c>
      <c r="AM12" s="371">
        <f>IF(AM4="x",' 1M - RES'!AM62+'2M - SGS'!AM74+'3M - LGS'!AM74+'4M - SPS'!AM74+'11M - LPS'!AM74+' LI 1M - RES'!AM62+'LI 2M - SGS'!AM74+'LI 3M - LGS'!AM74+'LI 4M - SPS'!AM74+'LI 11M - LPS'!AM74+'Biz DRENE'!AM82+'Biz DRENE'!AM83+'Biz DRENE'!AM84+'Biz DRENE'!AM85+'Res DRENE'!AM23,0)</f>
        <v>0</v>
      </c>
      <c r="AN12" s="371">
        <f>IF(AN4="x",'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O12" s="371">
        <f>IF(AO4="x",'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P12" s="371">
        <f>IF(AP4="x",'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Q12" s="371">
        <f>IF(AQ4="x",'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R12" s="371">
        <f>IF(AR4="x",'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S12" s="371">
        <f>IF(AS4="x",'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T12" s="371">
        <f>IF(AT4="x",'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U12" s="371">
        <f>IF(AU4="x",'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V12" s="371">
        <f>IF(AV4="x",'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W12" s="371">
        <f>IF(AW4="x",'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X12" s="371">
        <f>IF(AX4="x",'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Y12" s="371">
        <f>IF(AY4="x",'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AZ12" s="371">
        <f>IF(AZ4="x",'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A12" s="371">
        <f>IF(BA4="x",'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B12" s="371">
        <f>IF(BB4="x",'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C12" s="371">
        <f>IF(BC4="x",'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D12" s="371">
        <f>IF(BD4="x",'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E12" s="371">
        <f>IF(BE4="x",'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F12" s="371">
        <f>IF(BF4="x",'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G12" s="371">
        <f>IF(BG4="x",'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H12" s="371">
        <f>IF(BH4="x",'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I12" s="371">
        <f>IF(BI4="x",'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J12" s="371">
        <f>IF(BJ4="x",'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K12" s="371">
        <f>IF(BK4="x",'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L12" s="371">
        <f>IF(BL4="x",'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M12" s="371">
        <f>IF(BM4="x",'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N12" s="371">
        <f>IF(BN4="x",'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O12" s="371">
        <f>IF(BO4="x",'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P12" s="371">
        <f>IF(BP4="x",'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Q12" s="371">
        <f>IF(BQ4="x",'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R12" s="371">
        <f>IF(BR4="x",'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S12" s="371">
        <f>IF(BS4="x",'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T12" s="371">
        <f>IF(BT4="x",'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U12" s="371">
        <f>IF(BU4="x",'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V12" s="371">
        <f>IF(BV4="x",'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W12" s="371">
        <f>IF(BW4="x",'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X12" s="371">
        <f>IF(BX4="x",'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Y12" s="371">
        <f>IF(BY4="x",'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BZ12" s="371">
        <f>IF(BZ4="x",'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CA12" s="371">
        <f>IF(CA4="x",'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CB12" s="371">
        <f>IF(CB4="x",'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CC12" s="371">
        <f>IF(CC4="x",'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CD12" s="371">
        <f>IF(CD4="x",'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CE12" s="371">
        <f>IF(CE4="x",'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CF12" s="371">
        <f>IF(CF4="x",'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CG12" s="371">
        <f>IF(CG4="x",'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  <c r="CH12" s="371">
        <f>IF(CH4="x",' 1M - RES'!#REF!+'2M - SGS'!#REF!+'3M - LGS'!#REF!+'4M - SPS'!#REF!+'11M - LPS'!#REF!+' LI 1M - RES'!#REF!+'LI 2M - SGS'!#REF!+'LI 3M - LGS'!#REF!+'LI 4M - SPS'!#REF!+'LI 11M - LPS'!#REF!+'Biz DRENE'!#REF!+'Biz DRENE'!#REF!+'Biz DRENE'!#REF!+'Biz DRENE'!#REF!+'Res DRENE'!#REF!,0)</f>
        <v>0</v>
      </c>
    </row>
    <row r="13" spans="1:87" ht="15" thickBot="1" x14ac:dyDescent="0.35">
      <c r="B13" s="181" t="s">
        <v>37</v>
      </c>
      <c r="C13" s="150">
        <f t="shared" ref="C13:AH13" si="7">C5</f>
        <v>43831</v>
      </c>
      <c r="D13" s="177">
        <f t="shared" si="7"/>
        <v>43862</v>
      </c>
      <c r="E13" s="177">
        <f t="shared" si="7"/>
        <v>43891</v>
      </c>
      <c r="F13" s="177">
        <f t="shared" si="7"/>
        <v>43922</v>
      </c>
      <c r="G13" s="177">
        <f t="shared" si="7"/>
        <v>43952</v>
      </c>
      <c r="H13" s="177">
        <f t="shared" si="7"/>
        <v>43983</v>
      </c>
      <c r="I13" s="177">
        <f t="shared" si="7"/>
        <v>44013</v>
      </c>
      <c r="J13" s="177">
        <f t="shared" si="7"/>
        <v>44044</v>
      </c>
      <c r="K13" s="177">
        <f t="shared" si="7"/>
        <v>44075</v>
      </c>
      <c r="L13" s="177">
        <f t="shared" si="7"/>
        <v>44105</v>
      </c>
      <c r="M13" s="177">
        <f t="shared" si="7"/>
        <v>44136</v>
      </c>
      <c r="N13" s="177">
        <f t="shared" si="7"/>
        <v>44166</v>
      </c>
      <c r="O13" s="177">
        <f t="shared" si="7"/>
        <v>44197</v>
      </c>
      <c r="P13" s="177">
        <f t="shared" si="7"/>
        <v>44228</v>
      </c>
      <c r="Q13" s="177">
        <f t="shared" si="7"/>
        <v>44256</v>
      </c>
      <c r="R13" s="177">
        <f t="shared" si="7"/>
        <v>44287</v>
      </c>
      <c r="S13" s="177">
        <f t="shared" si="7"/>
        <v>44317</v>
      </c>
      <c r="T13" s="177">
        <f t="shared" si="7"/>
        <v>44348</v>
      </c>
      <c r="U13" s="177">
        <f t="shared" si="7"/>
        <v>44378</v>
      </c>
      <c r="V13" s="177">
        <f t="shared" si="7"/>
        <v>44409</v>
      </c>
      <c r="W13" s="177">
        <f t="shared" si="7"/>
        <v>44440</v>
      </c>
      <c r="X13" s="177">
        <f t="shared" si="7"/>
        <v>44470</v>
      </c>
      <c r="Y13" s="177">
        <f t="shared" si="7"/>
        <v>44501</v>
      </c>
      <c r="Z13" s="177">
        <f t="shared" si="7"/>
        <v>44531</v>
      </c>
      <c r="AA13" s="177">
        <f t="shared" si="7"/>
        <v>44562</v>
      </c>
      <c r="AB13" s="177">
        <f t="shared" si="7"/>
        <v>44593</v>
      </c>
      <c r="AC13" s="177">
        <f t="shared" si="7"/>
        <v>44621</v>
      </c>
      <c r="AD13" s="177">
        <f t="shared" si="7"/>
        <v>44652</v>
      </c>
      <c r="AE13" s="177">
        <f t="shared" si="7"/>
        <v>44682</v>
      </c>
      <c r="AF13" s="177">
        <f t="shared" si="7"/>
        <v>44713</v>
      </c>
      <c r="AG13" s="177">
        <f t="shared" si="7"/>
        <v>44743</v>
      </c>
      <c r="AH13" s="177">
        <f t="shared" si="7"/>
        <v>44774</v>
      </c>
      <c r="AI13" s="177">
        <f t="shared" ref="AI13:BN13" si="8">AI5</f>
        <v>44805</v>
      </c>
      <c r="AJ13" s="177">
        <f t="shared" si="8"/>
        <v>44835</v>
      </c>
      <c r="AK13" s="177">
        <f t="shared" si="8"/>
        <v>44866</v>
      </c>
      <c r="AL13" s="177">
        <f t="shared" si="8"/>
        <v>44896</v>
      </c>
      <c r="AM13" s="177">
        <f t="shared" si="8"/>
        <v>44927</v>
      </c>
      <c r="AN13" s="177">
        <f t="shared" si="8"/>
        <v>44958</v>
      </c>
      <c r="AO13" s="177">
        <f t="shared" si="8"/>
        <v>44986</v>
      </c>
      <c r="AP13" s="177">
        <f t="shared" si="8"/>
        <v>45017</v>
      </c>
      <c r="AQ13" s="177">
        <f t="shared" si="8"/>
        <v>45047</v>
      </c>
      <c r="AR13" s="177">
        <f t="shared" si="8"/>
        <v>45078</v>
      </c>
      <c r="AS13" s="177">
        <f t="shared" si="8"/>
        <v>45108</v>
      </c>
      <c r="AT13" s="177">
        <f t="shared" si="8"/>
        <v>45139</v>
      </c>
      <c r="AU13" s="177">
        <f t="shared" si="8"/>
        <v>45170</v>
      </c>
      <c r="AV13" s="177">
        <f t="shared" si="8"/>
        <v>45200</v>
      </c>
      <c r="AW13" s="177">
        <f t="shared" si="8"/>
        <v>45231</v>
      </c>
      <c r="AX13" s="177">
        <f t="shared" si="8"/>
        <v>45261</v>
      </c>
      <c r="AY13" s="177">
        <f t="shared" si="8"/>
        <v>45292</v>
      </c>
      <c r="AZ13" s="177">
        <f t="shared" si="8"/>
        <v>45323</v>
      </c>
      <c r="BA13" s="177">
        <f t="shared" si="8"/>
        <v>45352</v>
      </c>
      <c r="BB13" s="177">
        <f t="shared" si="8"/>
        <v>45383</v>
      </c>
      <c r="BC13" s="177">
        <f t="shared" si="8"/>
        <v>45413</v>
      </c>
      <c r="BD13" s="177">
        <f t="shared" si="8"/>
        <v>45444</v>
      </c>
      <c r="BE13" s="177">
        <f t="shared" si="8"/>
        <v>45474</v>
      </c>
      <c r="BF13" s="177">
        <f t="shared" si="8"/>
        <v>45505</v>
      </c>
      <c r="BG13" s="177">
        <f t="shared" si="8"/>
        <v>45536</v>
      </c>
      <c r="BH13" s="177">
        <f t="shared" si="8"/>
        <v>45566</v>
      </c>
      <c r="BI13" s="177">
        <f t="shared" si="8"/>
        <v>45597</v>
      </c>
      <c r="BJ13" s="177">
        <f t="shared" si="8"/>
        <v>45627</v>
      </c>
      <c r="BK13" s="177">
        <f t="shared" si="8"/>
        <v>45658</v>
      </c>
      <c r="BL13" s="177">
        <f t="shared" si="8"/>
        <v>45689</v>
      </c>
      <c r="BM13" s="177">
        <f t="shared" si="8"/>
        <v>45717</v>
      </c>
      <c r="BN13" s="177">
        <f t="shared" si="8"/>
        <v>45748</v>
      </c>
      <c r="BO13" s="177">
        <f t="shared" ref="BO13:CH13" si="9">BO5</f>
        <v>45778</v>
      </c>
      <c r="BP13" s="177">
        <f t="shared" si="9"/>
        <v>45809</v>
      </c>
      <c r="BQ13" s="177">
        <f t="shared" si="9"/>
        <v>45839</v>
      </c>
      <c r="BR13" s="177">
        <f t="shared" si="9"/>
        <v>45870</v>
      </c>
      <c r="BS13" s="177">
        <f t="shared" si="9"/>
        <v>45901</v>
      </c>
      <c r="BT13" s="177">
        <f t="shared" si="9"/>
        <v>45931</v>
      </c>
      <c r="BU13" s="177">
        <f t="shared" si="9"/>
        <v>45962</v>
      </c>
      <c r="BV13" s="177">
        <f t="shared" si="9"/>
        <v>45992</v>
      </c>
      <c r="BW13" s="177">
        <f t="shared" si="9"/>
        <v>46023</v>
      </c>
      <c r="BX13" s="177">
        <f t="shared" si="9"/>
        <v>46054</v>
      </c>
      <c r="BY13" s="177">
        <f t="shared" si="9"/>
        <v>46082</v>
      </c>
      <c r="BZ13" s="177">
        <f t="shared" si="9"/>
        <v>46113</v>
      </c>
      <c r="CA13" s="177">
        <f t="shared" si="9"/>
        <v>46143</v>
      </c>
      <c r="CB13" s="177">
        <f t="shared" si="9"/>
        <v>46174</v>
      </c>
      <c r="CC13" s="177">
        <f t="shared" si="9"/>
        <v>46204</v>
      </c>
      <c r="CD13" s="177">
        <f t="shared" si="9"/>
        <v>46235</v>
      </c>
      <c r="CE13" s="177">
        <f t="shared" si="9"/>
        <v>46266</v>
      </c>
      <c r="CF13" s="177">
        <f t="shared" si="9"/>
        <v>46296</v>
      </c>
      <c r="CG13" s="177">
        <f t="shared" si="9"/>
        <v>46327</v>
      </c>
      <c r="CH13" s="178">
        <f t="shared" si="9"/>
        <v>46357</v>
      </c>
    </row>
    <row r="14" spans="1:87" x14ac:dyDescent="0.3">
      <c r="B14" s="182" t="s">
        <v>7</v>
      </c>
      <c r="C14" s="51">
        <f>IF(C$4="X",' 1M - RES'!C$62+'Res DRENE'!C23,0)</f>
        <v>136609.93120659847</v>
      </c>
      <c r="D14" s="51">
        <f>IF(D$4="X",' 1M - RES'!D$62+'Res DRENE'!D23,0)</f>
        <v>267642.8490183673</v>
      </c>
      <c r="E14" s="51">
        <f>IF(E$4="X",' 1M - RES'!E$62+'Res DRENE'!E23,0)</f>
        <v>388698.11962879787</v>
      </c>
      <c r="F14" s="51">
        <f>IF(F$4="X",' 1M - RES'!F$62+'Res DRENE'!F23,0)</f>
        <v>463557.91327065235</v>
      </c>
      <c r="G14" s="51">
        <f>IF(G$4="X",' 1M - RES'!G$62+'Res DRENE'!G23,0)</f>
        <v>558232.45616293838</v>
      </c>
      <c r="H14" s="51">
        <f>IF(H$4="X",' 1M - RES'!H$62+'Res DRENE'!H23,0)</f>
        <v>1017879.4068814262</v>
      </c>
      <c r="I14" s="51">
        <f>IF(I$4="X",' 1M - RES'!I$62+'Res DRENE'!I23,0)</f>
        <v>1729037.3279398126</v>
      </c>
      <c r="J14" s="51">
        <f>IF(J$4="X",' 1M - RES'!J$62+'Res DRENE'!J23,0)</f>
        <v>2583788.6599946949</v>
      </c>
      <c r="K14" s="51">
        <f>IF(K$4="X",' 1M - RES'!K$62+'Res DRENE'!K23,0)</f>
        <v>3258994.8578956053</v>
      </c>
      <c r="L14" s="51">
        <f>IF(L$4="X",' 1M - RES'!L$62+'Res DRENE'!L23,0)</f>
        <v>3549184.6479014098</v>
      </c>
      <c r="M14" s="51">
        <f>IF(M$4="X",' 1M - RES'!M$62+'Res DRENE'!M23,0)</f>
        <v>3971606.4214624371</v>
      </c>
      <c r="N14" s="51">
        <f>IF(N$4="X",' 1M - RES'!N$62+'Res DRENE'!N23,0)</f>
        <v>4581330.7448988846</v>
      </c>
      <c r="O14" s="51">
        <f>IF(O$4="X",' 1M - RES'!O$62+'Res DRENE'!O23,0)</f>
        <v>5154486.4190787226</v>
      </c>
      <c r="P14" s="51">
        <f>IF(P$4="X",' 1M - RES'!P$62+'Res DRENE'!P23,0)</f>
        <v>5664152.2515071826</v>
      </c>
      <c r="Q14" s="51">
        <f>IF(Q$4="X",' 1M - RES'!Q$62+'Res DRENE'!Q23,0)</f>
        <v>6183304.6849832339</v>
      </c>
      <c r="R14" s="51">
        <f>IF(R$4="X",' 1M - RES'!R$62+'Res DRENE'!R23,0)</f>
        <v>6629704.0863173036</v>
      </c>
      <c r="S14" s="51">
        <f>IF(S$4="X",' 1M - RES'!S$62+'Res DRENE'!S23,0)</f>
        <v>7097976.4282338088</v>
      </c>
      <c r="T14" s="51">
        <f>IF(T$4="X",' 1M - RES'!T$62+'Res DRENE'!T23,0)</f>
        <v>8289326.1060483987</v>
      </c>
      <c r="U14" s="51">
        <f>IF(U$4="X",' 1M - RES'!U$62+'Res DRENE'!U23,0)</f>
        <v>9643520.3807462025</v>
      </c>
      <c r="V14" s="51">
        <f>IF(V$4="X",' 1M - RES'!V$62+'Res DRENE'!V23,0)</f>
        <v>10990330.742641987</v>
      </c>
      <c r="W14" s="51">
        <f>IF(W$4="X",' 1M - RES'!W$62+'Res DRENE'!W23,0)</f>
        <v>0</v>
      </c>
      <c r="X14" s="51">
        <f>IF(X$4="X",' 1M - RES'!X$62+'Res DRENE'!X23,0)</f>
        <v>0</v>
      </c>
      <c r="Y14" s="51">
        <f>IF(Y$4="X",' 1M - RES'!Y$62+'Res DRENE'!Y23,0)</f>
        <v>0</v>
      </c>
      <c r="Z14" s="51">
        <f>IF(Z$4="X",' 1M - RES'!Z$62+'Res DRENE'!Z23,0)</f>
        <v>0</v>
      </c>
      <c r="AA14" s="51">
        <f>IF(AA$4="X",' 1M - RES'!AA$62+'Res DRENE'!AA23,0)</f>
        <v>0</v>
      </c>
      <c r="AB14" s="51">
        <f>IF(AB$4="X",' 1M - RES'!AB$62+'Res DRENE'!AB23,0)</f>
        <v>0</v>
      </c>
      <c r="AC14" s="51">
        <f>IF(AC$4="X",' 1M - RES'!AC$62+'Res DRENE'!AC23,0)</f>
        <v>0</v>
      </c>
      <c r="AD14" s="51">
        <f>IF(AD$4="X",' 1M - RES'!AD$62+'Res DRENE'!AD23,0)</f>
        <v>0</v>
      </c>
      <c r="AE14" s="51">
        <f>IF(AE$4="X",' 1M - RES'!AE$62+'Res DRENE'!AE23,0)</f>
        <v>0</v>
      </c>
      <c r="AF14" s="51">
        <f>IF(AF$4="X",' 1M - RES'!AF$62+'Res DRENE'!AF23,0)</f>
        <v>0</v>
      </c>
      <c r="AG14" s="51">
        <f>IF(AG$4="X",' 1M - RES'!AG$62+'Res DRENE'!AG23,0)</f>
        <v>0</v>
      </c>
      <c r="AH14" s="51">
        <f>IF(AH$4="X",' 1M - RES'!AH$62+'Res DRENE'!AH23,0)</f>
        <v>0</v>
      </c>
      <c r="AI14" s="51">
        <f>IF(AI$4="X",' 1M - RES'!AI$62+'Res DRENE'!AI23,0)</f>
        <v>0</v>
      </c>
      <c r="AJ14" s="51">
        <f>IF(AJ$4="X",' 1M - RES'!AJ$62+'Res DRENE'!AJ23,0)</f>
        <v>0</v>
      </c>
      <c r="AK14" s="51">
        <f>IF(AK$4="X",' 1M - RES'!AK$62+'Res DRENE'!AK23,0)</f>
        <v>0</v>
      </c>
      <c r="AL14" s="51">
        <f>IF(AL$4="X",' 1M - RES'!AL$62+'Res DRENE'!AL23,0)</f>
        <v>0</v>
      </c>
      <c r="AM14" s="51">
        <f>IF(AM$4="X",' 1M - RES'!AM$62+'Res DRENE'!AM23,0)</f>
        <v>0</v>
      </c>
      <c r="AN14" s="51">
        <f>IF(AN$4="X",' 1M - RES'!#REF!+'Res DRENE'!#REF!,0)</f>
        <v>0</v>
      </c>
      <c r="AO14" s="51">
        <f>IF(AO$4="X",' 1M - RES'!#REF!+'Res DRENE'!#REF!,0)</f>
        <v>0</v>
      </c>
      <c r="AP14" s="51">
        <f>IF(AP$4="X",' 1M - RES'!#REF!+'Res DRENE'!#REF!,0)</f>
        <v>0</v>
      </c>
      <c r="AQ14" s="51">
        <f>IF(AQ$4="X",' 1M - RES'!#REF!+'Res DRENE'!#REF!,0)</f>
        <v>0</v>
      </c>
      <c r="AR14" s="51">
        <f>IF(AR$4="X",' 1M - RES'!#REF!+'Res DRENE'!#REF!,0)</f>
        <v>0</v>
      </c>
      <c r="AS14" s="51">
        <f>IF(AS$4="X",' 1M - RES'!#REF!+'Res DRENE'!#REF!,0)</f>
        <v>0</v>
      </c>
      <c r="AT14" s="51">
        <f>IF(AT$4="X",' 1M - RES'!#REF!+'Res DRENE'!#REF!,0)</f>
        <v>0</v>
      </c>
      <c r="AU14" s="51">
        <f>IF(AU$4="X",' 1M - RES'!#REF!+'Res DRENE'!#REF!,0)</f>
        <v>0</v>
      </c>
      <c r="AV14" s="51">
        <f>IF(AV$4="X",' 1M - RES'!#REF!+'Res DRENE'!#REF!,0)</f>
        <v>0</v>
      </c>
      <c r="AW14" s="51">
        <f>IF(AW$4="X",' 1M - RES'!#REF!+'Res DRENE'!#REF!,0)</f>
        <v>0</v>
      </c>
      <c r="AX14" s="51">
        <f>IF(AX$4="X",' 1M - RES'!#REF!+'Res DRENE'!#REF!,0)</f>
        <v>0</v>
      </c>
      <c r="AY14" s="51">
        <f>IF(AY$4="X",' 1M - RES'!#REF!+'Res DRENE'!#REF!,0)</f>
        <v>0</v>
      </c>
      <c r="AZ14" s="51">
        <f>IF(AZ$4="X",' 1M - RES'!#REF!+'Res DRENE'!#REF!,0)</f>
        <v>0</v>
      </c>
      <c r="BA14" s="51">
        <f>IF(BA$4="X",' 1M - RES'!#REF!+'Res DRENE'!#REF!,0)</f>
        <v>0</v>
      </c>
      <c r="BB14" s="51">
        <f>IF(BB$4="X",' 1M - RES'!#REF!+'Res DRENE'!#REF!,0)</f>
        <v>0</v>
      </c>
      <c r="BC14" s="51">
        <f>IF(BC$4="X",' 1M - RES'!#REF!+'Res DRENE'!#REF!,0)</f>
        <v>0</v>
      </c>
      <c r="BD14" s="51">
        <f>IF(BD$4="X",' 1M - RES'!#REF!+'Res DRENE'!#REF!,0)</f>
        <v>0</v>
      </c>
      <c r="BE14" s="51">
        <f>IF(BE$4="X",' 1M - RES'!#REF!+'Res DRENE'!#REF!,0)</f>
        <v>0</v>
      </c>
      <c r="BF14" s="51">
        <f>IF(BF$4="X",' 1M - RES'!#REF!+'Res DRENE'!#REF!,0)</f>
        <v>0</v>
      </c>
      <c r="BG14" s="51">
        <f>IF(BG$4="X",' 1M - RES'!#REF!+'Res DRENE'!#REF!,0)</f>
        <v>0</v>
      </c>
      <c r="BH14" s="51">
        <f>IF(BH$4="X",' 1M - RES'!#REF!+'Res DRENE'!#REF!,0)</f>
        <v>0</v>
      </c>
      <c r="BI14" s="51">
        <f>IF(BI$4="X",' 1M - RES'!#REF!+'Res DRENE'!#REF!,0)</f>
        <v>0</v>
      </c>
      <c r="BJ14" s="51">
        <f>IF(BJ$4="X",' 1M - RES'!#REF!+'Res DRENE'!#REF!,0)</f>
        <v>0</v>
      </c>
      <c r="BK14" s="51">
        <f>IF(BK$4="X",' 1M - RES'!#REF!+'Res DRENE'!#REF!,0)</f>
        <v>0</v>
      </c>
      <c r="BL14" s="51">
        <f>IF(BL$4="X",' 1M - RES'!#REF!+'Res DRENE'!#REF!,0)</f>
        <v>0</v>
      </c>
      <c r="BM14" s="51">
        <f>IF(BM$4="X",' 1M - RES'!#REF!+'Res DRENE'!#REF!,0)</f>
        <v>0</v>
      </c>
      <c r="BN14" s="51">
        <f>IF(BN$4="X",' 1M - RES'!#REF!+'Res DRENE'!#REF!,0)</f>
        <v>0</v>
      </c>
      <c r="BO14" s="51">
        <f>IF(BO$4="X",' 1M - RES'!#REF!+'Res DRENE'!#REF!,0)</f>
        <v>0</v>
      </c>
      <c r="BP14" s="51">
        <f>IF(BP$4="X",' 1M - RES'!#REF!+'Res DRENE'!#REF!,0)</f>
        <v>0</v>
      </c>
      <c r="BQ14" s="51">
        <f>IF(BQ$4="X",' 1M - RES'!#REF!+'Res DRENE'!#REF!,0)</f>
        <v>0</v>
      </c>
      <c r="BR14" s="51">
        <f>IF(BR$4="X",' 1M - RES'!#REF!+'Res DRENE'!#REF!,0)</f>
        <v>0</v>
      </c>
      <c r="BS14" s="51">
        <f>IF(BS$4="X",' 1M - RES'!#REF!+'Res DRENE'!#REF!,0)</f>
        <v>0</v>
      </c>
      <c r="BT14" s="51">
        <f>IF(BT$4="X",' 1M - RES'!#REF!+'Res DRENE'!#REF!,0)</f>
        <v>0</v>
      </c>
      <c r="BU14" s="51">
        <f>IF(BU$4="X",' 1M - RES'!#REF!+'Res DRENE'!#REF!,0)</f>
        <v>0</v>
      </c>
      <c r="BV14" s="51">
        <f>IF(BV$4="X",' 1M - RES'!#REF!+'Res DRENE'!#REF!,0)</f>
        <v>0</v>
      </c>
      <c r="BW14" s="51">
        <f>IF(BW$4="X",' 1M - RES'!#REF!+'Res DRENE'!#REF!,0)</f>
        <v>0</v>
      </c>
      <c r="BX14" s="51">
        <f>IF(BX$4="X",' 1M - RES'!#REF!+'Res DRENE'!#REF!,0)</f>
        <v>0</v>
      </c>
      <c r="BY14" s="51">
        <f>IF(BY$4="X",' 1M - RES'!#REF!+'Res DRENE'!#REF!,0)</f>
        <v>0</v>
      </c>
      <c r="BZ14" s="51">
        <f>IF(BZ$4="X",' 1M - RES'!#REF!+'Res DRENE'!#REF!,0)</f>
        <v>0</v>
      </c>
      <c r="CA14" s="51">
        <f>IF(CA$4="X",' 1M - RES'!#REF!+'Res DRENE'!#REF!,0)</f>
        <v>0</v>
      </c>
      <c r="CB14" s="51">
        <f>IF(CB$4="X",' 1M - RES'!#REF!+'Res DRENE'!#REF!,0)</f>
        <v>0</v>
      </c>
      <c r="CC14" s="51">
        <f>IF(CC$4="X",' 1M - RES'!#REF!+'Res DRENE'!#REF!,0)</f>
        <v>0</v>
      </c>
      <c r="CD14" s="51">
        <f>IF(CD$4="X",' 1M - RES'!#REF!+'Res DRENE'!#REF!,0)</f>
        <v>0</v>
      </c>
      <c r="CE14" s="51">
        <f>IF(CE$4="X",' 1M - RES'!#REF!+'Res DRENE'!#REF!,0)</f>
        <v>0</v>
      </c>
      <c r="CF14" s="51">
        <f>IF(CF$4="X",' 1M - RES'!#REF!+'Res DRENE'!#REF!,0)</f>
        <v>0</v>
      </c>
      <c r="CG14" s="51">
        <f>IF(CG$4="X",' 1M - RES'!#REF!+'Res DRENE'!#REF!,0)</f>
        <v>0</v>
      </c>
      <c r="CH14" s="158">
        <f>IF(CH$4="X",' 1M - RES'!#REF!+'Res DRENE'!#REF!,0)</f>
        <v>0</v>
      </c>
    </row>
    <row r="15" spans="1:87" x14ac:dyDescent="0.3">
      <c r="B15" s="183" t="s">
        <v>12</v>
      </c>
      <c r="C15" s="52">
        <f>IF(C$4="X",'2M - SGS'!C74+'Biz DRENE'!C82,0)</f>
        <v>1480.9555724763188</v>
      </c>
      <c r="D15" s="52">
        <f>IF(D$4="X",'2M - SGS'!D74+'Biz DRENE'!D82,0)</f>
        <v>5388.8967490217665</v>
      </c>
      <c r="E15" s="52">
        <f>IF(E$4="X",'2M - SGS'!E74+'Biz DRENE'!E82,0)</f>
        <v>13462.068166016081</v>
      </c>
      <c r="F15" s="52">
        <f>IF(F$4="X",'2M - SGS'!F74+'Biz DRENE'!F82,0)</f>
        <v>29073.749236406577</v>
      </c>
      <c r="G15" s="52">
        <f>IF(G$4="X",'2M - SGS'!G74+'Biz DRENE'!G82,0)</f>
        <v>60072.560283803956</v>
      </c>
      <c r="H15" s="52">
        <f>IF(H$4="X",'2M - SGS'!H74+'Biz DRENE'!H82,0)</f>
        <v>107903.25676538923</v>
      </c>
      <c r="I15" s="52">
        <f>IF(I$4="X",'2M - SGS'!I74+'Biz DRENE'!I82,0)</f>
        <v>181223.39209777775</v>
      </c>
      <c r="J15" s="52">
        <f>IF(J$4="X",'2M - SGS'!J74+'Biz DRENE'!J82,0)</f>
        <v>250866.28427373333</v>
      </c>
      <c r="K15" s="52">
        <f>IF(K$4="X",'2M - SGS'!K74+'Biz DRENE'!K82,0)</f>
        <v>331701.39185203641</v>
      </c>
      <c r="L15" s="52">
        <f>IF(L$4="X",'2M - SGS'!L74+'Biz DRENE'!L82,0)</f>
        <v>399581.56702463358</v>
      </c>
      <c r="M15" s="52">
        <f>IF(M$4="X",'2M - SGS'!M74+'Biz DRENE'!M82,0)</f>
        <v>465438.37451928778</v>
      </c>
      <c r="N15" s="52">
        <f>IF(N$4="X",'2M - SGS'!N74+'Biz DRENE'!N82,0)</f>
        <v>564882.33891734947</v>
      </c>
      <c r="O15" s="52">
        <f>IF(O$4="X",'2M - SGS'!O74+'Biz DRENE'!O82,0)</f>
        <v>695040.99416551867</v>
      </c>
      <c r="P15" s="52">
        <f>IF(P$4="X",'2M - SGS'!P74+'Biz DRENE'!P82,0)</f>
        <v>800047.24520387058</v>
      </c>
      <c r="Q15" s="52">
        <f>IF(Q$4="X",'2M - SGS'!Q74+'Biz DRENE'!Q82,0)</f>
        <v>913653.05149308045</v>
      </c>
      <c r="R15" s="52">
        <f>IF(R$4="X",'2M - SGS'!R74+'Biz DRENE'!R82,0)</f>
        <v>1020245.6965460684</v>
      </c>
      <c r="S15" s="52">
        <f>IF(S$4="X",'2M - SGS'!S74+'Biz DRENE'!S82,0)</f>
        <v>1156807.7903125854</v>
      </c>
      <c r="T15" s="52">
        <f>IF(T$4="X",'2M - SGS'!T74+'Biz DRENE'!T82,0)</f>
        <v>1347366.8928651619</v>
      </c>
      <c r="U15" s="52">
        <f>IF(U$4="X",'2M - SGS'!U74+'Biz DRENE'!U82,0)</f>
        <v>1592736.8743151256</v>
      </c>
      <c r="V15" s="52">
        <f>IF(V$4="X",'2M - SGS'!V74+'Biz DRENE'!V82,0)</f>
        <v>1796806.745272917</v>
      </c>
      <c r="W15" s="52">
        <f>IF(W$4="X",'2M - SGS'!W74+'Biz DRENE'!W82,0)</f>
        <v>0</v>
      </c>
      <c r="X15" s="52">
        <f>IF(X$4="X",'2M - SGS'!X74+'Biz DRENE'!X82,0)</f>
        <v>0</v>
      </c>
      <c r="Y15" s="52">
        <f>IF(Y$4="X",'2M - SGS'!Y74+'Biz DRENE'!Y82,0)</f>
        <v>0</v>
      </c>
      <c r="Z15" s="52">
        <f>IF(Z$4="X",'2M - SGS'!Z74+'Biz DRENE'!Z82,0)</f>
        <v>0</v>
      </c>
      <c r="AA15" s="52">
        <f>IF(AA$4="X",'2M - SGS'!AA74+'Biz DRENE'!AA82,0)</f>
        <v>0</v>
      </c>
      <c r="AB15" s="52">
        <f>IF(AB$4="X",'2M - SGS'!AB74+'Biz DRENE'!AB82,0)</f>
        <v>0</v>
      </c>
      <c r="AC15" s="52">
        <f>IF(AC$4="X",'2M - SGS'!AC74+'Biz DRENE'!AC82,0)</f>
        <v>0</v>
      </c>
      <c r="AD15" s="52">
        <f>IF(AD$4="X",'2M - SGS'!AD74+'Biz DRENE'!AD82,0)</f>
        <v>0</v>
      </c>
      <c r="AE15" s="52">
        <f>IF(AE$4="X",'2M - SGS'!AE74+'Biz DRENE'!AE82,0)</f>
        <v>0</v>
      </c>
      <c r="AF15" s="52">
        <f>IF(AF$4="X",'2M - SGS'!AF74+'Biz DRENE'!AF82,0)</f>
        <v>0</v>
      </c>
      <c r="AG15" s="52">
        <f>IF(AG$4="X",'2M - SGS'!AG74+'Biz DRENE'!AG82,0)</f>
        <v>0</v>
      </c>
      <c r="AH15" s="52">
        <f>IF(AH$4="X",'2M - SGS'!AH74+'Biz DRENE'!AH82,0)</f>
        <v>0</v>
      </c>
      <c r="AI15" s="52">
        <f>IF(AI$4="X",'2M - SGS'!AI74+'Biz DRENE'!AI82,0)</f>
        <v>0</v>
      </c>
      <c r="AJ15" s="52">
        <f>IF(AJ$4="X",'2M - SGS'!AJ74+'Biz DRENE'!AJ82,0)</f>
        <v>0</v>
      </c>
      <c r="AK15" s="52">
        <f>IF(AK$4="X",'2M - SGS'!AK74+'Biz DRENE'!AK82,0)</f>
        <v>0</v>
      </c>
      <c r="AL15" s="52">
        <f>IF(AL$4="X",'2M - SGS'!AL74+'Biz DRENE'!AL82,0)</f>
        <v>0</v>
      </c>
      <c r="AM15" s="52">
        <f>IF(AM$4="X",'2M - SGS'!AM74+'Biz DRENE'!AM82,0)</f>
        <v>0</v>
      </c>
      <c r="AN15" s="52">
        <f>IF(AN$4="X",'2M - SGS'!#REF!+'Biz DRENE'!#REF!,0)</f>
        <v>0</v>
      </c>
      <c r="AO15" s="52">
        <f>IF(AO$4="X",'2M - SGS'!#REF!+'Biz DRENE'!#REF!,0)</f>
        <v>0</v>
      </c>
      <c r="AP15" s="52">
        <f>IF(AP$4="X",'2M - SGS'!#REF!+'Biz DRENE'!#REF!,0)</f>
        <v>0</v>
      </c>
      <c r="AQ15" s="52">
        <f>IF(AQ$4="X",'2M - SGS'!#REF!+'Biz DRENE'!#REF!,0)</f>
        <v>0</v>
      </c>
      <c r="AR15" s="52">
        <f>IF(AR$4="X",'2M - SGS'!#REF!+'Biz DRENE'!#REF!,0)</f>
        <v>0</v>
      </c>
      <c r="AS15" s="52">
        <f>IF(AS$4="X",'2M - SGS'!#REF!+'Biz DRENE'!#REF!,0)</f>
        <v>0</v>
      </c>
      <c r="AT15" s="52">
        <f>IF(AT$4="X",'2M - SGS'!#REF!+'Biz DRENE'!#REF!,0)</f>
        <v>0</v>
      </c>
      <c r="AU15" s="52">
        <f>IF(AU$4="X",'2M - SGS'!#REF!+'Biz DRENE'!#REF!,0)</f>
        <v>0</v>
      </c>
      <c r="AV15" s="52">
        <f>IF(AV$4="X",'2M - SGS'!#REF!+'Biz DRENE'!#REF!,0)</f>
        <v>0</v>
      </c>
      <c r="AW15" s="52">
        <f>IF(AW$4="X",'2M - SGS'!#REF!+'Biz DRENE'!#REF!,0)</f>
        <v>0</v>
      </c>
      <c r="AX15" s="52">
        <f>IF(AX$4="X",'2M - SGS'!#REF!+'Biz DRENE'!#REF!,0)</f>
        <v>0</v>
      </c>
      <c r="AY15" s="52">
        <f>IF(AY$4="X",'2M - SGS'!#REF!+'Biz DRENE'!#REF!,0)</f>
        <v>0</v>
      </c>
      <c r="AZ15" s="52">
        <f>IF(AZ$4="X",'2M - SGS'!#REF!+'Biz DRENE'!#REF!,0)</f>
        <v>0</v>
      </c>
      <c r="BA15" s="52">
        <f>IF(BA$4="X",'2M - SGS'!#REF!+'Biz DRENE'!#REF!,0)</f>
        <v>0</v>
      </c>
      <c r="BB15" s="52">
        <f>IF(BB$4="X",'2M - SGS'!#REF!+'Biz DRENE'!#REF!,0)</f>
        <v>0</v>
      </c>
      <c r="BC15" s="52">
        <f>IF(BC$4="X",'2M - SGS'!#REF!+'Biz DRENE'!#REF!,0)</f>
        <v>0</v>
      </c>
      <c r="BD15" s="52">
        <f>IF(BD$4="X",'2M - SGS'!#REF!+'Biz DRENE'!#REF!,0)</f>
        <v>0</v>
      </c>
      <c r="BE15" s="52">
        <f>IF(BE$4="X",'2M - SGS'!#REF!+'Biz DRENE'!#REF!,0)</f>
        <v>0</v>
      </c>
      <c r="BF15" s="52">
        <f>IF(BF$4="X",'2M - SGS'!#REF!+'Biz DRENE'!#REF!,0)</f>
        <v>0</v>
      </c>
      <c r="BG15" s="52">
        <f>IF(BG$4="X",'2M - SGS'!#REF!+'Biz DRENE'!#REF!,0)</f>
        <v>0</v>
      </c>
      <c r="BH15" s="52">
        <f>IF(BH$4="X",'2M - SGS'!#REF!+'Biz DRENE'!#REF!,0)</f>
        <v>0</v>
      </c>
      <c r="BI15" s="52">
        <f>IF(BI$4="X",'2M - SGS'!#REF!+'Biz DRENE'!#REF!,0)</f>
        <v>0</v>
      </c>
      <c r="BJ15" s="52">
        <f>IF(BJ$4="X",'2M - SGS'!#REF!+'Biz DRENE'!#REF!,0)</f>
        <v>0</v>
      </c>
      <c r="BK15" s="52">
        <f>IF(BK$4="X",'2M - SGS'!#REF!+'Biz DRENE'!#REF!,0)</f>
        <v>0</v>
      </c>
      <c r="BL15" s="52">
        <f>IF(BL$4="X",'2M - SGS'!#REF!+'Biz DRENE'!#REF!,0)</f>
        <v>0</v>
      </c>
      <c r="BM15" s="52">
        <f>IF(BM$4="X",'2M - SGS'!#REF!+'Biz DRENE'!#REF!,0)</f>
        <v>0</v>
      </c>
      <c r="BN15" s="52">
        <f>IF(BN$4="X",'2M - SGS'!#REF!+'Biz DRENE'!#REF!,0)</f>
        <v>0</v>
      </c>
      <c r="BO15" s="52">
        <f>IF(BO$4="X",'2M - SGS'!#REF!+'Biz DRENE'!#REF!,0)</f>
        <v>0</v>
      </c>
      <c r="BP15" s="52">
        <f>IF(BP$4="X",'2M - SGS'!#REF!+'Biz DRENE'!#REF!,0)</f>
        <v>0</v>
      </c>
      <c r="BQ15" s="52">
        <f>IF(BQ$4="X",'2M - SGS'!#REF!+'Biz DRENE'!#REF!,0)</f>
        <v>0</v>
      </c>
      <c r="BR15" s="52">
        <f>IF(BR$4="X",'2M - SGS'!#REF!+'Biz DRENE'!#REF!,0)</f>
        <v>0</v>
      </c>
      <c r="BS15" s="52">
        <f>IF(BS$4="X",'2M - SGS'!#REF!+'Biz DRENE'!#REF!,0)</f>
        <v>0</v>
      </c>
      <c r="BT15" s="52">
        <f>IF(BT$4="X",'2M - SGS'!#REF!+'Biz DRENE'!#REF!,0)</f>
        <v>0</v>
      </c>
      <c r="BU15" s="52">
        <f>IF(BU$4="X",'2M - SGS'!#REF!+'Biz DRENE'!#REF!,0)</f>
        <v>0</v>
      </c>
      <c r="BV15" s="52">
        <f>IF(BV$4="X",'2M - SGS'!#REF!+'Biz DRENE'!#REF!,0)</f>
        <v>0</v>
      </c>
      <c r="BW15" s="52">
        <f>IF(BW$4="X",'2M - SGS'!#REF!+'Biz DRENE'!#REF!,0)</f>
        <v>0</v>
      </c>
      <c r="BX15" s="52">
        <f>IF(BX$4="X",'2M - SGS'!#REF!+'Biz DRENE'!#REF!,0)</f>
        <v>0</v>
      </c>
      <c r="BY15" s="52">
        <f>IF(BY$4="X",'2M - SGS'!#REF!+'Biz DRENE'!#REF!,0)</f>
        <v>0</v>
      </c>
      <c r="BZ15" s="52">
        <f>IF(BZ$4="X",'2M - SGS'!#REF!+'Biz DRENE'!#REF!,0)</f>
        <v>0</v>
      </c>
      <c r="CA15" s="52">
        <f>IF(CA$4="X",'2M - SGS'!#REF!+'Biz DRENE'!#REF!,0)</f>
        <v>0</v>
      </c>
      <c r="CB15" s="52">
        <f>IF(CB$4="X",'2M - SGS'!#REF!+'Biz DRENE'!#REF!,0)</f>
        <v>0</v>
      </c>
      <c r="CC15" s="52">
        <f>IF(CC$4="X",'2M - SGS'!#REF!+'Biz DRENE'!#REF!,0)</f>
        <v>0</v>
      </c>
      <c r="CD15" s="52">
        <f>IF(CD$4="X",'2M - SGS'!#REF!+'Biz DRENE'!#REF!,0)</f>
        <v>0</v>
      </c>
      <c r="CE15" s="52">
        <f>IF(CE$4="X",'2M - SGS'!#REF!+'Biz DRENE'!#REF!,0)</f>
        <v>0</v>
      </c>
      <c r="CF15" s="52">
        <f>IF(CF$4="X",'2M - SGS'!#REF!+'Biz DRENE'!#REF!,0)</f>
        <v>0</v>
      </c>
      <c r="CG15" s="52">
        <f>IF(CG$4="X",'2M - SGS'!#REF!+'Biz DRENE'!#REF!,0)</f>
        <v>0</v>
      </c>
      <c r="CH15" s="157">
        <f>IF(CH$4="X",'2M - SGS'!#REF!+'Biz DRENE'!#REF!,0)</f>
        <v>0</v>
      </c>
    </row>
    <row r="16" spans="1:87" x14ac:dyDescent="0.3">
      <c r="B16" s="183" t="s">
        <v>14</v>
      </c>
      <c r="C16" s="52">
        <f>IF(C$4="X",'3M - LGS'!C74+'Biz DRENE'!C83,0)</f>
        <v>1597.9116889431366</v>
      </c>
      <c r="D16" s="52">
        <f>IF(D$4="X",'3M - LGS'!D74+'Biz DRENE'!D83,0)</f>
        <v>6313.272708241353</v>
      </c>
      <c r="E16" s="52">
        <f>IF(E$4="X",'3M - LGS'!E74+'Biz DRENE'!E83,0)</f>
        <v>15237.166365541225</v>
      </c>
      <c r="F16" s="52">
        <f>IF(F$4="X",'3M - LGS'!F74+'Biz DRENE'!F83,0)</f>
        <v>31795.056877465504</v>
      </c>
      <c r="G16" s="52">
        <f>IF(G$4="X",'3M - LGS'!G74+'Biz DRENE'!G83,0)</f>
        <v>65508.249972198253</v>
      </c>
      <c r="H16" s="52">
        <f>IF(H$4="X",'3M - LGS'!H74+'Biz DRENE'!H83,0)</f>
        <v>148860.92345430661</v>
      </c>
      <c r="I16" s="52">
        <f>IF(I$4="X",'3M - LGS'!I74+'Biz DRENE'!I83,0)</f>
        <v>276845.52744304674</v>
      </c>
      <c r="J16" s="52">
        <f>IF(J$4="X",'3M - LGS'!J74+'Biz DRENE'!J83,0)</f>
        <v>424744.0844639804</v>
      </c>
      <c r="K16" s="52">
        <f>IF(K$4="X",'3M - LGS'!K74+'Biz DRENE'!K83,0)</f>
        <v>579804.94503788138</v>
      </c>
      <c r="L16" s="52">
        <f>IF(L$4="X",'3M - LGS'!L74+'Biz DRENE'!L83,0)</f>
        <v>677734.97803134099</v>
      </c>
      <c r="M16" s="52">
        <f>IF(M$4="X",'3M - LGS'!M74+'Biz DRENE'!M83,0)</f>
        <v>777410.47159777093</v>
      </c>
      <c r="N16" s="52">
        <f>IF(N$4="X",'3M - LGS'!N74+'Biz DRENE'!N83,0)</f>
        <v>925982.18971177225</v>
      </c>
      <c r="O16" s="52">
        <f>IF(O$4="X",'3M - LGS'!O74+'Biz DRENE'!O83,0)</f>
        <v>1124515.0231939547</v>
      </c>
      <c r="P16" s="52">
        <f>IF(P$4="X",'3M - LGS'!P74+'Biz DRENE'!P83,0)</f>
        <v>1285711.6452764126</v>
      </c>
      <c r="Q16" s="52">
        <f>IF(Q$4="X",'3M - LGS'!Q74+'Biz DRENE'!Q83,0)</f>
        <v>1458219.8812795482</v>
      </c>
      <c r="R16" s="52">
        <f>IF(R$4="X",'3M - LGS'!R74+'Biz DRENE'!R83,0)</f>
        <v>1615687.1833264034</v>
      </c>
      <c r="S16" s="52">
        <f>IF(S$4="X",'3M - LGS'!S74+'Biz DRENE'!S83,0)</f>
        <v>1834172.6036511296</v>
      </c>
      <c r="T16" s="52">
        <f>IF(T$4="X",'3M - LGS'!T74+'Biz DRENE'!T83,0)</f>
        <v>2309305.0374559583</v>
      </c>
      <c r="U16" s="52">
        <f>IF(U$4="X",'3M - LGS'!U74+'Biz DRENE'!U83,0)</f>
        <v>2893024.8476616605</v>
      </c>
      <c r="V16" s="52">
        <f>IF(V$4="X",'3M - LGS'!V74+'Biz DRENE'!V83,0)</f>
        <v>3419048.513169318</v>
      </c>
      <c r="W16" s="52">
        <f>IF(W$4="X",'3M - LGS'!W74+'Biz DRENE'!W83,0)</f>
        <v>0</v>
      </c>
      <c r="X16" s="52">
        <f>IF(X$4="X",'3M - LGS'!X74+'Biz DRENE'!X83,0)</f>
        <v>0</v>
      </c>
      <c r="Y16" s="52">
        <f>IF(Y$4="X",'3M - LGS'!Y74+'Biz DRENE'!Y83,0)</f>
        <v>0</v>
      </c>
      <c r="Z16" s="52">
        <f>IF(Z$4="X",'3M - LGS'!Z74+'Biz DRENE'!Z83,0)</f>
        <v>0</v>
      </c>
      <c r="AA16" s="52">
        <f>IF(AA$4="X",'3M - LGS'!AA74+'Biz DRENE'!AA83,0)</f>
        <v>0</v>
      </c>
      <c r="AB16" s="52">
        <f>IF(AB$4="X",'3M - LGS'!AB74+'Biz DRENE'!AB83,0)</f>
        <v>0</v>
      </c>
      <c r="AC16" s="52">
        <f>IF(AC$4="X",'3M - LGS'!AC74+'Biz DRENE'!AC83,0)</f>
        <v>0</v>
      </c>
      <c r="AD16" s="52">
        <f>IF(AD$4="X",'3M - LGS'!AD74+'Biz DRENE'!AD83,0)</f>
        <v>0</v>
      </c>
      <c r="AE16" s="52">
        <f>IF(AE$4="X",'3M - LGS'!AE74+'Biz DRENE'!AE83,0)</f>
        <v>0</v>
      </c>
      <c r="AF16" s="52">
        <f>IF(AF$4="X",'3M - LGS'!AF74+'Biz DRENE'!AF83,0)</f>
        <v>0</v>
      </c>
      <c r="AG16" s="52">
        <f>IF(AG$4="X",'3M - LGS'!AG74+'Biz DRENE'!AG83,0)</f>
        <v>0</v>
      </c>
      <c r="AH16" s="52">
        <f>IF(AH$4="X",'3M - LGS'!AH74+'Biz DRENE'!AH83,0)</f>
        <v>0</v>
      </c>
      <c r="AI16" s="52">
        <f>IF(AI$4="X",'3M - LGS'!AI74+'Biz DRENE'!AI83,0)</f>
        <v>0</v>
      </c>
      <c r="AJ16" s="52">
        <f>IF(AJ$4="X",'3M - LGS'!AJ74+'Biz DRENE'!AJ83,0)</f>
        <v>0</v>
      </c>
      <c r="AK16" s="52">
        <f>IF(AK$4="X",'3M - LGS'!AK74+'Biz DRENE'!AK83,0)</f>
        <v>0</v>
      </c>
      <c r="AL16" s="52">
        <f>IF(AL$4="X",'3M - LGS'!AL74+'Biz DRENE'!AL83,0)</f>
        <v>0</v>
      </c>
      <c r="AM16" s="52">
        <f>IF(AM$4="X",'3M - LGS'!AM74+'Biz DRENE'!AM83,0)</f>
        <v>0</v>
      </c>
      <c r="AN16" s="52">
        <f>IF(AN$4="X",'3M - LGS'!#REF!+'Biz DRENE'!#REF!,0)</f>
        <v>0</v>
      </c>
      <c r="AO16" s="52">
        <f>IF(AO$4="X",'3M - LGS'!#REF!+'Biz DRENE'!#REF!,0)</f>
        <v>0</v>
      </c>
      <c r="AP16" s="52">
        <f>IF(AP$4="X",'3M - LGS'!#REF!+'Biz DRENE'!#REF!,0)</f>
        <v>0</v>
      </c>
      <c r="AQ16" s="52">
        <f>IF(AQ$4="X",'3M - LGS'!#REF!+'Biz DRENE'!#REF!,0)</f>
        <v>0</v>
      </c>
      <c r="AR16" s="52">
        <f>IF(AR$4="X",'3M - LGS'!#REF!+'Biz DRENE'!#REF!,0)</f>
        <v>0</v>
      </c>
      <c r="AS16" s="52">
        <f>IF(AS$4="X",'3M - LGS'!#REF!+'Biz DRENE'!#REF!,0)</f>
        <v>0</v>
      </c>
      <c r="AT16" s="52">
        <f>IF(AT$4="X",'3M - LGS'!#REF!+'Biz DRENE'!#REF!,0)</f>
        <v>0</v>
      </c>
      <c r="AU16" s="52">
        <f>IF(AU$4="X",'3M - LGS'!#REF!+'Biz DRENE'!#REF!,0)</f>
        <v>0</v>
      </c>
      <c r="AV16" s="52">
        <f>IF(AV$4="X",'3M - LGS'!#REF!+'Biz DRENE'!#REF!,0)</f>
        <v>0</v>
      </c>
      <c r="AW16" s="52">
        <f>IF(AW$4="X",'3M - LGS'!#REF!+'Biz DRENE'!#REF!,0)</f>
        <v>0</v>
      </c>
      <c r="AX16" s="52">
        <f>IF(AX$4="X",'3M - LGS'!#REF!+'Biz DRENE'!#REF!,0)</f>
        <v>0</v>
      </c>
      <c r="AY16" s="52">
        <f>IF(AY$4="X",'3M - LGS'!#REF!+'Biz DRENE'!#REF!,0)</f>
        <v>0</v>
      </c>
      <c r="AZ16" s="52">
        <f>IF(AZ$4="X",'3M - LGS'!#REF!+'Biz DRENE'!#REF!,0)</f>
        <v>0</v>
      </c>
      <c r="BA16" s="52">
        <f>IF(BA$4="X",'3M - LGS'!#REF!+'Biz DRENE'!#REF!,0)</f>
        <v>0</v>
      </c>
      <c r="BB16" s="52">
        <f>IF(BB$4="X",'3M - LGS'!#REF!+'Biz DRENE'!#REF!,0)</f>
        <v>0</v>
      </c>
      <c r="BC16" s="52">
        <f>IF(BC$4="X",'3M - LGS'!#REF!+'Biz DRENE'!#REF!,0)</f>
        <v>0</v>
      </c>
      <c r="BD16" s="52">
        <f>IF(BD$4="X",'3M - LGS'!#REF!+'Biz DRENE'!#REF!,0)</f>
        <v>0</v>
      </c>
      <c r="BE16" s="52">
        <f>IF(BE$4="X",'3M - LGS'!#REF!+'Biz DRENE'!#REF!,0)</f>
        <v>0</v>
      </c>
      <c r="BF16" s="52">
        <f>IF(BF$4="X",'3M - LGS'!#REF!+'Biz DRENE'!#REF!,0)</f>
        <v>0</v>
      </c>
      <c r="BG16" s="52">
        <f>IF(BG$4="X",'3M - LGS'!#REF!+'Biz DRENE'!#REF!,0)</f>
        <v>0</v>
      </c>
      <c r="BH16" s="52">
        <f>IF(BH$4="X",'3M - LGS'!#REF!+'Biz DRENE'!#REF!,0)</f>
        <v>0</v>
      </c>
      <c r="BI16" s="52">
        <f>IF(BI$4="X",'3M - LGS'!#REF!+'Biz DRENE'!#REF!,0)</f>
        <v>0</v>
      </c>
      <c r="BJ16" s="52">
        <f>IF(BJ$4="X",'3M - LGS'!#REF!+'Biz DRENE'!#REF!,0)</f>
        <v>0</v>
      </c>
      <c r="BK16" s="52">
        <f>IF(BK$4="X",'3M - LGS'!#REF!+'Biz DRENE'!#REF!,0)</f>
        <v>0</v>
      </c>
      <c r="BL16" s="52">
        <f>IF(BL$4="X",'3M - LGS'!#REF!+'Biz DRENE'!#REF!,0)</f>
        <v>0</v>
      </c>
      <c r="BM16" s="52">
        <f>IF(BM$4="X",'3M - LGS'!#REF!+'Biz DRENE'!#REF!,0)</f>
        <v>0</v>
      </c>
      <c r="BN16" s="52">
        <f>IF(BN$4="X",'3M - LGS'!#REF!+'Biz DRENE'!#REF!,0)</f>
        <v>0</v>
      </c>
      <c r="BO16" s="52">
        <f>IF(BO$4="X",'3M - LGS'!#REF!+'Biz DRENE'!#REF!,0)</f>
        <v>0</v>
      </c>
      <c r="BP16" s="52">
        <f>IF(BP$4="X",'3M - LGS'!#REF!+'Biz DRENE'!#REF!,0)</f>
        <v>0</v>
      </c>
      <c r="BQ16" s="52">
        <f>IF(BQ$4="X",'3M - LGS'!#REF!+'Biz DRENE'!#REF!,0)</f>
        <v>0</v>
      </c>
      <c r="BR16" s="52">
        <f>IF(BR$4="X",'3M - LGS'!#REF!+'Biz DRENE'!#REF!,0)</f>
        <v>0</v>
      </c>
      <c r="BS16" s="52">
        <f>IF(BS$4="X",'3M - LGS'!#REF!+'Biz DRENE'!#REF!,0)</f>
        <v>0</v>
      </c>
      <c r="BT16" s="52">
        <f>IF(BT$4="X",'3M - LGS'!#REF!+'Biz DRENE'!#REF!,0)</f>
        <v>0</v>
      </c>
      <c r="BU16" s="52">
        <f>IF(BU$4="X",'3M - LGS'!#REF!+'Biz DRENE'!#REF!,0)</f>
        <v>0</v>
      </c>
      <c r="BV16" s="52">
        <f>IF(BV$4="X",'3M - LGS'!#REF!+'Biz DRENE'!#REF!,0)</f>
        <v>0</v>
      </c>
      <c r="BW16" s="52">
        <f>IF(BW$4="X",'3M - LGS'!#REF!+'Biz DRENE'!#REF!,0)</f>
        <v>0</v>
      </c>
      <c r="BX16" s="52">
        <f>IF(BX$4="X",'3M - LGS'!#REF!+'Biz DRENE'!#REF!,0)</f>
        <v>0</v>
      </c>
      <c r="BY16" s="52">
        <f>IF(BY$4="X",'3M - LGS'!#REF!+'Biz DRENE'!#REF!,0)</f>
        <v>0</v>
      </c>
      <c r="BZ16" s="52">
        <f>IF(BZ$4="X",'3M - LGS'!#REF!+'Biz DRENE'!#REF!,0)</f>
        <v>0</v>
      </c>
      <c r="CA16" s="52">
        <f>IF(CA$4="X",'3M - LGS'!#REF!+'Biz DRENE'!#REF!,0)</f>
        <v>0</v>
      </c>
      <c r="CB16" s="52">
        <f>IF(CB$4="X",'3M - LGS'!#REF!+'Biz DRENE'!#REF!,0)</f>
        <v>0</v>
      </c>
      <c r="CC16" s="52">
        <f>IF(CC$4="X",'3M - LGS'!#REF!+'Biz DRENE'!#REF!,0)</f>
        <v>0</v>
      </c>
      <c r="CD16" s="52">
        <f>IF(CD$4="X",'3M - LGS'!#REF!+'Biz DRENE'!#REF!,0)</f>
        <v>0</v>
      </c>
      <c r="CE16" s="52">
        <f>IF(CE$4="X",'3M - LGS'!#REF!+'Biz DRENE'!#REF!,0)</f>
        <v>0</v>
      </c>
      <c r="CF16" s="52">
        <f>IF(CF$4="X",'3M - LGS'!#REF!+'Biz DRENE'!#REF!,0)</f>
        <v>0</v>
      </c>
      <c r="CG16" s="52">
        <f>IF(CG$4="X",'3M - LGS'!#REF!+'Biz DRENE'!#REF!,0)</f>
        <v>0</v>
      </c>
      <c r="CH16" s="157">
        <f>IF(CH$4="X",'3M - LGS'!#REF!+'Biz DRENE'!#REF!,0)</f>
        <v>0</v>
      </c>
    </row>
    <row r="17" spans="1:99" x14ac:dyDescent="0.3">
      <c r="B17" s="183" t="s">
        <v>15</v>
      </c>
      <c r="C17" s="52">
        <f>IF(C$4="X",'4M - SPS'!C74+'Biz DRENE'!C84,0)</f>
        <v>2379.2727718963147</v>
      </c>
      <c r="D17" s="52">
        <f>IF(D$4="X",'4M - SPS'!D74+'Biz DRENE'!D84,0)</f>
        <v>6240.5308575433664</v>
      </c>
      <c r="E17" s="52">
        <f>IF(E$4="X",'4M - SPS'!E74+'Biz DRENE'!E84,0)</f>
        <v>10216.303454181318</v>
      </c>
      <c r="F17" s="52">
        <f>IF(F$4="X",'4M - SPS'!F74+'Biz DRENE'!F84,0)</f>
        <v>15493.045908022843</v>
      </c>
      <c r="G17" s="52">
        <f>IF(G$4="X",'4M - SPS'!G74+'Biz DRENE'!G84,0)</f>
        <v>26471.13861165621</v>
      </c>
      <c r="H17" s="52">
        <f>IF(H$4="X",'4M - SPS'!H74+'Biz DRENE'!H84,0)</f>
        <v>63697.276114369975</v>
      </c>
      <c r="I17" s="52">
        <f>IF(I$4="X",'4M - SPS'!I74+'Biz DRENE'!I84,0)</f>
        <v>125511.70225764342</v>
      </c>
      <c r="J17" s="52">
        <f>IF(J$4="X",'4M - SPS'!J74+'Biz DRENE'!J84,0)</f>
        <v>203216.96504040633</v>
      </c>
      <c r="K17" s="52">
        <f>IF(K$4="X",'4M - SPS'!K74+'Biz DRENE'!K84,0)</f>
        <v>257410.23646402563</v>
      </c>
      <c r="L17" s="52">
        <f>IF(L$4="X",'4M - SPS'!L74+'Biz DRENE'!L84,0)</f>
        <v>284359.68580540869</v>
      </c>
      <c r="M17" s="52">
        <f>IF(M$4="X",'4M - SPS'!M74+'Biz DRENE'!M84,0)</f>
        <v>312810.17366595747</v>
      </c>
      <c r="N17" s="52">
        <f>IF(N$4="X",'4M - SPS'!N74+'Biz DRENE'!N84,0)</f>
        <v>351844.58936396957</v>
      </c>
      <c r="O17" s="52">
        <f>IF(O$4="X",'4M - SPS'!O74+'Biz DRENE'!O84,0)</f>
        <v>405390.25449008221</v>
      </c>
      <c r="P17" s="52">
        <f>IF(P$4="X",'4M - SPS'!P74+'Biz DRENE'!P84,0)</f>
        <v>449680.43485360465</v>
      </c>
      <c r="Q17" s="52">
        <f>IF(Q$4="X",'4M - SPS'!Q74+'Biz DRENE'!Q84,0)</f>
        <v>495012.26293140074</v>
      </c>
      <c r="R17" s="52">
        <f>IF(R$4="X",'4M - SPS'!R74+'Biz DRENE'!R84,0)</f>
        <v>535860.3903455222</v>
      </c>
      <c r="S17" s="52">
        <f>IF(S$4="X",'4M - SPS'!S74+'Biz DRENE'!S84,0)</f>
        <v>594000.23963942146</v>
      </c>
      <c r="T17" s="52">
        <f>IF(T$4="X",'4M - SPS'!T74+'Biz DRENE'!T84,0)</f>
        <v>743136.78453867941</v>
      </c>
      <c r="U17" s="52">
        <f>IF(U$4="X",'4M - SPS'!U74+'Biz DRENE'!U84,0)</f>
        <v>921014.23703669582</v>
      </c>
      <c r="V17" s="52">
        <f>IF(V$4="X",'4M - SPS'!V74+'Biz DRENE'!V84,0)</f>
        <v>1088800.9977380978</v>
      </c>
      <c r="W17" s="52">
        <f>IF(W$4="X",'4M - SPS'!W74+'Biz DRENE'!W84,0)</f>
        <v>0</v>
      </c>
      <c r="X17" s="52">
        <f>IF(X$4="X",'4M - SPS'!X74+'Biz DRENE'!X84,0)</f>
        <v>0</v>
      </c>
      <c r="Y17" s="52">
        <f>IF(Y$4="X",'4M - SPS'!Y74+'Biz DRENE'!Y84,0)</f>
        <v>0</v>
      </c>
      <c r="Z17" s="52">
        <f>IF(Z$4="X",'4M - SPS'!Z74+'Biz DRENE'!Z84,0)</f>
        <v>0</v>
      </c>
      <c r="AA17" s="52">
        <f>IF(AA$4="X",'4M - SPS'!AA74+'Biz DRENE'!AA84,0)</f>
        <v>0</v>
      </c>
      <c r="AB17" s="52">
        <f>IF(AB$4="X",'4M - SPS'!AB74+'Biz DRENE'!AB84,0)</f>
        <v>0</v>
      </c>
      <c r="AC17" s="52">
        <f>IF(AC$4="X",'4M - SPS'!AC74+'Biz DRENE'!AC84,0)</f>
        <v>0</v>
      </c>
      <c r="AD17" s="52">
        <f>IF(AD$4="X",'4M - SPS'!AD74+'Biz DRENE'!AD84,0)</f>
        <v>0</v>
      </c>
      <c r="AE17" s="52">
        <f>IF(AE$4="X",'4M - SPS'!AE74+'Biz DRENE'!AE84,0)</f>
        <v>0</v>
      </c>
      <c r="AF17" s="52">
        <f>IF(AF$4="X",'4M - SPS'!AF74+'Biz DRENE'!AF84,0)</f>
        <v>0</v>
      </c>
      <c r="AG17" s="52">
        <f>IF(AG$4="X",'4M - SPS'!AG74+'Biz DRENE'!AG84,0)</f>
        <v>0</v>
      </c>
      <c r="AH17" s="52">
        <f>IF(AH$4="X",'4M - SPS'!AH74+'Biz DRENE'!AH84,0)</f>
        <v>0</v>
      </c>
      <c r="AI17" s="52">
        <f>IF(AI$4="X",'4M - SPS'!AI74+'Biz DRENE'!AI84,0)</f>
        <v>0</v>
      </c>
      <c r="AJ17" s="52">
        <f>IF(AJ$4="X",'4M - SPS'!AJ74+'Biz DRENE'!AJ84,0)</f>
        <v>0</v>
      </c>
      <c r="AK17" s="52">
        <f>IF(AK$4="X",'4M - SPS'!AK74+'Biz DRENE'!AK84,0)</f>
        <v>0</v>
      </c>
      <c r="AL17" s="52">
        <f>IF(AL$4="X",'4M - SPS'!AL74+'Biz DRENE'!AL84,0)</f>
        <v>0</v>
      </c>
      <c r="AM17" s="52">
        <f>IF(AM$4="X",'4M - SPS'!AM74+'Biz DRENE'!AM84,0)</f>
        <v>0</v>
      </c>
      <c r="AN17" s="52">
        <f>IF(AN$4="X",'4M - SPS'!#REF!+'Biz DRENE'!#REF!,0)</f>
        <v>0</v>
      </c>
      <c r="AO17" s="52">
        <f>IF(AO$4="X",'4M - SPS'!#REF!+'Biz DRENE'!#REF!,0)</f>
        <v>0</v>
      </c>
      <c r="AP17" s="52">
        <f>IF(AP$4="X",'4M - SPS'!#REF!+'Biz DRENE'!#REF!,0)</f>
        <v>0</v>
      </c>
      <c r="AQ17" s="52">
        <f>IF(AQ$4="X",'4M - SPS'!#REF!+'Biz DRENE'!#REF!,0)</f>
        <v>0</v>
      </c>
      <c r="AR17" s="52">
        <f>IF(AR$4="X",'4M - SPS'!#REF!+'Biz DRENE'!#REF!,0)</f>
        <v>0</v>
      </c>
      <c r="AS17" s="52">
        <f>IF(AS$4="X",'4M - SPS'!#REF!+'Biz DRENE'!#REF!,0)</f>
        <v>0</v>
      </c>
      <c r="AT17" s="52">
        <f>IF(AT$4="X",'4M - SPS'!#REF!+'Biz DRENE'!#REF!,0)</f>
        <v>0</v>
      </c>
      <c r="AU17" s="52">
        <f>IF(AU$4="X",'4M - SPS'!#REF!+'Biz DRENE'!#REF!,0)</f>
        <v>0</v>
      </c>
      <c r="AV17" s="52">
        <f>IF(AV$4="X",'4M - SPS'!#REF!+'Biz DRENE'!#REF!,0)</f>
        <v>0</v>
      </c>
      <c r="AW17" s="52">
        <f>IF(AW$4="X",'4M - SPS'!#REF!+'Biz DRENE'!#REF!,0)</f>
        <v>0</v>
      </c>
      <c r="AX17" s="52">
        <f>IF(AX$4="X",'4M - SPS'!#REF!+'Biz DRENE'!#REF!,0)</f>
        <v>0</v>
      </c>
      <c r="AY17" s="52">
        <f>IF(AY$4="X",'4M - SPS'!#REF!+'Biz DRENE'!#REF!,0)</f>
        <v>0</v>
      </c>
      <c r="AZ17" s="52">
        <f>IF(AZ$4="X",'4M - SPS'!#REF!+'Biz DRENE'!#REF!,0)</f>
        <v>0</v>
      </c>
      <c r="BA17" s="52">
        <f>IF(BA$4="X",'4M - SPS'!#REF!+'Biz DRENE'!#REF!,0)</f>
        <v>0</v>
      </c>
      <c r="BB17" s="52">
        <f>IF(BB$4="X",'4M - SPS'!#REF!+'Biz DRENE'!#REF!,0)</f>
        <v>0</v>
      </c>
      <c r="BC17" s="52">
        <f>IF(BC$4="X",'4M - SPS'!#REF!+'Biz DRENE'!#REF!,0)</f>
        <v>0</v>
      </c>
      <c r="BD17" s="52">
        <f>IF(BD$4="X",'4M - SPS'!#REF!+'Biz DRENE'!#REF!,0)</f>
        <v>0</v>
      </c>
      <c r="BE17" s="52">
        <f>IF(BE$4="X",'4M - SPS'!#REF!+'Biz DRENE'!#REF!,0)</f>
        <v>0</v>
      </c>
      <c r="BF17" s="52">
        <f>IF(BF$4="X",'4M - SPS'!#REF!+'Biz DRENE'!#REF!,0)</f>
        <v>0</v>
      </c>
      <c r="BG17" s="52">
        <f>IF(BG$4="X",'4M - SPS'!#REF!+'Biz DRENE'!#REF!,0)</f>
        <v>0</v>
      </c>
      <c r="BH17" s="52">
        <f>IF(BH$4="X",'4M - SPS'!#REF!+'Biz DRENE'!#REF!,0)</f>
        <v>0</v>
      </c>
      <c r="BI17" s="52">
        <f>IF(BI$4="X",'4M - SPS'!#REF!+'Biz DRENE'!#REF!,0)</f>
        <v>0</v>
      </c>
      <c r="BJ17" s="52">
        <f>IF(BJ$4="X",'4M - SPS'!#REF!+'Biz DRENE'!#REF!,0)</f>
        <v>0</v>
      </c>
      <c r="BK17" s="52">
        <f>IF(BK$4="X",'4M - SPS'!#REF!+'Biz DRENE'!#REF!,0)</f>
        <v>0</v>
      </c>
      <c r="BL17" s="52">
        <f>IF(BL$4="X",'4M - SPS'!#REF!+'Biz DRENE'!#REF!,0)</f>
        <v>0</v>
      </c>
      <c r="BM17" s="52">
        <f>IF(BM$4="X",'4M - SPS'!#REF!+'Biz DRENE'!#REF!,0)</f>
        <v>0</v>
      </c>
      <c r="BN17" s="52">
        <f>IF(BN$4="X",'4M - SPS'!#REF!+'Biz DRENE'!#REF!,0)</f>
        <v>0</v>
      </c>
      <c r="BO17" s="52">
        <f>IF(BO$4="X",'4M - SPS'!#REF!+'Biz DRENE'!#REF!,0)</f>
        <v>0</v>
      </c>
      <c r="BP17" s="52">
        <f>IF(BP$4="X",'4M - SPS'!#REF!+'Biz DRENE'!#REF!,0)</f>
        <v>0</v>
      </c>
      <c r="BQ17" s="52">
        <f>IF(BQ$4="X",'4M - SPS'!#REF!+'Biz DRENE'!#REF!,0)</f>
        <v>0</v>
      </c>
      <c r="BR17" s="52">
        <f>IF(BR$4="X",'4M - SPS'!#REF!+'Biz DRENE'!#REF!,0)</f>
        <v>0</v>
      </c>
      <c r="BS17" s="52">
        <f>IF(BS$4="X",'4M - SPS'!#REF!+'Biz DRENE'!#REF!,0)</f>
        <v>0</v>
      </c>
      <c r="BT17" s="52">
        <f>IF(BT$4="X",'4M - SPS'!#REF!+'Biz DRENE'!#REF!,0)</f>
        <v>0</v>
      </c>
      <c r="BU17" s="52">
        <f>IF(BU$4="X",'4M - SPS'!#REF!+'Biz DRENE'!#REF!,0)</f>
        <v>0</v>
      </c>
      <c r="BV17" s="52">
        <f>IF(BV$4="X",'4M - SPS'!#REF!+'Biz DRENE'!#REF!,0)</f>
        <v>0</v>
      </c>
      <c r="BW17" s="52">
        <f>IF(BW$4="X",'4M - SPS'!#REF!+'Biz DRENE'!#REF!,0)</f>
        <v>0</v>
      </c>
      <c r="BX17" s="52">
        <f>IF(BX$4="X",'4M - SPS'!#REF!+'Biz DRENE'!#REF!,0)</f>
        <v>0</v>
      </c>
      <c r="BY17" s="52">
        <f>IF(BY$4="X",'4M - SPS'!#REF!+'Biz DRENE'!#REF!,0)</f>
        <v>0</v>
      </c>
      <c r="BZ17" s="52">
        <f>IF(BZ$4="X",'4M - SPS'!#REF!+'Biz DRENE'!#REF!,0)</f>
        <v>0</v>
      </c>
      <c r="CA17" s="52">
        <f>IF(CA$4="X",'4M - SPS'!#REF!+'Biz DRENE'!#REF!,0)</f>
        <v>0</v>
      </c>
      <c r="CB17" s="52">
        <f>IF(CB$4="X",'4M - SPS'!#REF!+'Biz DRENE'!#REF!,0)</f>
        <v>0</v>
      </c>
      <c r="CC17" s="52">
        <f>IF(CC$4="X",'4M - SPS'!#REF!+'Biz DRENE'!#REF!,0)</f>
        <v>0</v>
      </c>
      <c r="CD17" s="52">
        <f>IF(CD$4="X",'4M - SPS'!#REF!+'Biz DRENE'!#REF!,0)</f>
        <v>0</v>
      </c>
      <c r="CE17" s="52">
        <f>IF(CE$4="X",'4M - SPS'!#REF!+'Biz DRENE'!#REF!,0)</f>
        <v>0</v>
      </c>
      <c r="CF17" s="52">
        <f>IF(CF$4="X",'4M - SPS'!#REF!+'Biz DRENE'!#REF!,0)</f>
        <v>0</v>
      </c>
      <c r="CG17" s="52">
        <f>IF(CG$4="X",'4M - SPS'!#REF!+'Biz DRENE'!#REF!,0)</f>
        <v>0</v>
      </c>
      <c r="CH17" s="157">
        <f>IF(CH$4="X",'4M - SPS'!#REF!+'Biz DRENE'!#REF!,0)</f>
        <v>0</v>
      </c>
    </row>
    <row r="18" spans="1:99" ht="15" thickBot="1" x14ac:dyDescent="0.35">
      <c r="B18" s="184" t="s">
        <v>16</v>
      </c>
      <c r="C18" s="53">
        <f>IF(C$4="X",'11M - LPS'!C74+'Biz DRENE'!C85,0)</f>
        <v>133.68272163658341</v>
      </c>
      <c r="D18" s="53">
        <f>IF(D$4="X",'11M - LPS'!D74+'Biz DRENE'!D85,0)</f>
        <v>340.94289190245627</v>
      </c>
      <c r="E18" s="53">
        <f>IF(E$4="X",'11M - LPS'!E74+'Biz DRENE'!E85,0)</f>
        <v>565.99553087245499</v>
      </c>
      <c r="F18" s="53">
        <f>IF(F$4="X",'11M - LPS'!F74+'Biz DRENE'!F85,0)</f>
        <v>1757.4473408178233</v>
      </c>
      <c r="G18" s="53">
        <f>IF(G$4="X",'11M - LPS'!G74+'Biz DRENE'!G85,0)</f>
        <v>4723.7494978638824</v>
      </c>
      <c r="H18" s="53">
        <f>IF(H$4="X",'11M - LPS'!H74+'Biz DRENE'!H85,0)</f>
        <v>9143.0191411119631</v>
      </c>
      <c r="I18" s="53">
        <f>IF(I$4="X",'11M - LPS'!I74+'Biz DRENE'!I85,0)</f>
        <v>14147.029108269173</v>
      </c>
      <c r="J18" s="53">
        <f>IF(J$4="X",'11M - LPS'!J74+'Biz DRENE'!J85,0)</f>
        <v>19837.92734250483</v>
      </c>
      <c r="K18" s="53">
        <f>IF(K$4="X",'11M - LPS'!K74+'Biz DRENE'!K85,0)</f>
        <v>27690.479216092514</v>
      </c>
      <c r="L18" s="53">
        <f>IF(L$4="X",'11M - LPS'!L74+'Biz DRENE'!L85,0)</f>
        <v>32818.527227310718</v>
      </c>
      <c r="M18" s="53">
        <f>IF(M$4="X",'11M - LPS'!M74+'Biz DRENE'!M85,0)</f>
        <v>38301.887991423406</v>
      </c>
      <c r="N18" s="53">
        <f>IF(N$4="X",'11M - LPS'!N74+'Biz DRENE'!N85,0)</f>
        <v>45060.537823073813</v>
      </c>
      <c r="O18" s="53">
        <f>IF(O$4="X",'11M - LPS'!O74+'Biz DRENE'!O85,0)</f>
        <v>52143.997135489481</v>
      </c>
      <c r="P18" s="53">
        <f>IF(P$4="X",'11M - LPS'!P74+'Biz DRENE'!P85,0)</f>
        <v>57903.135569967068</v>
      </c>
      <c r="Q18" s="53">
        <f>IF(Q$4="X",'11M - LPS'!Q74+'Biz DRENE'!Q85,0)</f>
        <v>64257.472403181462</v>
      </c>
      <c r="R18" s="53">
        <f>IF(R$4="X",'11M - LPS'!R74+'Biz DRENE'!R85,0)</f>
        <v>70857.360776179732</v>
      </c>
      <c r="S18" s="53">
        <f>IF(S$4="X",'11M - LPS'!S74+'Biz DRENE'!S85,0)</f>
        <v>81147.612983193918</v>
      </c>
      <c r="T18" s="53">
        <f>IF(T$4="X",'11M - LPS'!T74+'Biz DRENE'!T85,0)</f>
        <v>104336.89850016123</v>
      </c>
      <c r="U18" s="53">
        <f>IF(U$4="X",'11M - LPS'!U74+'Biz DRENE'!U85,0)</f>
        <v>129344.17957830981</v>
      </c>
      <c r="V18" s="53">
        <f>IF(V$4="X",'11M - LPS'!V74+'Biz DRENE'!V85,0)</f>
        <v>152719.25841162601</v>
      </c>
      <c r="W18" s="53">
        <f>IF(W$4="X",'11M - LPS'!W74+'Biz DRENE'!W85,0)</f>
        <v>0</v>
      </c>
      <c r="X18" s="53">
        <f>IF(X$4="X",'11M - LPS'!X74+'Biz DRENE'!X85,0)</f>
        <v>0</v>
      </c>
      <c r="Y18" s="53">
        <f>IF(Y$4="X",'11M - LPS'!Y74+'Biz DRENE'!Y85,0)</f>
        <v>0</v>
      </c>
      <c r="Z18" s="53">
        <f>IF(Z$4="X",'11M - LPS'!Z74+'Biz DRENE'!Z85,0)</f>
        <v>0</v>
      </c>
      <c r="AA18" s="53">
        <f>IF(AA$4="X",'11M - LPS'!AA74+'Biz DRENE'!AA85,0)</f>
        <v>0</v>
      </c>
      <c r="AB18" s="53">
        <f>IF(AB$4="X",'11M - LPS'!AB74+'Biz DRENE'!AB85,0)</f>
        <v>0</v>
      </c>
      <c r="AC18" s="53">
        <f>IF(AC$4="X",'11M - LPS'!AC74+'Biz DRENE'!AC85,0)</f>
        <v>0</v>
      </c>
      <c r="AD18" s="53">
        <f>IF(AD$4="X",'11M - LPS'!AD74+'Biz DRENE'!AD85,0)</f>
        <v>0</v>
      </c>
      <c r="AE18" s="53">
        <f>IF(AE$4="X",'11M - LPS'!AE74+'Biz DRENE'!AE85,0)</f>
        <v>0</v>
      </c>
      <c r="AF18" s="53">
        <f>IF(AF$4="X",'11M - LPS'!AF74+'Biz DRENE'!AF85,0)</f>
        <v>0</v>
      </c>
      <c r="AG18" s="53">
        <f>IF(AG$4="X",'11M - LPS'!AG74+'Biz DRENE'!AG85,0)</f>
        <v>0</v>
      </c>
      <c r="AH18" s="53">
        <f>IF(AH$4="X",'11M - LPS'!AH74+'Biz DRENE'!AH85,0)</f>
        <v>0</v>
      </c>
      <c r="AI18" s="53">
        <f>IF(AI$4="X",'11M - LPS'!AI74+'Biz DRENE'!AI85,0)</f>
        <v>0</v>
      </c>
      <c r="AJ18" s="53">
        <f>IF(AJ$4="X",'11M - LPS'!AJ74+'Biz DRENE'!AJ85,0)</f>
        <v>0</v>
      </c>
      <c r="AK18" s="53">
        <f>IF(AK$4="X",'11M - LPS'!AK74+'Biz DRENE'!AK85,0)</f>
        <v>0</v>
      </c>
      <c r="AL18" s="53">
        <f>IF(AL$4="X",'11M - LPS'!AL74+'Biz DRENE'!AL85,0)</f>
        <v>0</v>
      </c>
      <c r="AM18" s="53">
        <f>IF(AM$4="X",'11M - LPS'!AM74+'Biz DRENE'!AM85,0)</f>
        <v>0</v>
      </c>
      <c r="AN18" s="53">
        <f>IF(AN$4="X",'11M - LPS'!#REF!+'Biz DRENE'!#REF!,0)</f>
        <v>0</v>
      </c>
      <c r="AO18" s="53">
        <f>IF(AO$4="X",'11M - LPS'!#REF!+'Biz DRENE'!#REF!,0)</f>
        <v>0</v>
      </c>
      <c r="AP18" s="53">
        <f>IF(AP$4="X",'11M - LPS'!#REF!+'Biz DRENE'!#REF!,0)</f>
        <v>0</v>
      </c>
      <c r="AQ18" s="53">
        <f>IF(AQ$4="X",'11M - LPS'!#REF!+'Biz DRENE'!#REF!,0)</f>
        <v>0</v>
      </c>
      <c r="AR18" s="53">
        <f>IF(AR$4="X",'11M - LPS'!#REF!+'Biz DRENE'!#REF!,0)</f>
        <v>0</v>
      </c>
      <c r="AS18" s="53">
        <f>IF(AS$4="X",'11M - LPS'!#REF!+'Biz DRENE'!#REF!,0)</f>
        <v>0</v>
      </c>
      <c r="AT18" s="53">
        <f>IF(AT$4="X",'11M - LPS'!#REF!+'Biz DRENE'!#REF!,0)</f>
        <v>0</v>
      </c>
      <c r="AU18" s="53">
        <f>IF(AU$4="X",'11M - LPS'!#REF!+'Biz DRENE'!#REF!,0)</f>
        <v>0</v>
      </c>
      <c r="AV18" s="53">
        <f>IF(AV$4="X",'11M - LPS'!#REF!+'Biz DRENE'!#REF!,0)</f>
        <v>0</v>
      </c>
      <c r="AW18" s="53">
        <f>IF(AW$4="X",'11M - LPS'!#REF!+'Biz DRENE'!#REF!,0)</f>
        <v>0</v>
      </c>
      <c r="AX18" s="53">
        <f>IF(AX$4="X",'11M - LPS'!#REF!+'Biz DRENE'!#REF!,0)</f>
        <v>0</v>
      </c>
      <c r="AY18" s="53">
        <f>IF(AY$4="X",'11M - LPS'!#REF!+'Biz DRENE'!#REF!,0)</f>
        <v>0</v>
      </c>
      <c r="AZ18" s="53">
        <f>IF(AZ$4="X",'11M - LPS'!#REF!+'Biz DRENE'!#REF!,0)</f>
        <v>0</v>
      </c>
      <c r="BA18" s="53">
        <f>IF(BA$4="X",'11M - LPS'!#REF!+'Biz DRENE'!#REF!,0)</f>
        <v>0</v>
      </c>
      <c r="BB18" s="53">
        <f>IF(BB$4="X",'11M - LPS'!#REF!+'Biz DRENE'!#REF!,0)</f>
        <v>0</v>
      </c>
      <c r="BC18" s="53">
        <f>IF(BC$4="X",'11M - LPS'!#REF!+'Biz DRENE'!#REF!,0)</f>
        <v>0</v>
      </c>
      <c r="BD18" s="53">
        <f>IF(BD$4="X",'11M - LPS'!#REF!+'Biz DRENE'!#REF!,0)</f>
        <v>0</v>
      </c>
      <c r="BE18" s="53">
        <f>IF(BE$4="X",'11M - LPS'!#REF!+'Biz DRENE'!#REF!,0)</f>
        <v>0</v>
      </c>
      <c r="BF18" s="53">
        <f>IF(BF$4="X",'11M - LPS'!#REF!+'Biz DRENE'!#REF!,0)</f>
        <v>0</v>
      </c>
      <c r="BG18" s="53">
        <f>IF(BG$4="X",'11M - LPS'!#REF!+'Biz DRENE'!#REF!,0)</f>
        <v>0</v>
      </c>
      <c r="BH18" s="53">
        <f>IF(BH$4="X",'11M - LPS'!#REF!+'Biz DRENE'!#REF!,0)</f>
        <v>0</v>
      </c>
      <c r="BI18" s="53">
        <f>IF(BI$4="X",'11M - LPS'!#REF!+'Biz DRENE'!#REF!,0)</f>
        <v>0</v>
      </c>
      <c r="BJ18" s="53">
        <f>IF(BJ$4="X",'11M - LPS'!#REF!+'Biz DRENE'!#REF!,0)</f>
        <v>0</v>
      </c>
      <c r="BK18" s="53">
        <f>IF(BK$4="X",'11M - LPS'!#REF!+'Biz DRENE'!#REF!,0)</f>
        <v>0</v>
      </c>
      <c r="BL18" s="53">
        <f>IF(BL$4="X",'11M - LPS'!#REF!+'Biz DRENE'!#REF!,0)</f>
        <v>0</v>
      </c>
      <c r="BM18" s="53">
        <f>IF(BM$4="X",'11M - LPS'!#REF!+'Biz DRENE'!#REF!,0)</f>
        <v>0</v>
      </c>
      <c r="BN18" s="53">
        <f>IF(BN$4="X",'11M - LPS'!#REF!+'Biz DRENE'!#REF!,0)</f>
        <v>0</v>
      </c>
      <c r="BO18" s="53">
        <f>IF(BO$4="X",'11M - LPS'!#REF!+'Biz DRENE'!#REF!,0)</f>
        <v>0</v>
      </c>
      <c r="BP18" s="53">
        <f>IF(BP$4="X",'11M - LPS'!#REF!+'Biz DRENE'!#REF!,0)</f>
        <v>0</v>
      </c>
      <c r="BQ18" s="53">
        <f>IF(BQ$4="X",'11M - LPS'!#REF!+'Biz DRENE'!#REF!,0)</f>
        <v>0</v>
      </c>
      <c r="BR18" s="53">
        <f>IF(BR$4="X",'11M - LPS'!#REF!+'Biz DRENE'!#REF!,0)</f>
        <v>0</v>
      </c>
      <c r="BS18" s="53">
        <f>IF(BS$4="X",'11M - LPS'!#REF!+'Biz DRENE'!#REF!,0)</f>
        <v>0</v>
      </c>
      <c r="BT18" s="53">
        <f>IF(BT$4="X",'11M - LPS'!#REF!+'Biz DRENE'!#REF!,0)</f>
        <v>0</v>
      </c>
      <c r="BU18" s="53">
        <f>IF(BU$4="X",'11M - LPS'!#REF!+'Biz DRENE'!#REF!,0)</f>
        <v>0</v>
      </c>
      <c r="BV18" s="53">
        <f>IF(BV$4="X",'11M - LPS'!#REF!+'Biz DRENE'!#REF!,0)</f>
        <v>0</v>
      </c>
      <c r="BW18" s="53">
        <f>IF(BW$4="X",'11M - LPS'!#REF!+'Biz DRENE'!#REF!,0)</f>
        <v>0</v>
      </c>
      <c r="BX18" s="53">
        <f>IF(BX$4="X",'11M - LPS'!#REF!+'Biz DRENE'!#REF!,0)</f>
        <v>0</v>
      </c>
      <c r="BY18" s="53">
        <f>IF(BY$4="X",'11M - LPS'!#REF!+'Biz DRENE'!#REF!,0)</f>
        <v>0</v>
      </c>
      <c r="BZ18" s="53">
        <f>IF(BZ$4="X",'11M - LPS'!#REF!+'Biz DRENE'!#REF!,0)</f>
        <v>0</v>
      </c>
      <c r="CA18" s="53">
        <f>IF(CA$4="X",'11M - LPS'!#REF!+'Biz DRENE'!#REF!,0)</f>
        <v>0</v>
      </c>
      <c r="CB18" s="53">
        <f>IF(CB$4="X",'11M - LPS'!#REF!+'Biz DRENE'!#REF!,0)</f>
        <v>0</v>
      </c>
      <c r="CC18" s="53">
        <f>IF(CC$4="X",'11M - LPS'!#REF!+'Biz DRENE'!#REF!,0)</f>
        <v>0</v>
      </c>
      <c r="CD18" s="53">
        <f>IF(CD$4="X",'11M - LPS'!#REF!+'Biz DRENE'!#REF!,0)</f>
        <v>0</v>
      </c>
      <c r="CE18" s="53">
        <f>IF(CE$4="X",'11M - LPS'!#REF!+'Biz DRENE'!#REF!,0)</f>
        <v>0</v>
      </c>
      <c r="CF18" s="53">
        <f>IF(CF$4="X",'11M - LPS'!#REF!+'Biz DRENE'!#REF!,0)</f>
        <v>0</v>
      </c>
      <c r="CG18" s="53">
        <f>IF(CG$4="X",'11M - LPS'!#REF!+'Biz DRENE'!#REF!,0)</f>
        <v>0</v>
      </c>
      <c r="CH18" s="159">
        <f>IF(CH$4="X",'11M - LPS'!#REF!+'Biz DRENE'!#REF!,0)</f>
        <v>0</v>
      </c>
    </row>
    <row r="19" spans="1:99" ht="15" thickBot="1" x14ac:dyDescent="0.35">
      <c r="A19" s="1"/>
      <c r="B19" s="58" t="s">
        <v>3</v>
      </c>
      <c r="C19" s="59">
        <f>SUM(C14:C18)</f>
        <v>142201.75396155083</v>
      </c>
      <c r="D19" s="47">
        <f t="shared" ref="D19:BO19" si="10">SUM(D14:D18)</f>
        <v>285926.49222507625</v>
      </c>
      <c r="E19" s="47">
        <f t="shared" si="10"/>
        <v>428179.6531454089</v>
      </c>
      <c r="F19" s="47">
        <f t="shared" si="10"/>
        <v>541677.21263336495</v>
      </c>
      <c r="G19" s="47">
        <f t="shared" si="10"/>
        <v>715008.15452846081</v>
      </c>
      <c r="H19" s="47">
        <f t="shared" si="10"/>
        <v>1347483.8823566039</v>
      </c>
      <c r="I19" s="47">
        <f t="shared" si="10"/>
        <v>2326764.9788465495</v>
      </c>
      <c r="J19" s="47">
        <f t="shared" si="10"/>
        <v>3482453.9211153197</v>
      </c>
      <c r="K19" s="47">
        <f t="shared" si="10"/>
        <v>4455601.9104656409</v>
      </c>
      <c r="L19" s="47">
        <f t="shared" si="10"/>
        <v>4943679.4059901033</v>
      </c>
      <c r="M19" s="47">
        <f t="shared" si="10"/>
        <v>5565567.3292368772</v>
      </c>
      <c r="N19" s="47">
        <f t="shared" si="10"/>
        <v>6469100.4007150494</v>
      </c>
      <c r="O19" s="47">
        <f t="shared" si="10"/>
        <v>7431576.6880637668</v>
      </c>
      <c r="P19" s="47">
        <f t="shared" si="10"/>
        <v>8257494.7124110376</v>
      </c>
      <c r="Q19" s="47">
        <f t="shared" si="10"/>
        <v>9114447.3530904446</v>
      </c>
      <c r="R19" s="47">
        <f t="shared" si="10"/>
        <v>9872354.7173114773</v>
      </c>
      <c r="S19" s="47">
        <f t="shared" si="10"/>
        <v>10764104.674820138</v>
      </c>
      <c r="T19" s="47">
        <f t="shared" si="10"/>
        <v>12793471.719408358</v>
      </c>
      <c r="U19" s="47">
        <f t="shared" si="10"/>
        <v>15179640.519337995</v>
      </c>
      <c r="V19" s="47">
        <f t="shared" si="10"/>
        <v>17447706.257233948</v>
      </c>
      <c r="W19" s="47">
        <f t="shared" si="10"/>
        <v>0</v>
      </c>
      <c r="X19" s="47">
        <f t="shared" si="10"/>
        <v>0</v>
      </c>
      <c r="Y19" s="47">
        <f t="shared" si="10"/>
        <v>0</v>
      </c>
      <c r="Z19" s="47">
        <f t="shared" si="10"/>
        <v>0</v>
      </c>
      <c r="AA19" s="47">
        <f t="shared" si="10"/>
        <v>0</v>
      </c>
      <c r="AB19" s="47">
        <f t="shared" si="10"/>
        <v>0</v>
      </c>
      <c r="AC19" s="47">
        <f t="shared" si="10"/>
        <v>0</v>
      </c>
      <c r="AD19" s="47">
        <f t="shared" si="10"/>
        <v>0</v>
      </c>
      <c r="AE19" s="47">
        <f t="shared" si="10"/>
        <v>0</v>
      </c>
      <c r="AF19" s="47">
        <f t="shared" si="10"/>
        <v>0</v>
      </c>
      <c r="AG19" s="47">
        <f t="shared" si="10"/>
        <v>0</v>
      </c>
      <c r="AH19" s="47">
        <f t="shared" si="10"/>
        <v>0</v>
      </c>
      <c r="AI19" s="47">
        <f t="shared" si="10"/>
        <v>0</v>
      </c>
      <c r="AJ19" s="47">
        <f t="shared" si="10"/>
        <v>0</v>
      </c>
      <c r="AK19" s="47">
        <f t="shared" si="10"/>
        <v>0</v>
      </c>
      <c r="AL19" s="47">
        <f t="shared" si="10"/>
        <v>0</v>
      </c>
      <c r="AM19" s="47">
        <f t="shared" si="10"/>
        <v>0</v>
      </c>
      <c r="AN19" s="47">
        <f t="shared" si="10"/>
        <v>0</v>
      </c>
      <c r="AO19" s="47">
        <f t="shared" si="10"/>
        <v>0</v>
      </c>
      <c r="AP19" s="47">
        <f t="shared" si="10"/>
        <v>0</v>
      </c>
      <c r="AQ19" s="47">
        <f t="shared" si="10"/>
        <v>0</v>
      </c>
      <c r="AR19" s="47">
        <f t="shared" si="10"/>
        <v>0</v>
      </c>
      <c r="AS19" s="47">
        <f t="shared" si="10"/>
        <v>0</v>
      </c>
      <c r="AT19" s="47">
        <f t="shared" si="10"/>
        <v>0</v>
      </c>
      <c r="AU19" s="47">
        <f t="shared" si="10"/>
        <v>0</v>
      </c>
      <c r="AV19" s="47">
        <f t="shared" si="10"/>
        <v>0</v>
      </c>
      <c r="AW19" s="47">
        <f t="shared" si="10"/>
        <v>0</v>
      </c>
      <c r="AX19" s="47">
        <f t="shared" si="10"/>
        <v>0</v>
      </c>
      <c r="AY19" s="47">
        <f t="shared" si="10"/>
        <v>0</v>
      </c>
      <c r="AZ19" s="47">
        <f t="shared" si="10"/>
        <v>0</v>
      </c>
      <c r="BA19" s="47">
        <f t="shared" si="10"/>
        <v>0</v>
      </c>
      <c r="BB19" s="47">
        <f t="shared" si="10"/>
        <v>0</v>
      </c>
      <c r="BC19" s="47">
        <f t="shared" si="10"/>
        <v>0</v>
      </c>
      <c r="BD19" s="47">
        <f t="shared" si="10"/>
        <v>0</v>
      </c>
      <c r="BE19" s="47">
        <f t="shared" si="10"/>
        <v>0</v>
      </c>
      <c r="BF19" s="47">
        <f t="shared" si="10"/>
        <v>0</v>
      </c>
      <c r="BG19" s="47">
        <f t="shared" si="10"/>
        <v>0</v>
      </c>
      <c r="BH19" s="47">
        <f t="shared" si="10"/>
        <v>0</v>
      </c>
      <c r="BI19" s="47">
        <f t="shared" si="10"/>
        <v>0</v>
      </c>
      <c r="BJ19" s="47">
        <f t="shared" si="10"/>
        <v>0</v>
      </c>
      <c r="BK19" s="47">
        <f t="shared" si="10"/>
        <v>0</v>
      </c>
      <c r="BL19" s="47">
        <f t="shared" si="10"/>
        <v>0</v>
      </c>
      <c r="BM19" s="47">
        <f t="shared" si="10"/>
        <v>0</v>
      </c>
      <c r="BN19" s="47">
        <f t="shared" si="10"/>
        <v>0</v>
      </c>
      <c r="BO19" s="47">
        <f t="shared" si="10"/>
        <v>0</v>
      </c>
      <c r="BP19" s="47">
        <f t="shared" ref="BP19:CH19" si="11">SUM(BP14:BP18)</f>
        <v>0</v>
      </c>
      <c r="BQ19" s="47">
        <f t="shared" si="11"/>
        <v>0</v>
      </c>
      <c r="BR19" s="47">
        <f t="shared" si="11"/>
        <v>0</v>
      </c>
      <c r="BS19" s="47">
        <f t="shared" si="11"/>
        <v>0</v>
      </c>
      <c r="BT19" s="47">
        <f t="shared" si="11"/>
        <v>0</v>
      </c>
      <c r="BU19" s="47">
        <f t="shared" si="11"/>
        <v>0</v>
      </c>
      <c r="BV19" s="47">
        <f t="shared" si="11"/>
        <v>0</v>
      </c>
      <c r="BW19" s="47">
        <f t="shared" si="11"/>
        <v>0</v>
      </c>
      <c r="BX19" s="47">
        <f t="shared" si="11"/>
        <v>0</v>
      </c>
      <c r="BY19" s="47">
        <f t="shared" si="11"/>
        <v>0</v>
      </c>
      <c r="BZ19" s="47">
        <f t="shared" si="11"/>
        <v>0</v>
      </c>
      <c r="CA19" s="47">
        <f t="shared" si="11"/>
        <v>0</v>
      </c>
      <c r="CB19" s="47">
        <f t="shared" si="11"/>
        <v>0</v>
      </c>
      <c r="CC19" s="47">
        <f t="shared" si="11"/>
        <v>0</v>
      </c>
      <c r="CD19" s="47">
        <f t="shared" si="11"/>
        <v>0</v>
      </c>
      <c r="CE19" s="47">
        <f t="shared" si="11"/>
        <v>0</v>
      </c>
      <c r="CF19" s="47">
        <f t="shared" si="11"/>
        <v>0</v>
      </c>
      <c r="CG19" s="47">
        <f t="shared" si="11"/>
        <v>0</v>
      </c>
      <c r="CH19" s="65">
        <f t="shared" si="11"/>
        <v>0</v>
      </c>
    </row>
    <row r="20" spans="1:99" ht="15" thickBot="1" x14ac:dyDescent="0.35">
      <c r="B20" s="161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161"/>
    </row>
    <row r="21" spans="1:99" ht="15" thickBot="1" x14ac:dyDescent="0.35">
      <c r="B21" s="179" t="s">
        <v>38</v>
      </c>
      <c r="C21" s="150">
        <f>C13</f>
        <v>43831</v>
      </c>
      <c r="D21" s="177">
        <f>' 1M - RES'!D19</f>
        <v>43862</v>
      </c>
      <c r="E21" s="177">
        <f>' 1M - RES'!E19</f>
        <v>43891</v>
      </c>
      <c r="F21" s="177">
        <f>' 1M - RES'!F19</f>
        <v>43922</v>
      </c>
      <c r="G21" s="177">
        <f>' 1M - RES'!G19</f>
        <v>43952</v>
      </c>
      <c r="H21" s="177">
        <f>' 1M - RES'!H19</f>
        <v>43983</v>
      </c>
      <c r="I21" s="177">
        <f>' 1M - RES'!I19</f>
        <v>44013</v>
      </c>
      <c r="J21" s="177">
        <f>' 1M - RES'!J19</f>
        <v>44044</v>
      </c>
      <c r="K21" s="177">
        <f>' 1M - RES'!K19</f>
        <v>44075</v>
      </c>
      <c r="L21" s="177">
        <f>' 1M - RES'!L19</f>
        <v>44105</v>
      </c>
      <c r="M21" s="177">
        <f>' 1M - RES'!M19</f>
        <v>44136</v>
      </c>
      <c r="N21" s="177">
        <f>' 1M - RES'!N19</f>
        <v>44166</v>
      </c>
      <c r="O21" s="177">
        <f>' 1M - RES'!O19</f>
        <v>44197</v>
      </c>
      <c r="P21" s="177">
        <f>' 1M - RES'!P19</f>
        <v>44228</v>
      </c>
      <c r="Q21" s="177">
        <f>' 1M - RES'!Q19</f>
        <v>44256</v>
      </c>
      <c r="R21" s="177">
        <f>' 1M - RES'!R19</f>
        <v>44287</v>
      </c>
      <c r="S21" s="177">
        <f>' 1M - RES'!S19</f>
        <v>44317</v>
      </c>
      <c r="T21" s="177">
        <f>' 1M - RES'!T19</f>
        <v>44348</v>
      </c>
      <c r="U21" s="177">
        <f>' 1M - RES'!U19</f>
        <v>44378</v>
      </c>
      <c r="V21" s="177">
        <f>' 1M - RES'!V19</f>
        <v>44409</v>
      </c>
      <c r="W21" s="177">
        <f>' 1M - RES'!W19</f>
        <v>44440</v>
      </c>
      <c r="X21" s="177">
        <f>' 1M - RES'!X19</f>
        <v>44470</v>
      </c>
      <c r="Y21" s="177">
        <f>' 1M - RES'!Y19</f>
        <v>44501</v>
      </c>
      <c r="Z21" s="177">
        <f>' 1M - RES'!Z19</f>
        <v>44531</v>
      </c>
      <c r="AA21" s="177">
        <f>' 1M - RES'!AA19</f>
        <v>44562</v>
      </c>
      <c r="AB21" s="177">
        <f>' 1M - RES'!AB19</f>
        <v>44593</v>
      </c>
      <c r="AC21" s="177">
        <f>' 1M - RES'!AC19</f>
        <v>44621</v>
      </c>
      <c r="AD21" s="177">
        <f>' 1M - RES'!AD19</f>
        <v>44652</v>
      </c>
      <c r="AE21" s="177">
        <f>' 1M - RES'!AE19</f>
        <v>44682</v>
      </c>
      <c r="AF21" s="177">
        <f>' 1M - RES'!AF19</f>
        <v>44713</v>
      </c>
      <c r="AG21" s="177">
        <f>' 1M - RES'!AG19</f>
        <v>44743</v>
      </c>
      <c r="AH21" s="177">
        <f>' 1M - RES'!AH19</f>
        <v>44774</v>
      </c>
      <c r="AI21" s="177">
        <f>' 1M - RES'!AI19</f>
        <v>44805</v>
      </c>
      <c r="AJ21" s="177">
        <f>' 1M - RES'!AJ19</f>
        <v>44835</v>
      </c>
      <c r="AK21" s="177">
        <f>' 1M - RES'!AK19</f>
        <v>44866</v>
      </c>
      <c r="AL21" s="177">
        <f>' 1M - RES'!AL19</f>
        <v>44896</v>
      </c>
      <c r="AM21" s="177">
        <f>' 1M - RES'!AM19</f>
        <v>44927</v>
      </c>
      <c r="AN21" s="177" t="e">
        <f>' 1M - RES'!#REF!</f>
        <v>#REF!</v>
      </c>
      <c r="AO21" s="177" t="e">
        <f>' 1M - RES'!#REF!</f>
        <v>#REF!</v>
      </c>
      <c r="AP21" s="177" t="e">
        <f>' 1M - RES'!#REF!</f>
        <v>#REF!</v>
      </c>
      <c r="AQ21" s="177" t="e">
        <f>' 1M - RES'!#REF!</f>
        <v>#REF!</v>
      </c>
      <c r="AR21" s="177" t="e">
        <f>' 1M - RES'!#REF!</f>
        <v>#REF!</v>
      </c>
      <c r="AS21" s="177" t="e">
        <f>' 1M - RES'!#REF!</f>
        <v>#REF!</v>
      </c>
      <c r="AT21" s="177" t="e">
        <f>' 1M - RES'!#REF!</f>
        <v>#REF!</v>
      </c>
      <c r="AU21" s="177" t="e">
        <f>' 1M - RES'!#REF!</f>
        <v>#REF!</v>
      </c>
      <c r="AV21" s="177" t="e">
        <f>' 1M - RES'!#REF!</f>
        <v>#REF!</v>
      </c>
      <c r="AW21" s="177" t="e">
        <f>' 1M - RES'!#REF!</f>
        <v>#REF!</v>
      </c>
      <c r="AX21" s="177" t="e">
        <f>' 1M - RES'!#REF!</f>
        <v>#REF!</v>
      </c>
      <c r="AY21" s="177" t="e">
        <f>' 1M - RES'!#REF!</f>
        <v>#REF!</v>
      </c>
      <c r="AZ21" s="177" t="e">
        <f>' 1M - RES'!#REF!</f>
        <v>#REF!</v>
      </c>
      <c r="BA21" s="177" t="e">
        <f>' 1M - RES'!#REF!</f>
        <v>#REF!</v>
      </c>
      <c r="BB21" s="177" t="e">
        <f>' 1M - RES'!#REF!</f>
        <v>#REF!</v>
      </c>
      <c r="BC21" s="177" t="e">
        <f>' 1M - RES'!#REF!</f>
        <v>#REF!</v>
      </c>
      <c r="BD21" s="177" t="e">
        <f>' 1M - RES'!#REF!</f>
        <v>#REF!</v>
      </c>
      <c r="BE21" s="177" t="e">
        <f>' 1M - RES'!#REF!</f>
        <v>#REF!</v>
      </c>
      <c r="BF21" s="177" t="e">
        <f>' 1M - RES'!#REF!</f>
        <v>#REF!</v>
      </c>
      <c r="BG21" s="177" t="e">
        <f>' 1M - RES'!#REF!</f>
        <v>#REF!</v>
      </c>
      <c r="BH21" s="177" t="e">
        <f>' 1M - RES'!#REF!</f>
        <v>#REF!</v>
      </c>
      <c r="BI21" s="177" t="e">
        <f>' 1M - RES'!#REF!</f>
        <v>#REF!</v>
      </c>
      <c r="BJ21" s="177" t="e">
        <f>' 1M - RES'!#REF!</f>
        <v>#REF!</v>
      </c>
      <c r="BK21" s="177" t="e">
        <f>' 1M - RES'!#REF!</f>
        <v>#REF!</v>
      </c>
      <c r="BL21" s="177" t="e">
        <f>' 1M - RES'!#REF!</f>
        <v>#REF!</v>
      </c>
      <c r="BM21" s="177" t="e">
        <f>' 1M - RES'!#REF!</f>
        <v>#REF!</v>
      </c>
      <c r="BN21" s="177" t="e">
        <f>' 1M - RES'!#REF!</f>
        <v>#REF!</v>
      </c>
      <c r="BO21" s="177" t="e">
        <f>' 1M - RES'!#REF!</f>
        <v>#REF!</v>
      </c>
      <c r="BP21" s="177" t="e">
        <f>' 1M - RES'!#REF!</f>
        <v>#REF!</v>
      </c>
      <c r="BQ21" s="177" t="e">
        <f>' 1M - RES'!#REF!</f>
        <v>#REF!</v>
      </c>
      <c r="BR21" s="177" t="e">
        <f>' 1M - RES'!#REF!</f>
        <v>#REF!</v>
      </c>
      <c r="BS21" s="177" t="e">
        <f>' 1M - RES'!#REF!</f>
        <v>#REF!</v>
      </c>
      <c r="BT21" s="177" t="e">
        <f>' 1M - RES'!#REF!</f>
        <v>#REF!</v>
      </c>
      <c r="BU21" s="177" t="e">
        <f>' 1M - RES'!#REF!</f>
        <v>#REF!</v>
      </c>
      <c r="BV21" s="177" t="e">
        <f>' 1M - RES'!#REF!</f>
        <v>#REF!</v>
      </c>
      <c r="BW21" s="177" t="e">
        <f>' 1M - RES'!#REF!</f>
        <v>#REF!</v>
      </c>
      <c r="BX21" s="177" t="e">
        <f>' 1M - RES'!#REF!</f>
        <v>#REF!</v>
      </c>
      <c r="BY21" s="177" t="e">
        <f>' 1M - RES'!#REF!</f>
        <v>#REF!</v>
      </c>
      <c r="BZ21" s="177" t="e">
        <f>' 1M - RES'!#REF!</f>
        <v>#REF!</v>
      </c>
      <c r="CA21" s="177" t="e">
        <f>' 1M - RES'!#REF!</f>
        <v>#REF!</v>
      </c>
      <c r="CB21" s="177" t="e">
        <f>' 1M - RES'!#REF!</f>
        <v>#REF!</v>
      </c>
      <c r="CC21" s="177" t="e">
        <f>' 1M - RES'!#REF!</f>
        <v>#REF!</v>
      </c>
      <c r="CD21" s="177" t="e">
        <f>' 1M - RES'!#REF!</f>
        <v>#REF!</v>
      </c>
      <c r="CE21" s="177" t="e">
        <f>' 1M - RES'!#REF!</f>
        <v>#REF!</v>
      </c>
      <c r="CF21" s="177" t="e">
        <f>' 1M - RES'!#REF!</f>
        <v>#REF!</v>
      </c>
      <c r="CG21" s="177" t="e">
        <f>' 1M - RES'!#REF!</f>
        <v>#REF!</v>
      </c>
      <c r="CH21" s="178" t="e">
        <f>' 1M - RES'!#REF!</f>
        <v>#REF!</v>
      </c>
    </row>
    <row r="22" spans="1:99" x14ac:dyDescent="0.3">
      <c r="B22" s="64" t="s">
        <v>7</v>
      </c>
      <c r="C22" s="61">
        <f>IF(C$4="X",' LI 1M - RES'!C62,0)</f>
        <v>190.15731158215149</v>
      </c>
      <c r="D22" s="61">
        <f>IF(D$4="X",' LI 1M - RES'!D62,0)</f>
        <v>527.49386509094541</v>
      </c>
      <c r="E22" s="61">
        <f>IF(E$4="X",' LI 1M - RES'!E62,0)</f>
        <v>914.89166138838482</v>
      </c>
      <c r="F22" s="61">
        <f>IF(F$4="X",' LI 1M - RES'!F62,0)</f>
        <v>1301.0123716610024</v>
      </c>
      <c r="G22" s="61">
        <f>IF(G$4="X",' LI 1M - RES'!G62,0)</f>
        <v>1743.5017716606421</v>
      </c>
      <c r="H22" s="61">
        <f>IF(H$4="X",' LI 1M - RES'!H62,0)</f>
        <v>9100.2860988170742</v>
      </c>
      <c r="I22" s="61">
        <f>IF(I$4="X",' LI 1M - RES'!I62,0)</f>
        <v>28885.887351969075</v>
      </c>
      <c r="J22" s="61">
        <f>IF(J$4="X",' LI 1M - RES'!J62,0)</f>
        <v>67711.756445949548</v>
      </c>
      <c r="K22" s="61">
        <f>IF(K$4="X",' LI 1M - RES'!K62,0)</f>
        <v>108659.72090832792</v>
      </c>
      <c r="L22" s="61">
        <f>IF(L$4="X",' LI 1M - RES'!L62,0)</f>
        <v>125424.03793690255</v>
      </c>
      <c r="M22" s="61">
        <f>IF(M$4="X",' LI 1M - RES'!M62,0)</f>
        <v>148720.95903516246</v>
      </c>
      <c r="N22" s="61">
        <f>IF(N$4="X",' LI 1M - RES'!N62,0)</f>
        <v>185462.50108404859</v>
      </c>
      <c r="O22" s="61">
        <f>IF(O$4="X",' LI 1M - RES'!O62,0)</f>
        <v>228911.43583646644</v>
      </c>
      <c r="P22" s="61">
        <f>IF(P$4="X",' LI 1M - RES'!P62,0)</f>
        <v>267318.8580986124</v>
      </c>
      <c r="Q22" s="61">
        <f>IF(Q$4="X",' LI 1M - RES'!Q62,0)</f>
        <v>304483.23568339483</v>
      </c>
      <c r="R22" s="61">
        <f>IF(R$4="X",' LI 1M - RES'!R62,0)</f>
        <v>334032.61300444923</v>
      </c>
      <c r="S22" s="61">
        <f>IF(S$4="X",' LI 1M - RES'!S62,0)</f>
        <v>363739.78034463432</v>
      </c>
      <c r="T22" s="61">
        <f>IF(T$4="X",' LI 1M - RES'!T62,0)</f>
        <v>440657.90418525471</v>
      </c>
      <c r="U22" s="61">
        <f>IF(U$4="X",' LI 1M - RES'!U62,0)</f>
        <v>528772.58006092859</v>
      </c>
      <c r="V22" s="61">
        <f>IF(V$4="X",' LI 1M - RES'!V62,0)</f>
        <v>615873.85298924684</v>
      </c>
      <c r="W22" s="61">
        <f>IF(W$4="X",' LI 1M - RES'!W62,0)</f>
        <v>0</v>
      </c>
      <c r="X22" s="61">
        <f>IF(X$4="X",' LI 1M - RES'!X62,0)</f>
        <v>0</v>
      </c>
      <c r="Y22" s="61">
        <f>IF(Y$4="X",' LI 1M - RES'!Y62,0)</f>
        <v>0</v>
      </c>
      <c r="Z22" s="61">
        <f>IF(Z$4="X",' LI 1M - RES'!Z62,0)</f>
        <v>0</v>
      </c>
      <c r="AA22" s="61">
        <f>IF(AA$4="X",' LI 1M - RES'!AA62,0)</f>
        <v>0</v>
      </c>
      <c r="AB22" s="61">
        <f>IF(AB$4="X",' LI 1M - RES'!AB62,0)</f>
        <v>0</v>
      </c>
      <c r="AC22" s="61">
        <f>IF(AC$4="X",' LI 1M - RES'!AC62,0)</f>
        <v>0</v>
      </c>
      <c r="AD22" s="61">
        <f>IF(AD$4="X",' LI 1M - RES'!AD62,0)</f>
        <v>0</v>
      </c>
      <c r="AE22" s="61">
        <f>IF(AE$4="X",' LI 1M - RES'!AE62,0)</f>
        <v>0</v>
      </c>
      <c r="AF22" s="61">
        <f>IF(AF$4="X",' LI 1M - RES'!AF62,0)</f>
        <v>0</v>
      </c>
      <c r="AG22" s="61">
        <f>IF(AG$4="X",' LI 1M - RES'!AG62,0)</f>
        <v>0</v>
      </c>
      <c r="AH22" s="61">
        <f>IF(AH$4="X",' LI 1M - RES'!AH62,0)</f>
        <v>0</v>
      </c>
      <c r="AI22" s="61">
        <f>IF(AI$4="X",' LI 1M - RES'!AI62,0)</f>
        <v>0</v>
      </c>
      <c r="AJ22" s="61">
        <f>IF(AJ$4="X",' LI 1M - RES'!AJ62,0)</f>
        <v>0</v>
      </c>
      <c r="AK22" s="61">
        <f>IF(AK$4="X",' LI 1M - RES'!AK62,0)</f>
        <v>0</v>
      </c>
      <c r="AL22" s="61">
        <f>IF(AL$4="X",' LI 1M - RES'!AL62,0)</f>
        <v>0</v>
      </c>
      <c r="AM22" s="61">
        <f>IF(AM$4="X",' LI 1M - RES'!AM62,0)</f>
        <v>0</v>
      </c>
      <c r="AN22" s="61">
        <f>IF(AN$4="X",' LI 1M - RES'!#REF!,0)</f>
        <v>0</v>
      </c>
      <c r="AO22" s="61">
        <f>IF(AO$4="X",' LI 1M - RES'!#REF!,0)</f>
        <v>0</v>
      </c>
      <c r="AP22" s="61">
        <f>IF(AP$4="X",' LI 1M - RES'!#REF!,0)</f>
        <v>0</v>
      </c>
      <c r="AQ22" s="61">
        <f>IF(AQ$4="X",' LI 1M - RES'!#REF!,0)</f>
        <v>0</v>
      </c>
      <c r="AR22" s="61">
        <f>IF(AR$4="X",' LI 1M - RES'!#REF!,0)</f>
        <v>0</v>
      </c>
      <c r="AS22" s="61">
        <f>IF(AS$4="X",' LI 1M - RES'!#REF!,0)</f>
        <v>0</v>
      </c>
      <c r="AT22" s="61">
        <f>IF(AT$4="X",' LI 1M - RES'!#REF!,0)</f>
        <v>0</v>
      </c>
      <c r="AU22" s="61">
        <f>IF(AU$4="X",' LI 1M - RES'!#REF!,0)</f>
        <v>0</v>
      </c>
      <c r="AV22" s="61">
        <f>IF(AV$4="X",' LI 1M - RES'!#REF!,0)</f>
        <v>0</v>
      </c>
      <c r="AW22" s="61">
        <f>IF(AW$4="X",' LI 1M - RES'!#REF!,0)</f>
        <v>0</v>
      </c>
      <c r="AX22" s="61">
        <f>IF(AX$4="X",' LI 1M - RES'!#REF!,0)</f>
        <v>0</v>
      </c>
      <c r="AY22" s="61">
        <f>IF(AY$4="X",' LI 1M - RES'!#REF!,0)</f>
        <v>0</v>
      </c>
      <c r="AZ22" s="61">
        <f>IF(AZ$4="X",' LI 1M - RES'!#REF!,0)</f>
        <v>0</v>
      </c>
      <c r="BA22" s="61">
        <f>IF(BA$4="X",' LI 1M - RES'!#REF!,0)</f>
        <v>0</v>
      </c>
      <c r="BB22" s="61">
        <f>IF(BB$4="X",' LI 1M - RES'!#REF!,0)</f>
        <v>0</v>
      </c>
      <c r="BC22" s="61">
        <f>IF(BC$4="X",' LI 1M - RES'!#REF!,0)</f>
        <v>0</v>
      </c>
      <c r="BD22" s="61">
        <f>IF(BD$4="X",' LI 1M - RES'!#REF!,0)</f>
        <v>0</v>
      </c>
      <c r="BE22" s="61">
        <f>IF(BE$4="X",' LI 1M - RES'!#REF!,0)</f>
        <v>0</v>
      </c>
      <c r="BF22" s="61">
        <f>IF(BF$4="X",' LI 1M - RES'!#REF!,0)</f>
        <v>0</v>
      </c>
      <c r="BG22" s="61">
        <f>IF(BG$4="X",' LI 1M - RES'!#REF!,0)</f>
        <v>0</v>
      </c>
      <c r="BH22" s="61">
        <f>IF(BH$4="X",' LI 1M - RES'!#REF!,0)</f>
        <v>0</v>
      </c>
      <c r="BI22" s="61">
        <f>IF(BI$4="X",' LI 1M - RES'!#REF!,0)</f>
        <v>0</v>
      </c>
      <c r="BJ22" s="61">
        <f>IF(BJ$4="X",' LI 1M - RES'!#REF!,0)</f>
        <v>0</v>
      </c>
      <c r="BK22" s="61">
        <f>IF(BK$4="X",' LI 1M - RES'!#REF!,0)</f>
        <v>0</v>
      </c>
      <c r="BL22" s="61">
        <f>IF(BL$4="X",' LI 1M - RES'!#REF!,0)</f>
        <v>0</v>
      </c>
      <c r="BM22" s="61">
        <f>IF(BM$4="X",' LI 1M - RES'!#REF!,0)</f>
        <v>0</v>
      </c>
      <c r="BN22" s="61">
        <f>IF(BN$4="X",' LI 1M - RES'!#REF!,0)</f>
        <v>0</v>
      </c>
      <c r="BO22" s="61">
        <f>IF(BO$4="X",' LI 1M - RES'!#REF!,0)</f>
        <v>0</v>
      </c>
      <c r="BP22" s="61">
        <f>IF(BP$4="X",' LI 1M - RES'!#REF!,0)</f>
        <v>0</v>
      </c>
      <c r="BQ22" s="61">
        <f>IF(BQ$4="X",' LI 1M - RES'!#REF!,0)</f>
        <v>0</v>
      </c>
      <c r="BR22" s="61">
        <f>IF(BR$4="X",' LI 1M - RES'!#REF!,0)</f>
        <v>0</v>
      </c>
      <c r="BS22" s="61">
        <f>IF(BS$4="X",' LI 1M - RES'!#REF!,0)</f>
        <v>0</v>
      </c>
      <c r="BT22" s="61">
        <f>IF(BT$4="X",' LI 1M - RES'!#REF!,0)</f>
        <v>0</v>
      </c>
      <c r="BU22" s="61">
        <f>IF(BU$4="X",' LI 1M - RES'!#REF!,0)</f>
        <v>0</v>
      </c>
      <c r="BV22" s="61">
        <f>IF(BV$4="X",' LI 1M - RES'!#REF!,0)</f>
        <v>0</v>
      </c>
      <c r="BW22" s="61">
        <f>IF(BW$4="X",' LI 1M - RES'!#REF!,0)</f>
        <v>0</v>
      </c>
      <c r="BX22" s="61">
        <f>IF(BX$4="X",' LI 1M - RES'!#REF!,0)</f>
        <v>0</v>
      </c>
      <c r="BY22" s="61">
        <f>IF(BY$4="X",' LI 1M - RES'!#REF!,0)</f>
        <v>0</v>
      </c>
      <c r="BZ22" s="61">
        <f>IF(BZ$4="X",' LI 1M - RES'!#REF!,0)</f>
        <v>0</v>
      </c>
      <c r="CA22" s="61">
        <f>IF(CA$4="X",' LI 1M - RES'!#REF!,0)</f>
        <v>0</v>
      </c>
      <c r="CB22" s="61">
        <f>IF(CB$4="X",' LI 1M - RES'!#REF!,0)</f>
        <v>0</v>
      </c>
      <c r="CC22" s="61">
        <f>IF(CC$4="X",' LI 1M - RES'!#REF!,0)</f>
        <v>0</v>
      </c>
      <c r="CD22" s="61">
        <f>IF(CD$4="X",' LI 1M - RES'!#REF!,0)</f>
        <v>0</v>
      </c>
      <c r="CE22" s="61">
        <f>IF(CE$4="X",' LI 1M - RES'!#REF!,0)</f>
        <v>0</v>
      </c>
      <c r="CF22" s="61">
        <f>IF(CF$4="X",' LI 1M - RES'!#REF!,0)</f>
        <v>0</v>
      </c>
      <c r="CG22" s="61">
        <f>IF(CG$4="X",' LI 1M - RES'!#REF!,0)</f>
        <v>0</v>
      </c>
      <c r="CH22" s="156">
        <f>IF(CH$4="X",' LI 1M - RES'!#REF!,0)</f>
        <v>0</v>
      </c>
    </row>
    <row r="23" spans="1:99" x14ac:dyDescent="0.3">
      <c r="B23" s="57" t="s">
        <v>12</v>
      </c>
      <c r="C23" s="52">
        <f>IF(C$4="X",'LI 2M - SGS'!C74,0)</f>
        <v>0</v>
      </c>
      <c r="D23" s="52">
        <f>IF(D$4="X",'LI 2M - SGS'!D74,0)</f>
        <v>114.31587745422527</v>
      </c>
      <c r="E23" s="52">
        <f>IF(E$4="X",'LI 2M - SGS'!E74,0)</f>
        <v>714.84160666785021</v>
      </c>
      <c r="F23" s="52">
        <f>IF(F$4="X",'LI 2M - SGS'!F74,0)</f>
        <v>1808.1451527724607</v>
      </c>
      <c r="G23" s="52">
        <f>IF(G$4="X",'LI 2M - SGS'!G74,0)</f>
        <v>3326.8817673309586</v>
      </c>
      <c r="H23" s="52">
        <f>IF(H$4="X",'LI 2M - SGS'!H74,0)</f>
        <v>5137.0260446227467</v>
      </c>
      <c r="I23" s="52">
        <f>IF(I$4="X",'LI 2M - SGS'!I74,0)</f>
        <v>7588.4997044274214</v>
      </c>
      <c r="J23" s="52">
        <f>IF(J$4="X",'LI 2M - SGS'!J74,0)</f>
        <v>9715.1025620770924</v>
      </c>
      <c r="K23" s="52">
        <f>IF(K$4="X",'LI 2M - SGS'!K74,0)</f>
        <v>12006.462285520556</v>
      </c>
      <c r="L23" s="52">
        <f>IF(L$4="X",'LI 2M - SGS'!L74,0)</f>
        <v>13993.110476640728</v>
      </c>
      <c r="M23" s="52">
        <f>IF(M$4="X",'LI 2M - SGS'!M74,0)</f>
        <v>15893.894832709355</v>
      </c>
      <c r="N23" s="52">
        <f>IF(N$4="X",'LI 2M - SGS'!N74,0)</f>
        <v>17883.258285366199</v>
      </c>
      <c r="O23" s="52">
        <f>IF(O$4="X",'LI 2M - SGS'!O74,0)</f>
        <v>20003.816430294901</v>
      </c>
      <c r="P23" s="52">
        <f>IF(P$4="X",'LI 2M - SGS'!P74,0)</f>
        <v>21687.805264943927</v>
      </c>
      <c r="Q23" s="52">
        <f>IF(Q$4="X",'LI 2M - SGS'!Q74,0)</f>
        <v>23600.87969938125</v>
      </c>
      <c r="R23" s="52">
        <f>IF(R$4="X",'LI 2M - SGS'!R74,0)</f>
        <v>25492.596909989417</v>
      </c>
      <c r="S23" s="52">
        <f>IF(S$4="X",'LI 2M - SGS'!S74,0)</f>
        <v>27930.245940135879</v>
      </c>
      <c r="T23" s="52">
        <f>IF(T$4="X",'LI 2M - SGS'!T74,0)</f>
        <v>30835.618998023354</v>
      </c>
      <c r="U23" s="52">
        <f>IF(U$4="X",'LI 2M - SGS'!U74,0)</f>
        <v>34532.716686733191</v>
      </c>
      <c r="V23" s="52">
        <f>IF(V$4="X",'LI 2M - SGS'!V74,0)</f>
        <v>37494.929739231913</v>
      </c>
      <c r="W23" s="52">
        <f>IF(W$4="X",'LI 2M - SGS'!W74,0)</f>
        <v>0</v>
      </c>
      <c r="X23" s="52">
        <f>IF(X$4="X",'LI 2M - SGS'!X74,0)</f>
        <v>0</v>
      </c>
      <c r="Y23" s="52">
        <f>IF(Y$4="X",'LI 2M - SGS'!Y74,0)</f>
        <v>0</v>
      </c>
      <c r="Z23" s="52">
        <f>IF(Z$4="X",'LI 2M - SGS'!Z74,0)</f>
        <v>0</v>
      </c>
      <c r="AA23" s="52">
        <f>IF(AA$4="X",'LI 2M - SGS'!AA74,0)</f>
        <v>0</v>
      </c>
      <c r="AB23" s="52">
        <f>IF(AB$4="X",'LI 2M - SGS'!AB74,0)</f>
        <v>0</v>
      </c>
      <c r="AC23" s="52">
        <f>IF(AC$4="X",'LI 2M - SGS'!AC74,0)</f>
        <v>0</v>
      </c>
      <c r="AD23" s="52">
        <f>IF(AD$4="X",'LI 2M - SGS'!AD74,0)</f>
        <v>0</v>
      </c>
      <c r="AE23" s="52">
        <f>IF(AE$4="X",'LI 2M - SGS'!AE74,0)</f>
        <v>0</v>
      </c>
      <c r="AF23" s="52">
        <f>IF(AF$4="X",'LI 2M - SGS'!AF74,0)</f>
        <v>0</v>
      </c>
      <c r="AG23" s="52">
        <f>IF(AG$4="X",'LI 2M - SGS'!AG74,0)</f>
        <v>0</v>
      </c>
      <c r="AH23" s="52">
        <f>IF(AH$4="X",'LI 2M - SGS'!AH74,0)</f>
        <v>0</v>
      </c>
      <c r="AI23" s="52">
        <f>IF(AI$4="X",'LI 2M - SGS'!AI74,0)</f>
        <v>0</v>
      </c>
      <c r="AJ23" s="52">
        <f>IF(AJ$4="X",'LI 2M - SGS'!AJ74,0)</f>
        <v>0</v>
      </c>
      <c r="AK23" s="52">
        <f>IF(AK$4="X",'LI 2M - SGS'!AK74,0)</f>
        <v>0</v>
      </c>
      <c r="AL23" s="52">
        <f>IF(AL$4="X",'LI 2M - SGS'!AL74,0)</f>
        <v>0</v>
      </c>
      <c r="AM23" s="52">
        <f>IF(AM$4="X",'LI 2M - SGS'!AM74,0)</f>
        <v>0</v>
      </c>
      <c r="AN23" s="52">
        <f>IF(AN$4="X",'LI 2M - SGS'!#REF!,0)</f>
        <v>0</v>
      </c>
      <c r="AO23" s="52">
        <f>IF(AO$4="X",'LI 2M - SGS'!#REF!,0)</f>
        <v>0</v>
      </c>
      <c r="AP23" s="52">
        <f>IF(AP$4="X",'LI 2M - SGS'!#REF!,0)</f>
        <v>0</v>
      </c>
      <c r="AQ23" s="52">
        <f>IF(AQ$4="X",'LI 2M - SGS'!#REF!,0)</f>
        <v>0</v>
      </c>
      <c r="AR23" s="52">
        <f>IF(AR$4="X",'LI 2M - SGS'!#REF!,0)</f>
        <v>0</v>
      </c>
      <c r="AS23" s="52">
        <f>IF(AS$4="X",'LI 2M - SGS'!#REF!,0)</f>
        <v>0</v>
      </c>
      <c r="AT23" s="52">
        <f>IF(AT$4="X",'LI 2M - SGS'!#REF!,0)</f>
        <v>0</v>
      </c>
      <c r="AU23" s="52">
        <f>IF(AU$4="X",'LI 2M - SGS'!#REF!,0)</f>
        <v>0</v>
      </c>
      <c r="AV23" s="52">
        <f>IF(AV$4="X",'LI 2M - SGS'!#REF!,0)</f>
        <v>0</v>
      </c>
      <c r="AW23" s="52">
        <f>IF(AW$4="X",'LI 2M - SGS'!#REF!,0)</f>
        <v>0</v>
      </c>
      <c r="AX23" s="52">
        <f>IF(AX$4="X",'LI 2M - SGS'!#REF!,0)</f>
        <v>0</v>
      </c>
      <c r="AY23" s="52">
        <f>IF(AY$4="X",'LI 2M - SGS'!#REF!,0)</f>
        <v>0</v>
      </c>
      <c r="AZ23" s="52">
        <f>IF(AZ$4="X",'LI 2M - SGS'!#REF!,0)</f>
        <v>0</v>
      </c>
      <c r="BA23" s="52">
        <f>IF(BA$4="X",'LI 2M - SGS'!#REF!,0)</f>
        <v>0</v>
      </c>
      <c r="BB23" s="52">
        <f>IF(BB$4="X",'LI 2M - SGS'!#REF!,0)</f>
        <v>0</v>
      </c>
      <c r="BC23" s="52">
        <f>IF(BC$4="X",'LI 2M - SGS'!#REF!,0)</f>
        <v>0</v>
      </c>
      <c r="BD23" s="52">
        <f>IF(BD$4="X",'LI 2M - SGS'!#REF!,0)</f>
        <v>0</v>
      </c>
      <c r="BE23" s="52">
        <f>IF(BE$4="X",'LI 2M - SGS'!#REF!,0)</f>
        <v>0</v>
      </c>
      <c r="BF23" s="52">
        <f>IF(BF$4="X",'LI 2M - SGS'!#REF!,0)</f>
        <v>0</v>
      </c>
      <c r="BG23" s="52">
        <f>IF(BG$4="X",'LI 2M - SGS'!#REF!,0)</f>
        <v>0</v>
      </c>
      <c r="BH23" s="52">
        <f>IF(BH$4="X",'LI 2M - SGS'!#REF!,0)</f>
        <v>0</v>
      </c>
      <c r="BI23" s="52">
        <f>IF(BI$4="X",'LI 2M - SGS'!#REF!,0)</f>
        <v>0</v>
      </c>
      <c r="BJ23" s="52">
        <f>IF(BJ$4="X",'LI 2M - SGS'!#REF!,0)</f>
        <v>0</v>
      </c>
      <c r="BK23" s="52">
        <f>IF(BK$4="X",'LI 2M - SGS'!#REF!,0)</f>
        <v>0</v>
      </c>
      <c r="BL23" s="52">
        <f>IF(BL$4="X",'LI 2M - SGS'!#REF!,0)</f>
        <v>0</v>
      </c>
      <c r="BM23" s="52">
        <f>IF(BM$4="X",'LI 2M - SGS'!#REF!,0)</f>
        <v>0</v>
      </c>
      <c r="BN23" s="52">
        <f>IF(BN$4="X",'LI 2M - SGS'!#REF!,0)</f>
        <v>0</v>
      </c>
      <c r="BO23" s="52">
        <f>IF(BO$4="X",'LI 2M - SGS'!#REF!,0)</f>
        <v>0</v>
      </c>
      <c r="BP23" s="52">
        <f>IF(BP$4="X",'LI 2M - SGS'!#REF!,0)</f>
        <v>0</v>
      </c>
      <c r="BQ23" s="52">
        <f>IF(BQ$4="X",'LI 2M - SGS'!#REF!,0)</f>
        <v>0</v>
      </c>
      <c r="BR23" s="52">
        <f>IF(BR$4="X",'LI 2M - SGS'!#REF!,0)</f>
        <v>0</v>
      </c>
      <c r="BS23" s="52">
        <f>IF(BS$4="X",'LI 2M - SGS'!#REF!,0)</f>
        <v>0</v>
      </c>
      <c r="BT23" s="52">
        <f>IF(BT$4="X",'LI 2M - SGS'!#REF!,0)</f>
        <v>0</v>
      </c>
      <c r="BU23" s="52">
        <f>IF(BU$4="X",'LI 2M - SGS'!#REF!,0)</f>
        <v>0</v>
      </c>
      <c r="BV23" s="52">
        <f>IF(BV$4="X",'LI 2M - SGS'!#REF!,0)</f>
        <v>0</v>
      </c>
      <c r="BW23" s="52">
        <f>IF(BW$4="X",'LI 2M - SGS'!#REF!,0)</f>
        <v>0</v>
      </c>
      <c r="BX23" s="52">
        <f>IF(BX$4="X",'LI 2M - SGS'!#REF!,0)</f>
        <v>0</v>
      </c>
      <c r="BY23" s="52">
        <f>IF(BY$4="X",'LI 2M - SGS'!#REF!,0)</f>
        <v>0</v>
      </c>
      <c r="BZ23" s="52">
        <f>IF(BZ$4="X",'LI 2M - SGS'!#REF!,0)</f>
        <v>0</v>
      </c>
      <c r="CA23" s="52">
        <f>IF(CA$4="X",'LI 2M - SGS'!#REF!,0)</f>
        <v>0</v>
      </c>
      <c r="CB23" s="52">
        <f>IF(CB$4="X",'LI 2M - SGS'!#REF!,0)</f>
        <v>0</v>
      </c>
      <c r="CC23" s="52">
        <f>IF(CC$4="X",'LI 2M - SGS'!#REF!,0)</f>
        <v>0</v>
      </c>
      <c r="CD23" s="52">
        <f>IF(CD$4="X",'LI 2M - SGS'!#REF!,0)</f>
        <v>0</v>
      </c>
      <c r="CE23" s="52">
        <f>IF(CE$4="X",'LI 2M - SGS'!#REF!,0)</f>
        <v>0</v>
      </c>
      <c r="CF23" s="52">
        <f>IF(CF$4="X",'LI 2M - SGS'!#REF!,0)</f>
        <v>0</v>
      </c>
      <c r="CG23" s="52">
        <f>IF(CG$4="X",'LI 2M - SGS'!#REF!,0)</f>
        <v>0</v>
      </c>
      <c r="CH23" s="157">
        <f>IF(CH$4="X",'LI 2M - SGS'!#REF!,0)</f>
        <v>0</v>
      </c>
    </row>
    <row r="24" spans="1:99" x14ac:dyDescent="0.3">
      <c r="B24" s="57" t="s">
        <v>14</v>
      </c>
      <c r="C24" s="52">
        <f>IF(C$4="X",'LI 3M - LGS'!C74,0)</f>
        <v>0</v>
      </c>
      <c r="D24" s="52">
        <f>IF(D$4="X",'LI 3M - LGS'!D74,0)</f>
        <v>92.181063373401557</v>
      </c>
      <c r="E24" s="52">
        <f>IF(E$4="X",'LI 3M - LGS'!E74,0)</f>
        <v>276.52754241282025</v>
      </c>
      <c r="F24" s="52">
        <f>IF(F$4="X",'LI 3M - LGS'!F74,0)</f>
        <v>722.06913673574718</v>
      </c>
      <c r="G24" s="52">
        <f>IF(G$4="X",'LI 3M - LGS'!G74,0)</f>
        <v>1613.965834635515</v>
      </c>
      <c r="H24" s="52">
        <f>IF(H$4="X",'LI 3M - LGS'!H74,0)</f>
        <v>2958.2602902717772</v>
      </c>
      <c r="I24" s="52">
        <f>IF(I$4="X",'LI 3M - LGS'!I74,0)</f>
        <v>4660.4041453245327</v>
      </c>
      <c r="J24" s="52">
        <f>IF(J$4="X",'LI 3M - LGS'!J74,0)</f>
        <v>6109.4363186249111</v>
      </c>
      <c r="K24" s="52">
        <f>IF(K$4="X",'LI 3M - LGS'!K74,0)</f>
        <v>7552.4861580398101</v>
      </c>
      <c r="L24" s="52">
        <f>IF(L$4="X",'LI 3M - LGS'!L74,0)</f>
        <v>8477.0632869364854</v>
      </c>
      <c r="M24" s="52">
        <f>IF(M$4="X",'LI 3M - LGS'!M74,0)</f>
        <v>9220.2210465097833</v>
      </c>
      <c r="N24" s="52">
        <f>IF(N$4="X",'LI 3M - LGS'!N74,0)</f>
        <v>9965.082036300897</v>
      </c>
      <c r="O24" s="52">
        <f>IF(O$4="X",'LI 3M - LGS'!O74,0)</f>
        <v>10798.990175894794</v>
      </c>
      <c r="P24" s="52">
        <f>IF(P$4="X",'LI 3M - LGS'!P74,0)</f>
        <v>11449.360970201969</v>
      </c>
      <c r="Q24" s="52">
        <f>IF(Q$4="X",'LI 3M - LGS'!Q74,0)</f>
        <v>12181.356051045359</v>
      </c>
      <c r="R24" s="52">
        <f>IF(R$4="X",'LI 3M - LGS'!R74,0)</f>
        <v>12893.938209277081</v>
      </c>
      <c r="S24" s="52">
        <f>IF(S$4="X",'LI 3M - LGS'!S74,0)</f>
        <v>13842.296442161924</v>
      </c>
      <c r="T24" s="52">
        <f>IF(T$4="X",'LI 3M - LGS'!T74,0)</f>
        <v>15271.691480204063</v>
      </c>
      <c r="U24" s="52">
        <f>IF(U$4="X",'LI 3M - LGS'!U74,0)</f>
        <v>17026.059433784685</v>
      </c>
      <c r="V24" s="52">
        <f>IF(V$4="X",'LI 3M - LGS'!V74,0)</f>
        <v>18475.091607085062</v>
      </c>
      <c r="W24" s="52">
        <f>IF(W$4="X",'LI 3M - LGS'!W74,0)</f>
        <v>0</v>
      </c>
      <c r="X24" s="52">
        <f>IF(X$4="X",'LI 3M - LGS'!X74,0)</f>
        <v>0</v>
      </c>
      <c r="Y24" s="52">
        <f>IF(Y$4="X",'LI 3M - LGS'!Y74,0)</f>
        <v>0</v>
      </c>
      <c r="Z24" s="52">
        <f>IF(Z$4="X",'LI 3M - LGS'!Z74,0)</f>
        <v>0</v>
      </c>
      <c r="AA24" s="52">
        <f>IF(AA$4="X",'LI 3M - LGS'!AA74,0)</f>
        <v>0</v>
      </c>
      <c r="AB24" s="52">
        <f>IF(AB$4="X",'LI 3M - LGS'!AB74,0)</f>
        <v>0</v>
      </c>
      <c r="AC24" s="52">
        <f>IF(AC$4="X",'LI 3M - LGS'!AC74,0)</f>
        <v>0</v>
      </c>
      <c r="AD24" s="52">
        <f>IF(AD$4="X",'LI 3M - LGS'!AD74,0)</f>
        <v>0</v>
      </c>
      <c r="AE24" s="52">
        <f>IF(AE$4="X",'LI 3M - LGS'!AE74,0)</f>
        <v>0</v>
      </c>
      <c r="AF24" s="52">
        <f>IF(AF$4="X",'LI 3M - LGS'!AF74,0)</f>
        <v>0</v>
      </c>
      <c r="AG24" s="52">
        <f>IF(AG$4="X",'LI 3M - LGS'!AG74,0)</f>
        <v>0</v>
      </c>
      <c r="AH24" s="52">
        <f>IF(AH$4="X",'LI 3M - LGS'!AH74,0)</f>
        <v>0</v>
      </c>
      <c r="AI24" s="52">
        <f>IF(AI$4="X",'LI 3M - LGS'!AI74,0)</f>
        <v>0</v>
      </c>
      <c r="AJ24" s="52">
        <f>IF(AJ$4="X",'LI 3M - LGS'!AJ74,0)</f>
        <v>0</v>
      </c>
      <c r="AK24" s="52">
        <f>IF(AK$4="X",'LI 3M - LGS'!AK74,0)</f>
        <v>0</v>
      </c>
      <c r="AL24" s="52">
        <f>IF(AL$4="X",'LI 3M - LGS'!AL74,0)</f>
        <v>0</v>
      </c>
      <c r="AM24" s="52">
        <f>IF(AM$4="X",'LI 3M - LGS'!AM74,0)</f>
        <v>0</v>
      </c>
      <c r="AN24" s="52">
        <f>IF(AN$4="X",'LI 3M - LGS'!#REF!,0)</f>
        <v>0</v>
      </c>
      <c r="AO24" s="52">
        <f>IF(AO$4="X",'LI 3M - LGS'!#REF!,0)</f>
        <v>0</v>
      </c>
      <c r="AP24" s="52">
        <f>IF(AP$4="X",'LI 3M - LGS'!#REF!,0)</f>
        <v>0</v>
      </c>
      <c r="AQ24" s="52">
        <f>IF(AQ$4="X",'LI 3M - LGS'!#REF!,0)</f>
        <v>0</v>
      </c>
      <c r="AR24" s="52">
        <f>IF(AR$4="X",'LI 3M - LGS'!#REF!,0)</f>
        <v>0</v>
      </c>
      <c r="AS24" s="52">
        <f>IF(AS$4="X",'LI 3M - LGS'!#REF!,0)</f>
        <v>0</v>
      </c>
      <c r="AT24" s="52">
        <f>IF(AT$4="X",'LI 3M - LGS'!#REF!,0)</f>
        <v>0</v>
      </c>
      <c r="AU24" s="52">
        <f>IF(AU$4="X",'LI 3M - LGS'!#REF!,0)</f>
        <v>0</v>
      </c>
      <c r="AV24" s="52">
        <f>IF(AV$4="X",'LI 3M - LGS'!#REF!,0)</f>
        <v>0</v>
      </c>
      <c r="AW24" s="52">
        <f>IF(AW$4="X",'LI 3M - LGS'!#REF!,0)</f>
        <v>0</v>
      </c>
      <c r="AX24" s="52">
        <f>IF(AX$4="X",'LI 3M - LGS'!#REF!,0)</f>
        <v>0</v>
      </c>
      <c r="AY24" s="52">
        <f>IF(AY$4="X",'LI 3M - LGS'!#REF!,0)</f>
        <v>0</v>
      </c>
      <c r="AZ24" s="52">
        <f>IF(AZ$4="X",'LI 3M - LGS'!#REF!,0)</f>
        <v>0</v>
      </c>
      <c r="BA24" s="52">
        <f>IF(BA$4="X",'LI 3M - LGS'!#REF!,0)</f>
        <v>0</v>
      </c>
      <c r="BB24" s="52">
        <f>IF(BB$4="X",'LI 3M - LGS'!#REF!,0)</f>
        <v>0</v>
      </c>
      <c r="BC24" s="52">
        <f>IF(BC$4="X",'LI 3M - LGS'!#REF!,0)</f>
        <v>0</v>
      </c>
      <c r="BD24" s="52">
        <f>IF(BD$4="X",'LI 3M - LGS'!#REF!,0)</f>
        <v>0</v>
      </c>
      <c r="BE24" s="52">
        <f>IF(BE$4="X",'LI 3M - LGS'!#REF!,0)</f>
        <v>0</v>
      </c>
      <c r="BF24" s="52">
        <f>IF(BF$4="X",'LI 3M - LGS'!#REF!,0)</f>
        <v>0</v>
      </c>
      <c r="BG24" s="52">
        <f>IF(BG$4="X",'LI 3M - LGS'!#REF!,0)</f>
        <v>0</v>
      </c>
      <c r="BH24" s="52">
        <f>IF(BH$4="X",'LI 3M - LGS'!#REF!,0)</f>
        <v>0</v>
      </c>
      <c r="BI24" s="52">
        <f>IF(BI$4="X",'LI 3M - LGS'!#REF!,0)</f>
        <v>0</v>
      </c>
      <c r="BJ24" s="52">
        <f>IF(BJ$4="X",'LI 3M - LGS'!#REF!,0)</f>
        <v>0</v>
      </c>
      <c r="BK24" s="52">
        <f>IF(BK$4="X",'LI 3M - LGS'!#REF!,0)</f>
        <v>0</v>
      </c>
      <c r="BL24" s="52">
        <f>IF(BL$4="X",'LI 3M - LGS'!#REF!,0)</f>
        <v>0</v>
      </c>
      <c r="BM24" s="52">
        <f>IF(BM$4="X",'LI 3M - LGS'!#REF!,0)</f>
        <v>0</v>
      </c>
      <c r="BN24" s="52">
        <f>IF(BN$4="X",'LI 3M - LGS'!#REF!,0)</f>
        <v>0</v>
      </c>
      <c r="BO24" s="52">
        <f>IF(BO$4="X",'LI 3M - LGS'!#REF!,0)</f>
        <v>0</v>
      </c>
      <c r="BP24" s="52">
        <f>IF(BP$4="X",'LI 3M - LGS'!#REF!,0)</f>
        <v>0</v>
      </c>
      <c r="BQ24" s="52">
        <f>IF(BQ$4="X",'LI 3M - LGS'!#REF!,0)</f>
        <v>0</v>
      </c>
      <c r="BR24" s="52">
        <f>IF(BR$4="X",'LI 3M - LGS'!#REF!,0)</f>
        <v>0</v>
      </c>
      <c r="BS24" s="52">
        <f>IF(BS$4="X",'LI 3M - LGS'!#REF!,0)</f>
        <v>0</v>
      </c>
      <c r="BT24" s="52">
        <f>IF(BT$4="X",'LI 3M - LGS'!#REF!,0)</f>
        <v>0</v>
      </c>
      <c r="BU24" s="52">
        <f>IF(BU$4="X",'LI 3M - LGS'!#REF!,0)</f>
        <v>0</v>
      </c>
      <c r="BV24" s="52">
        <f>IF(BV$4="X",'LI 3M - LGS'!#REF!,0)</f>
        <v>0</v>
      </c>
      <c r="BW24" s="52">
        <f>IF(BW$4="X",'LI 3M - LGS'!#REF!,0)</f>
        <v>0</v>
      </c>
      <c r="BX24" s="52">
        <f>IF(BX$4="X",'LI 3M - LGS'!#REF!,0)</f>
        <v>0</v>
      </c>
      <c r="BY24" s="52">
        <f>IF(BY$4="X",'LI 3M - LGS'!#REF!,0)</f>
        <v>0</v>
      </c>
      <c r="BZ24" s="52">
        <f>IF(BZ$4="X",'LI 3M - LGS'!#REF!,0)</f>
        <v>0</v>
      </c>
      <c r="CA24" s="52">
        <f>IF(CA$4="X",'LI 3M - LGS'!#REF!,0)</f>
        <v>0</v>
      </c>
      <c r="CB24" s="52">
        <f>IF(CB$4="X",'LI 3M - LGS'!#REF!,0)</f>
        <v>0</v>
      </c>
      <c r="CC24" s="52">
        <f>IF(CC$4="X",'LI 3M - LGS'!#REF!,0)</f>
        <v>0</v>
      </c>
      <c r="CD24" s="52">
        <f>IF(CD$4="X",'LI 3M - LGS'!#REF!,0)</f>
        <v>0</v>
      </c>
      <c r="CE24" s="52">
        <f>IF(CE$4="X",'LI 3M - LGS'!#REF!,0)</f>
        <v>0</v>
      </c>
      <c r="CF24" s="52">
        <f>IF(CF$4="X",'LI 3M - LGS'!#REF!,0)</f>
        <v>0</v>
      </c>
      <c r="CG24" s="52">
        <f>IF(CG$4="X",'LI 3M - LGS'!#REF!,0)</f>
        <v>0</v>
      </c>
      <c r="CH24" s="157">
        <f>IF(CH$4="X",'LI 3M - LGS'!#REF!,0)</f>
        <v>0</v>
      </c>
    </row>
    <row r="25" spans="1:99" x14ac:dyDescent="0.3">
      <c r="B25" s="57" t="s">
        <v>15</v>
      </c>
      <c r="C25" s="52">
        <f>IF(C$4="X",'LI 4M - SPS'!C74,0)</f>
        <v>0</v>
      </c>
      <c r="D25" s="52">
        <f>IF(D$4="X",'LI 4M - SPS'!D74,0)</f>
        <v>0</v>
      </c>
      <c r="E25" s="52">
        <f>IF(E$4="X",'LI 4M - SPS'!E74,0)</f>
        <v>0</v>
      </c>
      <c r="F25" s="52">
        <f>IF(F$4="X",'LI 4M - SPS'!F74,0)</f>
        <v>0</v>
      </c>
      <c r="G25" s="52">
        <f>IF(G$4="X",'LI 4M - SPS'!G74,0)</f>
        <v>0</v>
      </c>
      <c r="H25" s="52">
        <f>IF(H$4="X",'LI 4M - SPS'!H74,0)</f>
        <v>0</v>
      </c>
      <c r="I25" s="52">
        <f>IF(I$4="X",'LI 4M - SPS'!I74,0)</f>
        <v>0</v>
      </c>
      <c r="J25" s="52">
        <f>IF(J$4="X",'LI 4M - SPS'!J74,0)</f>
        <v>0</v>
      </c>
      <c r="K25" s="52">
        <f>IF(K$4="X",'LI 4M - SPS'!K74,0)</f>
        <v>0</v>
      </c>
      <c r="L25" s="52">
        <f>IF(L$4="X",'LI 4M - SPS'!L74,0)</f>
        <v>0</v>
      </c>
      <c r="M25" s="52">
        <f>IF(M$4="X",'LI 4M - SPS'!M74,0)</f>
        <v>106.23963998183606</v>
      </c>
      <c r="N25" s="52">
        <f>IF(N$4="X",'LI 4M - SPS'!N74,0)</f>
        <v>304.6366658787889</v>
      </c>
      <c r="O25" s="52">
        <f>IF(O$4="X",'LI 4M - SPS'!O74,0)</f>
        <v>539.73860440887597</v>
      </c>
      <c r="P25" s="52">
        <f>IF(P$4="X",'LI 4M - SPS'!P74,0)</f>
        <v>722.46175955418062</v>
      </c>
      <c r="Q25" s="52">
        <f>IF(Q$4="X",'LI 4M - SPS'!Q74,0)</f>
        <v>926.31248973333709</v>
      </c>
      <c r="R25" s="52">
        <f>IF(R$4="X",'LI 4M - SPS'!R74,0)</f>
        <v>1136.3194760041397</v>
      </c>
      <c r="S25" s="52">
        <f>IF(S$4="X",'LI 4M - SPS'!S74,0)</f>
        <v>1409.3532104182048</v>
      </c>
      <c r="T25" s="52">
        <f>IF(T$4="X",'LI 4M - SPS'!T74,0)</f>
        <v>1809.7580324290761</v>
      </c>
      <c r="U25" s="52">
        <f>IF(U$4="X",'LI 4M - SPS'!U74,0)</f>
        <v>2298.3743266413758</v>
      </c>
      <c r="V25" s="52">
        <f>IF(V$4="X",'LI 4M - SPS'!V74,0)</f>
        <v>2699.3560275070759</v>
      </c>
      <c r="W25" s="52">
        <f>IF(W$4="X",'LI 4M - SPS'!W74,0)</f>
        <v>0</v>
      </c>
      <c r="X25" s="52">
        <f>IF(X$4="X",'LI 4M - SPS'!X74,0)</f>
        <v>0</v>
      </c>
      <c r="Y25" s="52">
        <f>IF(Y$4="X",'LI 4M - SPS'!Y74,0)</f>
        <v>0</v>
      </c>
      <c r="Z25" s="52">
        <f>IF(Z$4="X",'LI 4M - SPS'!Z74,0)</f>
        <v>0</v>
      </c>
      <c r="AA25" s="52">
        <f>IF(AA$4="X",'LI 4M - SPS'!AA74,0)</f>
        <v>0</v>
      </c>
      <c r="AB25" s="52">
        <f>IF(AB$4="X",'LI 4M - SPS'!AB74,0)</f>
        <v>0</v>
      </c>
      <c r="AC25" s="52">
        <f>IF(AC$4="X",'LI 4M - SPS'!AC74,0)</f>
        <v>0</v>
      </c>
      <c r="AD25" s="52">
        <f>IF(AD$4="X",'LI 4M - SPS'!AD74,0)</f>
        <v>0</v>
      </c>
      <c r="AE25" s="52">
        <f>IF(AE$4="X",'LI 4M - SPS'!AE74,0)</f>
        <v>0</v>
      </c>
      <c r="AF25" s="52">
        <f>IF(AF$4="X",'LI 4M - SPS'!AF74,0)</f>
        <v>0</v>
      </c>
      <c r="AG25" s="52">
        <f>IF(AG$4="X",'LI 4M - SPS'!AG74,0)</f>
        <v>0</v>
      </c>
      <c r="AH25" s="52">
        <f>IF(AH$4="X",'LI 4M - SPS'!AH74,0)</f>
        <v>0</v>
      </c>
      <c r="AI25" s="52">
        <f>IF(AI$4="X",'LI 4M - SPS'!AI74,0)</f>
        <v>0</v>
      </c>
      <c r="AJ25" s="52">
        <f>IF(AJ$4="X",'LI 4M - SPS'!AJ74,0)</f>
        <v>0</v>
      </c>
      <c r="AK25" s="52">
        <f>IF(AK$4="X",'LI 4M - SPS'!AK74,0)</f>
        <v>0</v>
      </c>
      <c r="AL25" s="52">
        <f>IF(AL$4="X",'LI 4M - SPS'!AL74,0)</f>
        <v>0</v>
      </c>
      <c r="AM25" s="52">
        <f>IF(AM$4="X",'LI 4M - SPS'!AM74,0)</f>
        <v>0</v>
      </c>
      <c r="AN25" s="52">
        <f>IF(AN$4="X",'LI 4M - SPS'!#REF!,0)</f>
        <v>0</v>
      </c>
      <c r="AO25" s="52">
        <f>IF(AO$4="X",'LI 4M - SPS'!#REF!,0)</f>
        <v>0</v>
      </c>
      <c r="AP25" s="52">
        <f>IF(AP$4="X",'LI 4M - SPS'!#REF!,0)</f>
        <v>0</v>
      </c>
      <c r="AQ25" s="52">
        <f>IF(AQ$4="X",'LI 4M - SPS'!#REF!,0)</f>
        <v>0</v>
      </c>
      <c r="AR25" s="52">
        <f>IF(AR$4="X",'LI 4M - SPS'!#REF!,0)</f>
        <v>0</v>
      </c>
      <c r="AS25" s="52">
        <f>IF(AS$4="X",'LI 4M - SPS'!#REF!,0)</f>
        <v>0</v>
      </c>
      <c r="AT25" s="52">
        <f>IF(AT$4="X",'LI 4M - SPS'!#REF!,0)</f>
        <v>0</v>
      </c>
      <c r="AU25" s="52">
        <f>IF(AU$4="X",'LI 4M - SPS'!#REF!,0)</f>
        <v>0</v>
      </c>
      <c r="AV25" s="52">
        <f>IF(AV$4="X",'LI 4M - SPS'!#REF!,0)</f>
        <v>0</v>
      </c>
      <c r="AW25" s="52">
        <f>IF(AW$4="X",'LI 4M - SPS'!#REF!,0)</f>
        <v>0</v>
      </c>
      <c r="AX25" s="52">
        <f>IF(AX$4="X",'LI 4M - SPS'!#REF!,0)</f>
        <v>0</v>
      </c>
      <c r="AY25" s="52">
        <f>IF(AY$4="X",'LI 4M - SPS'!#REF!,0)</f>
        <v>0</v>
      </c>
      <c r="AZ25" s="52">
        <f>IF(AZ$4="X",'LI 4M - SPS'!#REF!,0)</f>
        <v>0</v>
      </c>
      <c r="BA25" s="52">
        <f>IF(BA$4="X",'LI 4M - SPS'!#REF!,0)</f>
        <v>0</v>
      </c>
      <c r="BB25" s="52">
        <f>IF(BB$4="X",'LI 4M - SPS'!#REF!,0)</f>
        <v>0</v>
      </c>
      <c r="BC25" s="52">
        <f>IF(BC$4="X",'LI 4M - SPS'!#REF!,0)</f>
        <v>0</v>
      </c>
      <c r="BD25" s="52">
        <f>IF(BD$4="X",'LI 4M - SPS'!#REF!,0)</f>
        <v>0</v>
      </c>
      <c r="BE25" s="52">
        <f>IF(BE$4="X",'LI 4M - SPS'!#REF!,0)</f>
        <v>0</v>
      </c>
      <c r="BF25" s="52">
        <f>IF(BF$4="X",'LI 4M - SPS'!#REF!,0)</f>
        <v>0</v>
      </c>
      <c r="BG25" s="52">
        <f>IF(BG$4="X",'LI 4M - SPS'!#REF!,0)</f>
        <v>0</v>
      </c>
      <c r="BH25" s="52">
        <f>IF(BH$4="X",'LI 4M - SPS'!#REF!,0)</f>
        <v>0</v>
      </c>
      <c r="BI25" s="52">
        <f>IF(BI$4="X",'LI 4M - SPS'!#REF!,0)</f>
        <v>0</v>
      </c>
      <c r="BJ25" s="52">
        <f>IF(BJ$4="X",'LI 4M - SPS'!#REF!,0)</f>
        <v>0</v>
      </c>
      <c r="BK25" s="52">
        <f>IF(BK$4="X",'LI 4M - SPS'!#REF!,0)</f>
        <v>0</v>
      </c>
      <c r="BL25" s="52">
        <f>IF(BL$4="X",'LI 4M - SPS'!#REF!,0)</f>
        <v>0</v>
      </c>
      <c r="BM25" s="52">
        <f>IF(BM$4="X",'LI 4M - SPS'!#REF!,0)</f>
        <v>0</v>
      </c>
      <c r="BN25" s="52">
        <f>IF(BN$4="X",'LI 4M - SPS'!#REF!,0)</f>
        <v>0</v>
      </c>
      <c r="BO25" s="52">
        <f>IF(BO$4="X",'LI 4M - SPS'!#REF!,0)</f>
        <v>0</v>
      </c>
      <c r="BP25" s="52">
        <f>IF(BP$4="X",'LI 4M - SPS'!#REF!,0)</f>
        <v>0</v>
      </c>
      <c r="BQ25" s="52">
        <f>IF(BQ$4="X",'LI 4M - SPS'!#REF!,0)</f>
        <v>0</v>
      </c>
      <c r="BR25" s="52">
        <f>IF(BR$4="X",'LI 4M - SPS'!#REF!,0)</f>
        <v>0</v>
      </c>
      <c r="BS25" s="52">
        <f>IF(BS$4="X",'LI 4M - SPS'!#REF!,0)</f>
        <v>0</v>
      </c>
      <c r="BT25" s="52">
        <f>IF(BT$4="X",'LI 4M - SPS'!#REF!,0)</f>
        <v>0</v>
      </c>
      <c r="BU25" s="52">
        <f>IF(BU$4="X",'LI 4M - SPS'!#REF!,0)</f>
        <v>0</v>
      </c>
      <c r="BV25" s="52">
        <f>IF(BV$4="X",'LI 4M - SPS'!#REF!,0)</f>
        <v>0</v>
      </c>
      <c r="BW25" s="52">
        <f>IF(BW$4="X",'LI 4M - SPS'!#REF!,0)</f>
        <v>0</v>
      </c>
      <c r="BX25" s="52">
        <f>IF(BX$4="X",'LI 4M - SPS'!#REF!,0)</f>
        <v>0</v>
      </c>
      <c r="BY25" s="52">
        <f>IF(BY$4="X",'LI 4M - SPS'!#REF!,0)</f>
        <v>0</v>
      </c>
      <c r="BZ25" s="52">
        <f>IF(BZ$4="X",'LI 4M - SPS'!#REF!,0)</f>
        <v>0</v>
      </c>
      <c r="CA25" s="52">
        <f>IF(CA$4="X",'LI 4M - SPS'!#REF!,0)</f>
        <v>0</v>
      </c>
      <c r="CB25" s="52">
        <f>IF(CB$4="X",'LI 4M - SPS'!#REF!,0)</f>
        <v>0</v>
      </c>
      <c r="CC25" s="52">
        <f>IF(CC$4="X",'LI 4M - SPS'!#REF!,0)</f>
        <v>0</v>
      </c>
      <c r="CD25" s="52">
        <f>IF(CD$4="X",'LI 4M - SPS'!#REF!,0)</f>
        <v>0</v>
      </c>
      <c r="CE25" s="52">
        <f>IF(CE$4="X",'LI 4M - SPS'!#REF!,0)</f>
        <v>0</v>
      </c>
      <c r="CF25" s="52">
        <f>IF(CF$4="X",'LI 4M - SPS'!#REF!,0)</f>
        <v>0</v>
      </c>
      <c r="CG25" s="52">
        <f>IF(CG$4="X",'LI 4M - SPS'!#REF!,0)</f>
        <v>0</v>
      </c>
      <c r="CH25" s="157">
        <f>IF(CH$4="X",'LI 4M - SPS'!#REF!,0)</f>
        <v>0</v>
      </c>
    </row>
    <row r="26" spans="1:99" ht="15" thickBot="1" x14ac:dyDescent="0.35">
      <c r="B26" s="32" t="s">
        <v>16</v>
      </c>
      <c r="C26" s="62">
        <f>IF(C$4="X",'LI 11M - LPS'!C74,0)</f>
        <v>0</v>
      </c>
      <c r="D26" s="62">
        <f>IF(D$4="X",'LI 11M - LPS'!D74,0)</f>
        <v>0</v>
      </c>
      <c r="E26" s="62">
        <f>IF(E$4="X",'LI 11M - LPS'!E74,0)</f>
        <v>0</v>
      </c>
      <c r="F26" s="62">
        <f>IF(F$4="X",'LI 11M - LPS'!F74,0)</f>
        <v>0</v>
      </c>
      <c r="G26" s="62">
        <f>IF(G$4="X",'LI 11M - LPS'!G74,0)</f>
        <v>0</v>
      </c>
      <c r="H26" s="62">
        <f>IF(H$4="X",'LI 11M - LPS'!H74,0)</f>
        <v>0</v>
      </c>
      <c r="I26" s="62">
        <f>IF(I$4="X",'LI 11M - LPS'!I74,0)</f>
        <v>0</v>
      </c>
      <c r="J26" s="62">
        <f>IF(J$4="X",'LI 11M - LPS'!J74,0)</f>
        <v>0</v>
      </c>
      <c r="K26" s="62">
        <f>IF(K$4="X",'LI 11M - LPS'!K74,0)</f>
        <v>0</v>
      </c>
      <c r="L26" s="62">
        <f>IF(L$4="X",'LI 11M - LPS'!L74,0)</f>
        <v>0</v>
      </c>
      <c r="M26" s="62">
        <f>IF(M$4="X",'LI 11M - LPS'!M74,0)</f>
        <v>0</v>
      </c>
      <c r="N26" s="62">
        <f>IF(N$4="X",'LI 11M - LPS'!N74,0)</f>
        <v>0</v>
      </c>
      <c r="O26" s="62">
        <f>IF(O$4="X",'LI 11M - LPS'!O74,0)</f>
        <v>0</v>
      </c>
      <c r="P26" s="62">
        <f>IF(P$4="X",'LI 11M - LPS'!P74,0)</f>
        <v>0</v>
      </c>
      <c r="Q26" s="62">
        <f>IF(Q$4="X",'LI 11M - LPS'!Q74,0)</f>
        <v>0</v>
      </c>
      <c r="R26" s="62">
        <f>IF(R$4="X",'LI 11M - LPS'!R74,0)</f>
        <v>0</v>
      </c>
      <c r="S26" s="62">
        <f>IF(S$4="X",'LI 11M - LPS'!S74,0)</f>
        <v>0</v>
      </c>
      <c r="T26" s="62">
        <f>IF(T$4="X",'LI 11M - LPS'!T74,0)</f>
        <v>0</v>
      </c>
      <c r="U26" s="62">
        <f>IF(U$4="X",'LI 11M - LPS'!U74,0)</f>
        <v>0</v>
      </c>
      <c r="V26" s="62">
        <f>IF(V$4="X",'LI 11M - LPS'!V74,0)</f>
        <v>0</v>
      </c>
      <c r="W26" s="62">
        <f>IF(W$4="X",'LI 11M - LPS'!W74,0)</f>
        <v>0</v>
      </c>
      <c r="X26" s="62">
        <f>IF(X$4="X",'LI 11M - LPS'!X74,0)</f>
        <v>0</v>
      </c>
      <c r="Y26" s="62">
        <f>IF(Y$4="X",'LI 11M - LPS'!Y74,0)</f>
        <v>0</v>
      </c>
      <c r="Z26" s="62">
        <f>IF(Z$4="X",'LI 11M - LPS'!Z74,0)</f>
        <v>0</v>
      </c>
      <c r="AA26" s="62">
        <f>IF(AA$4="X",'LI 11M - LPS'!AA74,0)</f>
        <v>0</v>
      </c>
      <c r="AB26" s="62">
        <f>IF(AB$4="X",'LI 11M - LPS'!AB74,0)</f>
        <v>0</v>
      </c>
      <c r="AC26" s="62">
        <f>IF(AC$4="X",'LI 11M - LPS'!AC74,0)</f>
        <v>0</v>
      </c>
      <c r="AD26" s="62">
        <f>IF(AD$4="X",'LI 11M - LPS'!AD74,0)</f>
        <v>0</v>
      </c>
      <c r="AE26" s="62">
        <f>IF(AE$4="X",'LI 11M - LPS'!AE74,0)</f>
        <v>0</v>
      </c>
      <c r="AF26" s="62">
        <f>IF(AF$4="X",'LI 11M - LPS'!AF74,0)</f>
        <v>0</v>
      </c>
      <c r="AG26" s="62">
        <f>IF(AG$4="X",'LI 11M - LPS'!AG74,0)</f>
        <v>0</v>
      </c>
      <c r="AH26" s="62">
        <f>IF(AH$4="X",'LI 11M - LPS'!AH74,0)</f>
        <v>0</v>
      </c>
      <c r="AI26" s="62">
        <f>IF(AI$4="X",'LI 11M - LPS'!AI74,0)</f>
        <v>0</v>
      </c>
      <c r="AJ26" s="62">
        <f>IF(AJ$4="X",'LI 11M - LPS'!AJ74,0)</f>
        <v>0</v>
      </c>
      <c r="AK26" s="62">
        <f>IF(AK$4="X",'LI 11M - LPS'!AK74,0)</f>
        <v>0</v>
      </c>
      <c r="AL26" s="62">
        <f>IF(AL$4="X",'LI 11M - LPS'!AL74,0)</f>
        <v>0</v>
      </c>
      <c r="AM26" s="62">
        <f>IF(AM$4="X",'LI 11M - LPS'!AM74,0)</f>
        <v>0</v>
      </c>
      <c r="AN26" s="62">
        <f>IF(AN$4="X",'LI 11M - LPS'!#REF!,0)</f>
        <v>0</v>
      </c>
      <c r="AO26" s="62">
        <f>IF(AO$4="X",'LI 11M - LPS'!#REF!,0)</f>
        <v>0</v>
      </c>
      <c r="AP26" s="62">
        <f>IF(AP$4="X",'LI 11M - LPS'!#REF!,0)</f>
        <v>0</v>
      </c>
      <c r="AQ26" s="62">
        <f>IF(AQ$4="X",'LI 11M - LPS'!#REF!,0)</f>
        <v>0</v>
      </c>
      <c r="AR26" s="62">
        <f>IF(AR$4="X",'LI 11M - LPS'!#REF!,0)</f>
        <v>0</v>
      </c>
      <c r="AS26" s="62">
        <f>IF(AS$4="X",'LI 11M - LPS'!#REF!,0)</f>
        <v>0</v>
      </c>
      <c r="AT26" s="62">
        <f>IF(AT$4="X",'LI 11M - LPS'!#REF!,0)</f>
        <v>0</v>
      </c>
      <c r="AU26" s="62">
        <f>IF(AU$4="X",'LI 11M - LPS'!#REF!,0)</f>
        <v>0</v>
      </c>
      <c r="AV26" s="62">
        <f>IF(AV$4="X",'LI 11M - LPS'!#REF!,0)</f>
        <v>0</v>
      </c>
      <c r="AW26" s="62">
        <f>IF(AW$4="X",'LI 11M - LPS'!#REF!,0)</f>
        <v>0</v>
      </c>
      <c r="AX26" s="62">
        <f>IF(AX$4="X",'LI 11M - LPS'!#REF!,0)</f>
        <v>0</v>
      </c>
      <c r="AY26" s="62">
        <f>IF(AY$4="X",'LI 11M - LPS'!#REF!,0)</f>
        <v>0</v>
      </c>
      <c r="AZ26" s="62">
        <f>IF(AZ$4="X",'LI 11M - LPS'!#REF!,0)</f>
        <v>0</v>
      </c>
      <c r="BA26" s="62">
        <f>IF(BA$4="X",'LI 11M - LPS'!#REF!,0)</f>
        <v>0</v>
      </c>
      <c r="BB26" s="62">
        <f>IF(BB$4="X",'LI 11M - LPS'!#REF!,0)</f>
        <v>0</v>
      </c>
      <c r="BC26" s="62">
        <f>IF(BC$4="X",'LI 11M - LPS'!#REF!,0)</f>
        <v>0</v>
      </c>
      <c r="BD26" s="62">
        <f>IF(BD$4="X",'LI 11M - LPS'!#REF!,0)</f>
        <v>0</v>
      </c>
      <c r="BE26" s="62">
        <f>IF(BE$4="X",'LI 11M - LPS'!#REF!,0)</f>
        <v>0</v>
      </c>
      <c r="BF26" s="62">
        <f>IF(BF$4="X",'LI 11M - LPS'!#REF!,0)</f>
        <v>0</v>
      </c>
      <c r="BG26" s="62">
        <f>IF(BG$4="X",'LI 11M - LPS'!#REF!,0)</f>
        <v>0</v>
      </c>
      <c r="BH26" s="62">
        <f>IF(BH$4="X",'LI 11M - LPS'!#REF!,0)</f>
        <v>0</v>
      </c>
      <c r="BI26" s="62">
        <f>IF(BI$4="X",'LI 11M - LPS'!#REF!,0)</f>
        <v>0</v>
      </c>
      <c r="BJ26" s="62">
        <f>IF(BJ$4="X",'LI 11M - LPS'!#REF!,0)</f>
        <v>0</v>
      </c>
      <c r="BK26" s="62">
        <f>IF(BK$4="X",'LI 11M - LPS'!#REF!,0)</f>
        <v>0</v>
      </c>
      <c r="BL26" s="62">
        <f>IF(BL$4="X",'LI 11M - LPS'!#REF!,0)</f>
        <v>0</v>
      </c>
      <c r="BM26" s="62">
        <f>IF(BM$4="X",'LI 11M - LPS'!#REF!,0)</f>
        <v>0</v>
      </c>
      <c r="BN26" s="62">
        <f>IF(BN$4="X",'LI 11M - LPS'!#REF!,0)</f>
        <v>0</v>
      </c>
      <c r="BO26" s="62">
        <f>IF(BO$4="X",'LI 11M - LPS'!#REF!,0)</f>
        <v>0</v>
      </c>
      <c r="BP26" s="62">
        <f>IF(BP$4="X",'LI 11M - LPS'!#REF!,0)</f>
        <v>0</v>
      </c>
      <c r="BQ26" s="62">
        <f>IF(BQ$4="X",'LI 11M - LPS'!#REF!,0)</f>
        <v>0</v>
      </c>
      <c r="BR26" s="62">
        <f>IF(BR$4="X",'LI 11M - LPS'!#REF!,0)</f>
        <v>0</v>
      </c>
      <c r="BS26" s="62">
        <f>IF(BS$4="X",'LI 11M - LPS'!#REF!,0)</f>
        <v>0</v>
      </c>
      <c r="BT26" s="62">
        <f>IF(BT$4="X",'LI 11M - LPS'!#REF!,0)</f>
        <v>0</v>
      </c>
      <c r="BU26" s="62">
        <f>IF(BU$4="X",'LI 11M - LPS'!#REF!,0)</f>
        <v>0</v>
      </c>
      <c r="BV26" s="62">
        <f>IF(BV$4="X",'LI 11M - LPS'!#REF!,0)</f>
        <v>0</v>
      </c>
      <c r="BW26" s="62">
        <f>IF(BW$4="X",'LI 11M - LPS'!#REF!,0)</f>
        <v>0</v>
      </c>
      <c r="BX26" s="62">
        <f>IF(BX$4="X",'LI 11M - LPS'!#REF!,0)</f>
        <v>0</v>
      </c>
      <c r="BY26" s="62">
        <f>IF(BY$4="X",'LI 11M - LPS'!#REF!,0)</f>
        <v>0</v>
      </c>
      <c r="BZ26" s="62">
        <f>IF(BZ$4="X",'LI 11M - LPS'!#REF!,0)</f>
        <v>0</v>
      </c>
      <c r="CA26" s="62">
        <f>IF(CA$4="X",'LI 11M - LPS'!#REF!,0)</f>
        <v>0</v>
      </c>
      <c r="CB26" s="62">
        <f>IF(CB$4="X",'LI 11M - LPS'!#REF!,0)</f>
        <v>0</v>
      </c>
      <c r="CC26" s="62">
        <f>IF(CC$4="X",'LI 11M - LPS'!#REF!,0)</f>
        <v>0</v>
      </c>
      <c r="CD26" s="62">
        <f>IF(CD$4="X",'LI 11M - LPS'!#REF!,0)</f>
        <v>0</v>
      </c>
      <c r="CE26" s="62">
        <f>IF(CE$4="X",'LI 11M - LPS'!#REF!,0)</f>
        <v>0</v>
      </c>
      <c r="CF26" s="62">
        <f>IF(CF$4="X",'LI 11M - LPS'!#REF!,0)</f>
        <v>0</v>
      </c>
      <c r="CG26" s="62">
        <f>IF(CG$4="X",'LI 11M - LPS'!#REF!,0)</f>
        <v>0</v>
      </c>
      <c r="CH26" s="160">
        <f>IF(CH$4="X",'LI 11M - LPS'!#REF!,0)</f>
        <v>0</v>
      </c>
    </row>
    <row r="27" spans="1:99" ht="15" thickBot="1" x14ac:dyDescent="0.35">
      <c r="A27" s="1"/>
      <c r="B27" s="58" t="s">
        <v>3</v>
      </c>
      <c r="C27" s="54">
        <f>SUM(C22:C26)</f>
        <v>190.15731158215149</v>
      </c>
      <c r="D27" s="48">
        <f t="shared" ref="D27:BO27" si="12">SUM(D22:D26)</f>
        <v>733.99080591857228</v>
      </c>
      <c r="E27" s="48">
        <f t="shared" si="12"/>
        <v>1906.2608104690553</v>
      </c>
      <c r="F27" s="48">
        <f t="shared" si="12"/>
        <v>3831.2266611692103</v>
      </c>
      <c r="G27" s="48">
        <f t="shared" si="12"/>
        <v>6684.3493736271157</v>
      </c>
      <c r="H27" s="48">
        <f t="shared" si="12"/>
        <v>17195.572433711597</v>
      </c>
      <c r="I27" s="48">
        <f t="shared" si="12"/>
        <v>41134.791201721026</v>
      </c>
      <c r="J27" s="48">
        <f t="shared" si="12"/>
        <v>83536.295326651554</v>
      </c>
      <c r="K27" s="48">
        <f t="shared" si="12"/>
        <v>128218.66935188828</v>
      </c>
      <c r="L27" s="48">
        <f t="shared" si="12"/>
        <v>147894.21170047976</v>
      </c>
      <c r="M27" s="48">
        <f t="shared" si="12"/>
        <v>173941.31455436343</v>
      </c>
      <c r="N27" s="48">
        <f t="shared" si="12"/>
        <v>213615.47807159447</v>
      </c>
      <c r="O27" s="48">
        <f t="shared" si="12"/>
        <v>260253.98104706497</v>
      </c>
      <c r="P27" s="48">
        <f t="shared" si="12"/>
        <v>301178.48609331244</v>
      </c>
      <c r="Q27" s="48">
        <f t="shared" si="12"/>
        <v>341191.78392355476</v>
      </c>
      <c r="R27" s="48">
        <f t="shared" si="12"/>
        <v>373555.46759971988</v>
      </c>
      <c r="S27" s="48">
        <f t="shared" si="12"/>
        <v>406921.67593735032</v>
      </c>
      <c r="T27" s="48">
        <f t="shared" si="12"/>
        <v>488574.97269591119</v>
      </c>
      <c r="U27" s="48">
        <f t="shared" si="12"/>
        <v>582629.73050808778</v>
      </c>
      <c r="V27" s="48">
        <f t="shared" si="12"/>
        <v>674543.23036307096</v>
      </c>
      <c r="W27" s="48">
        <f t="shared" si="12"/>
        <v>0</v>
      </c>
      <c r="X27" s="48">
        <f t="shared" si="12"/>
        <v>0</v>
      </c>
      <c r="Y27" s="48">
        <f t="shared" si="12"/>
        <v>0</v>
      </c>
      <c r="Z27" s="48">
        <f t="shared" si="12"/>
        <v>0</v>
      </c>
      <c r="AA27" s="48">
        <f t="shared" si="12"/>
        <v>0</v>
      </c>
      <c r="AB27" s="48">
        <f t="shared" si="12"/>
        <v>0</v>
      </c>
      <c r="AC27" s="48">
        <f t="shared" si="12"/>
        <v>0</v>
      </c>
      <c r="AD27" s="48">
        <f t="shared" si="12"/>
        <v>0</v>
      </c>
      <c r="AE27" s="48">
        <f t="shared" si="12"/>
        <v>0</v>
      </c>
      <c r="AF27" s="48">
        <f t="shared" si="12"/>
        <v>0</v>
      </c>
      <c r="AG27" s="48">
        <f t="shared" si="12"/>
        <v>0</v>
      </c>
      <c r="AH27" s="48">
        <f t="shared" si="12"/>
        <v>0</v>
      </c>
      <c r="AI27" s="48">
        <f t="shared" si="12"/>
        <v>0</v>
      </c>
      <c r="AJ27" s="48">
        <f t="shared" si="12"/>
        <v>0</v>
      </c>
      <c r="AK27" s="48">
        <f t="shared" si="12"/>
        <v>0</v>
      </c>
      <c r="AL27" s="48">
        <f t="shared" si="12"/>
        <v>0</v>
      </c>
      <c r="AM27" s="48">
        <f t="shared" si="12"/>
        <v>0</v>
      </c>
      <c r="AN27" s="48">
        <f t="shared" si="12"/>
        <v>0</v>
      </c>
      <c r="AO27" s="48">
        <f t="shared" si="12"/>
        <v>0</v>
      </c>
      <c r="AP27" s="48">
        <f t="shared" si="12"/>
        <v>0</v>
      </c>
      <c r="AQ27" s="48">
        <f t="shared" si="12"/>
        <v>0</v>
      </c>
      <c r="AR27" s="48">
        <f t="shared" si="12"/>
        <v>0</v>
      </c>
      <c r="AS27" s="48">
        <f t="shared" si="12"/>
        <v>0</v>
      </c>
      <c r="AT27" s="48">
        <f t="shared" si="12"/>
        <v>0</v>
      </c>
      <c r="AU27" s="48">
        <f t="shared" si="12"/>
        <v>0</v>
      </c>
      <c r="AV27" s="48">
        <f t="shared" si="12"/>
        <v>0</v>
      </c>
      <c r="AW27" s="48">
        <f t="shared" si="12"/>
        <v>0</v>
      </c>
      <c r="AX27" s="48">
        <f t="shared" si="12"/>
        <v>0</v>
      </c>
      <c r="AY27" s="48">
        <f t="shared" si="12"/>
        <v>0</v>
      </c>
      <c r="AZ27" s="48">
        <f t="shared" si="12"/>
        <v>0</v>
      </c>
      <c r="BA27" s="48">
        <f t="shared" si="12"/>
        <v>0</v>
      </c>
      <c r="BB27" s="48">
        <f t="shared" si="12"/>
        <v>0</v>
      </c>
      <c r="BC27" s="48">
        <f t="shared" si="12"/>
        <v>0</v>
      </c>
      <c r="BD27" s="48">
        <f t="shared" si="12"/>
        <v>0</v>
      </c>
      <c r="BE27" s="48">
        <f t="shared" si="12"/>
        <v>0</v>
      </c>
      <c r="BF27" s="48">
        <f t="shared" si="12"/>
        <v>0</v>
      </c>
      <c r="BG27" s="48">
        <f t="shared" si="12"/>
        <v>0</v>
      </c>
      <c r="BH27" s="48">
        <f t="shared" si="12"/>
        <v>0</v>
      </c>
      <c r="BI27" s="48">
        <f t="shared" si="12"/>
        <v>0</v>
      </c>
      <c r="BJ27" s="48">
        <f t="shared" si="12"/>
        <v>0</v>
      </c>
      <c r="BK27" s="48">
        <f t="shared" si="12"/>
        <v>0</v>
      </c>
      <c r="BL27" s="48">
        <f t="shared" si="12"/>
        <v>0</v>
      </c>
      <c r="BM27" s="48">
        <f t="shared" si="12"/>
        <v>0</v>
      </c>
      <c r="BN27" s="48">
        <f t="shared" si="12"/>
        <v>0</v>
      </c>
      <c r="BO27" s="48">
        <f t="shared" si="12"/>
        <v>0</v>
      </c>
      <c r="BP27" s="48">
        <f t="shared" ref="BP27:CH27" si="13">SUM(BP22:BP26)</f>
        <v>0</v>
      </c>
      <c r="BQ27" s="48">
        <f t="shared" si="13"/>
        <v>0</v>
      </c>
      <c r="BR27" s="48">
        <f t="shared" si="13"/>
        <v>0</v>
      </c>
      <c r="BS27" s="48">
        <f t="shared" si="13"/>
        <v>0</v>
      </c>
      <c r="BT27" s="48">
        <f t="shared" si="13"/>
        <v>0</v>
      </c>
      <c r="BU27" s="48">
        <f t="shared" si="13"/>
        <v>0</v>
      </c>
      <c r="BV27" s="48">
        <f t="shared" si="13"/>
        <v>0</v>
      </c>
      <c r="BW27" s="48">
        <f t="shared" si="13"/>
        <v>0</v>
      </c>
      <c r="BX27" s="48">
        <f t="shared" si="13"/>
        <v>0</v>
      </c>
      <c r="BY27" s="48">
        <f t="shared" si="13"/>
        <v>0</v>
      </c>
      <c r="BZ27" s="48">
        <f t="shared" si="13"/>
        <v>0</v>
      </c>
      <c r="CA27" s="48">
        <f t="shared" si="13"/>
        <v>0</v>
      </c>
      <c r="CB27" s="48">
        <f t="shared" si="13"/>
        <v>0</v>
      </c>
      <c r="CC27" s="48">
        <f t="shared" si="13"/>
        <v>0</v>
      </c>
      <c r="CD27" s="48">
        <f t="shared" si="13"/>
        <v>0</v>
      </c>
      <c r="CE27" s="48">
        <f t="shared" si="13"/>
        <v>0</v>
      </c>
      <c r="CF27" s="48">
        <f t="shared" si="13"/>
        <v>0</v>
      </c>
      <c r="CG27" s="48">
        <f t="shared" si="13"/>
        <v>0</v>
      </c>
      <c r="CH27" s="49">
        <f t="shared" si="13"/>
        <v>0</v>
      </c>
    </row>
    <row r="28" spans="1:99" x14ac:dyDescent="0.3">
      <c r="A28" s="1"/>
      <c r="B28" s="72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</row>
    <row r="29" spans="1:99" x14ac:dyDescent="0.3">
      <c r="A29" s="1"/>
      <c r="B29" s="72"/>
      <c r="C29" s="75"/>
      <c r="D29" s="75"/>
      <c r="E29" s="19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</row>
    <row r="30" spans="1:99" x14ac:dyDescent="0.3">
      <c r="A30" s="1"/>
      <c r="B30" s="72"/>
      <c r="C30" s="75"/>
      <c r="D30" s="75"/>
      <c r="E30" s="197"/>
      <c r="F30" s="198"/>
      <c r="G30" s="198"/>
      <c r="H30" s="198"/>
      <c r="I30" s="198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</row>
    <row r="31" spans="1:99" x14ac:dyDescent="0.3">
      <c r="A31" s="1"/>
      <c r="B31" s="72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</row>
    <row r="32" spans="1:99" ht="15" hidden="1" customHeight="1" x14ac:dyDescent="0.3">
      <c r="A32" s="535" t="s">
        <v>39</v>
      </c>
      <c r="B32" s="535"/>
      <c r="C32" s="203" t="s">
        <v>40</v>
      </c>
      <c r="I32" s="204" t="s">
        <v>41</v>
      </c>
      <c r="CJ32" s="203" t="s">
        <v>42</v>
      </c>
      <c r="CU32" s="203" t="s">
        <v>43</v>
      </c>
    </row>
    <row r="33" spans="1:108" ht="15" hidden="1" customHeight="1" thickBot="1" x14ac:dyDescent="0.35">
      <c r="A33" s="535"/>
      <c r="B33" s="535"/>
    </row>
    <row r="34" spans="1:108" ht="15.75" hidden="1" customHeight="1" thickBot="1" x14ac:dyDescent="0.35">
      <c r="A34" s="536"/>
      <c r="B34" s="536"/>
      <c r="C34" s="173">
        <f t="shared" ref="C34:AH34" si="14">C21</f>
        <v>43831</v>
      </c>
      <c r="D34" s="60">
        <f t="shared" si="14"/>
        <v>43862</v>
      </c>
      <c r="E34" s="45">
        <f t="shared" si="14"/>
        <v>43891</v>
      </c>
      <c r="F34" s="45">
        <f t="shared" si="14"/>
        <v>43922</v>
      </c>
      <c r="G34" s="45">
        <f t="shared" si="14"/>
        <v>43952</v>
      </c>
      <c r="H34" s="45">
        <f t="shared" si="14"/>
        <v>43983</v>
      </c>
      <c r="I34" s="45">
        <f t="shared" si="14"/>
        <v>44013</v>
      </c>
      <c r="J34" s="45">
        <f t="shared" si="14"/>
        <v>44044</v>
      </c>
      <c r="K34" s="45">
        <f t="shared" si="14"/>
        <v>44075</v>
      </c>
      <c r="L34" s="45">
        <f t="shared" si="14"/>
        <v>44105</v>
      </c>
      <c r="M34" s="45">
        <f t="shared" si="14"/>
        <v>44136</v>
      </c>
      <c r="N34" s="45">
        <f t="shared" si="14"/>
        <v>44166</v>
      </c>
      <c r="O34" s="45">
        <f t="shared" si="14"/>
        <v>44197</v>
      </c>
      <c r="P34" s="45">
        <f t="shared" si="14"/>
        <v>44228</v>
      </c>
      <c r="Q34" s="45">
        <f t="shared" si="14"/>
        <v>44256</v>
      </c>
      <c r="R34" s="45">
        <f t="shared" si="14"/>
        <v>44287</v>
      </c>
      <c r="S34" s="45">
        <f t="shared" si="14"/>
        <v>44317</v>
      </c>
      <c r="T34" s="45">
        <f t="shared" si="14"/>
        <v>44348</v>
      </c>
      <c r="U34" s="45">
        <f t="shared" si="14"/>
        <v>44378</v>
      </c>
      <c r="V34" s="45">
        <f t="shared" si="14"/>
        <v>44409</v>
      </c>
      <c r="W34" s="45">
        <f t="shared" si="14"/>
        <v>44440</v>
      </c>
      <c r="X34" s="45">
        <f t="shared" si="14"/>
        <v>44470</v>
      </c>
      <c r="Y34" s="45">
        <f t="shared" si="14"/>
        <v>44501</v>
      </c>
      <c r="Z34" s="45">
        <f t="shared" si="14"/>
        <v>44531</v>
      </c>
      <c r="AA34" s="45">
        <f t="shared" si="14"/>
        <v>44562</v>
      </c>
      <c r="AB34" s="45">
        <f t="shared" si="14"/>
        <v>44593</v>
      </c>
      <c r="AC34" s="45">
        <f t="shared" si="14"/>
        <v>44621</v>
      </c>
      <c r="AD34" s="45">
        <f t="shared" si="14"/>
        <v>44652</v>
      </c>
      <c r="AE34" s="45">
        <f t="shared" si="14"/>
        <v>44682</v>
      </c>
      <c r="AF34" s="45">
        <f t="shared" si="14"/>
        <v>44713</v>
      </c>
      <c r="AG34" s="45">
        <f t="shared" si="14"/>
        <v>44743</v>
      </c>
      <c r="AH34" s="45">
        <f t="shared" si="14"/>
        <v>44774</v>
      </c>
      <c r="AI34" s="45">
        <f t="shared" ref="AI34:BN34" si="15">AI21</f>
        <v>44805</v>
      </c>
      <c r="AJ34" s="45">
        <f t="shared" si="15"/>
        <v>44835</v>
      </c>
      <c r="AK34" s="45">
        <f t="shared" si="15"/>
        <v>44866</v>
      </c>
      <c r="AL34" s="45">
        <f t="shared" si="15"/>
        <v>44896</v>
      </c>
      <c r="AM34" s="45">
        <f t="shared" si="15"/>
        <v>44927</v>
      </c>
      <c r="AN34" s="45" t="e">
        <f t="shared" si="15"/>
        <v>#REF!</v>
      </c>
      <c r="AO34" s="45" t="e">
        <f t="shared" si="15"/>
        <v>#REF!</v>
      </c>
      <c r="AP34" s="45" t="e">
        <f t="shared" si="15"/>
        <v>#REF!</v>
      </c>
      <c r="AQ34" s="45" t="e">
        <f t="shared" si="15"/>
        <v>#REF!</v>
      </c>
      <c r="AR34" s="45" t="e">
        <f t="shared" si="15"/>
        <v>#REF!</v>
      </c>
      <c r="AS34" s="45" t="e">
        <f t="shared" si="15"/>
        <v>#REF!</v>
      </c>
      <c r="AT34" s="45" t="e">
        <f t="shared" si="15"/>
        <v>#REF!</v>
      </c>
      <c r="AU34" s="45" t="e">
        <f t="shared" si="15"/>
        <v>#REF!</v>
      </c>
      <c r="AV34" s="45" t="e">
        <f t="shared" si="15"/>
        <v>#REF!</v>
      </c>
      <c r="AW34" s="45" t="e">
        <f t="shared" si="15"/>
        <v>#REF!</v>
      </c>
      <c r="AX34" s="45" t="e">
        <f t="shared" si="15"/>
        <v>#REF!</v>
      </c>
      <c r="AY34" s="45" t="e">
        <f t="shared" si="15"/>
        <v>#REF!</v>
      </c>
      <c r="AZ34" s="45" t="e">
        <f t="shared" si="15"/>
        <v>#REF!</v>
      </c>
      <c r="BA34" s="45" t="e">
        <f t="shared" si="15"/>
        <v>#REF!</v>
      </c>
      <c r="BB34" s="45" t="e">
        <f t="shared" si="15"/>
        <v>#REF!</v>
      </c>
      <c r="BC34" s="45" t="e">
        <f t="shared" si="15"/>
        <v>#REF!</v>
      </c>
      <c r="BD34" s="45" t="e">
        <f t="shared" si="15"/>
        <v>#REF!</v>
      </c>
      <c r="BE34" s="45" t="e">
        <f t="shared" si="15"/>
        <v>#REF!</v>
      </c>
      <c r="BF34" s="45" t="e">
        <f t="shared" si="15"/>
        <v>#REF!</v>
      </c>
      <c r="BG34" s="45" t="e">
        <f t="shared" si="15"/>
        <v>#REF!</v>
      </c>
      <c r="BH34" s="45" t="e">
        <f t="shared" si="15"/>
        <v>#REF!</v>
      </c>
      <c r="BI34" s="45" t="e">
        <f t="shared" si="15"/>
        <v>#REF!</v>
      </c>
      <c r="BJ34" s="45" t="e">
        <f t="shared" si="15"/>
        <v>#REF!</v>
      </c>
      <c r="BK34" s="45" t="e">
        <f t="shared" si="15"/>
        <v>#REF!</v>
      </c>
      <c r="BL34" s="45" t="e">
        <f t="shared" si="15"/>
        <v>#REF!</v>
      </c>
      <c r="BM34" s="45" t="e">
        <f t="shared" si="15"/>
        <v>#REF!</v>
      </c>
      <c r="BN34" s="45" t="e">
        <f t="shared" si="15"/>
        <v>#REF!</v>
      </c>
      <c r="BO34" s="45" t="e">
        <f t="shared" ref="BO34:CH34" si="16">BO21</f>
        <v>#REF!</v>
      </c>
      <c r="BP34" s="45" t="e">
        <f t="shared" si="16"/>
        <v>#REF!</v>
      </c>
      <c r="BQ34" s="45" t="e">
        <f t="shared" si="16"/>
        <v>#REF!</v>
      </c>
      <c r="BR34" s="45" t="e">
        <f t="shared" si="16"/>
        <v>#REF!</v>
      </c>
      <c r="BS34" s="45" t="e">
        <f t="shared" si="16"/>
        <v>#REF!</v>
      </c>
      <c r="BT34" s="45" t="e">
        <f t="shared" si="16"/>
        <v>#REF!</v>
      </c>
      <c r="BU34" s="45" t="e">
        <f t="shared" si="16"/>
        <v>#REF!</v>
      </c>
      <c r="BV34" s="45" t="e">
        <f t="shared" si="16"/>
        <v>#REF!</v>
      </c>
      <c r="BW34" s="45" t="e">
        <f t="shared" si="16"/>
        <v>#REF!</v>
      </c>
      <c r="BX34" s="45" t="e">
        <f t="shared" si="16"/>
        <v>#REF!</v>
      </c>
      <c r="BY34" s="45" t="e">
        <f t="shared" si="16"/>
        <v>#REF!</v>
      </c>
      <c r="BZ34" s="45" t="e">
        <f t="shared" si="16"/>
        <v>#REF!</v>
      </c>
      <c r="CA34" s="45" t="e">
        <f t="shared" si="16"/>
        <v>#REF!</v>
      </c>
      <c r="CB34" s="45" t="e">
        <f t="shared" si="16"/>
        <v>#REF!</v>
      </c>
      <c r="CC34" s="45" t="e">
        <f t="shared" si="16"/>
        <v>#REF!</v>
      </c>
      <c r="CD34" s="45" t="e">
        <f t="shared" si="16"/>
        <v>#REF!</v>
      </c>
      <c r="CE34" s="45" t="e">
        <f t="shared" si="16"/>
        <v>#REF!</v>
      </c>
      <c r="CF34" s="45" t="e">
        <f t="shared" si="16"/>
        <v>#REF!</v>
      </c>
      <c r="CG34" s="45" t="e">
        <f t="shared" si="16"/>
        <v>#REF!</v>
      </c>
      <c r="CH34" s="46" t="e">
        <f t="shared" si="16"/>
        <v>#REF!</v>
      </c>
      <c r="CJ34" s="43">
        <v>43831</v>
      </c>
      <c r="CK34" s="43">
        <v>43862</v>
      </c>
      <c r="CL34" s="43">
        <v>43891</v>
      </c>
      <c r="CM34" s="43">
        <v>43922</v>
      </c>
      <c r="CN34" s="43">
        <v>43952</v>
      </c>
      <c r="CO34" s="43">
        <v>43983</v>
      </c>
      <c r="CP34" s="43">
        <v>44013</v>
      </c>
      <c r="CQ34" s="43">
        <v>44044</v>
      </c>
      <c r="CR34" s="43">
        <v>44075</v>
      </c>
      <c r="CS34" s="43">
        <v>44105</v>
      </c>
      <c r="CT34" s="43">
        <v>44136</v>
      </c>
      <c r="CU34" s="210">
        <v>44166</v>
      </c>
      <c r="CV34" s="386">
        <v>44197</v>
      </c>
      <c r="CW34" s="386">
        <v>44228</v>
      </c>
      <c r="CX34" s="386">
        <v>44256</v>
      </c>
      <c r="CY34" s="386">
        <v>44287</v>
      </c>
      <c r="CZ34" s="386">
        <v>44317</v>
      </c>
      <c r="DA34" s="386">
        <v>44348</v>
      </c>
      <c r="DD34" t="s">
        <v>3</v>
      </c>
    </row>
    <row r="35" spans="1:108" hidden="1" x14ac:dyDescent="0.3">
      <c r="A35" s="538" t="s">
        <v>12</v>
      </c>
      <c r="B35" s="76" t="s">
        <v>44</v>
      </c>
      <c r="C35" s="208">
        <f>IF(CJ38=0,0,CJ35/SUM(CJ35:CJ36))</f>
        <v>1</v>
      </c>
      <c r="D35" s="208">
        <f t="shared" ref="D35:M35" si="17">IF(CK38=0,0,CK35/SUM(CK35:CK36))</f>
        <v>0.97655343757974344</v>
      </c>
      <c r="E35" s="208">
        <f t="shared" si="17"/>
        <v>0.98255987641196374</v>
      </c>
      <c r="F35" s="208">
        <f t="shared" si="17"/>
        <v>0.91021913840811641</v>
      </c>
      <c r="G35" s="208">
        <f t="shared" si="17"/>
        <v>0.93600796270237685</v>
      </c>
      <c r="H35" s="208">
        <f t="shared" si="17"/>
        <v>0.82058557462788684</v>
      </c>
      <c r="I35" s="208">
        <f t="shared" si="17"/>
        <v>0.97043657888829038</v>
      </c>
      <c r="J35" s="208">
        <f t="shared" si="17"/>
        <v>1.1458515174001083</v>
      </c>
      <c r="K35" s="208">
        <f t="shared" si="17"/>
        <v>0.90160400178239708</v>
      </c>
      <c r="L35" s="208">
        <f t="shared" si="17"/>
        <v>0.89692435498981227</v>
      </c>
      <c r="M35" s="208">
        <f t="shared" si="17"/>
        <v>0.97159050719010753</v>
      </c>
      <c r="N35" s="393">
        <f>IF(SUM(CU38:DA38)=0,0,SUM(CU35:DA35)/SUM(CU35:DA36))</f>
        <v>0.91817068133390123</v>
      </c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J35" s="219">
        <v>854613</v>
      </c>
      <c r="CK35" s="219">
        <v>1044753</v>
      </c>
      <c r="CL35" s="219">
        <v>1095231</v>
      </c>
      <c r="CM35" s="219">
        <v>2897030</v>
      </c>
      <c r="CN35" s="219">
        <v>1750070</v>
      </c>
      <c r="CO35" s="219">
        <v>1295337</v>
      </c>
      <c r="CP35" s="219">
        <v>2187300</v>
      </c>
      <c r="CQ35" s="219">
        <v>1366617</v>
      </c>
      <c r="CR35" s="219">
        <v>1738059</v>
      </c>
      <c r="CS35" s="219">
        <v>1893732</v>
      </c>
      <c r="CT35" s="219">
        <v>2486167</v>
      </c>
      <c r="CU35" s="220">
        <v>5717144</v>
      </c>
      <c r="CV35" s="385"/>
      <c r="CW35" s="385"/>
      <c r="CX35" s="385"/>
      <c r="CY35" s="385"/>
      <c r="CZ35" s="385"/>
      <c r="DA35" s="385"/>
      <c r="DD35" s="212">
        <f>SUM(CJ35:DA35)</f>
        <v>24326053</v>
      </c>
    </row>
    <row r="36" spans="1:108" hidden="1" x14ac:dyDescent="0.3">
      <c r="A36" s="538"/>
      <c r="B36" s="73" t="s">
        <v>45</v>
      </c>
      <c r="C36" s="209">
        <f>IF(CJ38=0,0,CJ36/SUM(CJ35:CJ36))</f>
        <v>0</v>
      </c>
      <c r="D36" s="209">
        <f t="shared" ref="D36:M36" si="18">IF(CK38=0,0,CK36/SUM(CK35:CK36))</f>
        <v>2.3446562420256542E-2</v>
      </c>
      <c r="E36" s="209">
        <f t="shared" si="18"/>
        <v>1.7440123588036292E-2</v>
      </c>
      <c r="F36" s="209">
        <f t="shared" si="18"/>
        <v>8.9780861591883587E-2</v>
      </c>
      <c r="G36" s="209">
        <f t="shared" si="18"/>
        <v>6.3992037297623122E-2</v>
      </c>
      <c r="H36" s="209">
        <f t="shared" si="18"/>
        <v>0.17941442537211319</v>
      </c>
      <c r="I36" s="209">
        <f t="shared" si="18"/>
        <v>2.9563421111709572E-2</v>
      </c>
      <c r="J36" s="209">
        <f t="shared" si="18"/>
        <v>-0.14585151740010815</v>
      </c>
      <c r="K36" s="209">
        <f t="shared" si="18"/>
        <v>9.8395998217602879E-2</v>
      </c>
      <c r="L36" s="209">
        <f t="shared" si="18"/>
        <v>0.10307564501018773</v>
      </c>
      <c r="M36" s="209">
        <f t="shared" si="18"/>
        <v>2.8409492809892519E-2</v>
      </c>
      <c r="N36" s="394">
        <f>IF(SUM(CU38:DA38)=0,0,SUM(CU36:DA36)/SUM(CU35:DA36))</f>
        <v>8.1829318666098785E-2</v>
      </c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J36" s="219">
        <v>0</v>
      </c>
      <c r="CK36" s="219">
        <v>25084</v>
      </c>
      <c r="CL36" s="219">
        <v>19440</v>
      </c>
      <c r="CM36" s="219">
        <v>285753</v>
      </c>
      <c r="CN36" s="219">
        <v>119647</v>
      </c>
      <c r="CO36" s="219">
        <v>283215</v>
      </c>
      <c r="CP36" s="219">
        <v>66634</v>
      </c>
      <c r="CQ36" s="219">
        <v>-173952</v>
      </c>
      <c r="CR36" s="219">
        <v>189682</v>
      </c>
      <c r="CS36" s="219">
        <v>217630</v>
      </c>
      <c r="CT36" s="219">
        <v>72696</v>
      </c>
      <c r="CU36" s="220">
        <v>509524</v>
      </c>
      <c r="CV36" s="385"/>
      <c r="CW36" s="385"/>
      <c r="CX36" s="385"/>
      <c r="CY36" s="385"/>
      <c r="CZ36" s="385"/>
      <c r="DA36" s="385"/>
      <c r="DD36" s="212">
        <f t="shared" ref="DD36:DD54" si="19">SUM(CJ36:DA36)</f>
        <v>1615353</v>
      </c>
    </row>
    <row r="37" spans="1:108" hidden="1" x14ac:dyDescent="0.3">
      <c r="A37" s="538"/>
      <c r="B37" s="218" t="s">
        <v>46</v>
      </c>
      <c r="C37" s="211"/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J37" s="212">
        <v>9682</v>
      </c>
      <c r="CK37" s="212">
        <v>46850</v>
      </c>
      <c r="CL37" s="212">
        <v>0</v>
      </c>
      <c r="CM37" s="212">
        <v>0</v>
      </c>
      <c r="CN37" s="212">
        <v>25309</v>
      </c>
      <c r="CO37" s="212">
        <v>74160</v>
      </c>
      <c r="CP37" s="212">
        <v>51247</v>
      </c>
      <c r="CQ37" s="212">
        <v>64938</v>
      </c>
      <c r="CR37" s="212">
        <v>-76063</v>
      </c>
      <c r="CS37" s="212">
        <v>92142</v>
      </c>
      <c r="CT37" s="212">
        <v>160490</v>
      </c>
      <c r="CU37" s="213">
        <v>7216158</v>
      </c>
      <c r="CV37" s="385"/>
      <c r="CW37" s="385"/>
      <c r="CX37" s="385"/>
      <c r="CY37" s="385"/>
      <c r="CZ37" s="385"/>
      <c r="DA37" s="385"/>
      <c r="DD37" s="212">
        <f t="shared" si="19"/>
        <v>7664913</v>
      </c>
    </row>
    <row r="38" spans="1:108" s="77" customFormat="1" ht="15" hidden="1" thickBot="1" x14ac:dyDescent="0.35">
      <c r="A38" s="539"/>
      <c r="B38" s="216" t="s">
        <v>3</v>
      </c>
      <c r="C38" s="196">
        <f t="shared" ref="C38" si="20">SUM(C35:C36)</f>
        <v>1</v>
      </c>
      <c r="D38" s="196">
        <f t="shared" ref="D38:M38" si="21">SUM(D35:D36)</f>
        <v>1</v>
      </c>
      <c r="E38" s="196">
        <f t="shared" si="21"/>
        <v>1</v>
      </c>
      <c r="F38" s="196">
        <f t="shared" si="21"/>
        <v>1</v>
      </c>
      <c r="G38" s="196">
        <f t="shared" si="21"/>
        <v>1</v>
      </c>
      <c r="H38" s="196">
        <f t="shared" si="21"/>
        <v>1</v>
      </c>
      <c r="I38" s="196">
        <f t="shared" si="21"/>
        <v>1</v>
      </c>
      <c r="J38" s="196">
        <f t="shared" si="21"/>
        <v>1</v>
      </c>
      <c r="K38" s="196">
        <f t="shared" si="21"/>
        <v>1</v>
      </c>
      <c r="L38" s="196">
        <f t="shared" si="21"/>
        <v>1</v>
      </c>
      <c r="M38" s="196">
        <f t="shared" si="21"/>
        <v>1</v>
      </c>
      <c r="N38" s="196">
        <f>SUM(N35:N36)</f>
        <v>1</v>
      </c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J38" s="214">
        <f t="shared" ref="CJ38:CT38" si="22">SUM(CJ35:CJ37)</f>
        <v>864295</v>
      </c>
      <c r="CK38" s="214">
        <f t="shared" si="22"/>
        <v>1116687</v>
      </c>
      <c r="CL38" s="214">
        <f t="shared" si="22"/>
        <v>1114671</v>
      </c>
      <c r="CM38" s="214">
        <f t="shared" si="22"/>
        <v>3182783</v>
      </c>
      <c r="CN38" s="214">
        <f t="shared" si="22"/>
        <v>1895026</v>
      </c>
      <c r="CO38" s="214">
        <f t="shared" si="22"/>
        <v>1652712</v>
      </c>
      <c r="CP38" s="214">
        <f t="shared" si="22"/>
        <v>2305181</v>
      </c>
      <c r="CQ38" s="214">
        <f t="shared" si="22"/>
        <v>1257603</v>
      </c>
      <c r="CR38" s="214">
        <f t="shared" si="22"/>
        <v>1851678</v>
      </c>
      <c r="CS38" s="214">
        <f t="shared" si="22"/>
        <v>2203504</v>
      </c>
      <c r="CT38" s="214">
        <f t="shared" si="22"/>
        <v>2719353</v>
      </c>
      <c r="CU38" s="215">
        <f>SUM(CU35:CU37)</f>
        <v>13442826</v>
      </c>
      <c r="CV38" s="385">
        <f t="shared" ref="CV38:DA38" si="23">SUM(CV35:CV37)</f>
        <v>0</v>
      </c>
      <c r="CW38" s="385">
        <f t="shared" si="23"/>
        <v>0</v>
      </c>
      <c r="CX38" s="385">
        <f t="shared" si="23"/>
        <v>0</v>
      </c>
      <c r="CY38" s="385">
        <f t="shared" si="23"/>
        <v>0</v>
      </c>
      <c r="CZ38" s="385">
        <f t="shared" si="23"/>
        <v>0</v>
      </c>
      <c r="DA38" s="385">
        <f t="shared" si="23"/>
        <v>0</v>
      </c>
      <c r="DD38" s="214">
        <f t="shared" si="19"/>
        <v>33606319</v>
      </c>
    </row>
    <row r="39" spans="1:108" hidden="1" x14ac:dyDescent="0.3">
      <c r="A39" s="537" t="s">
        <v>14</v>
      </c>
      <c r="B39" s="74" t="s">
        <v>44</v>
      </c>
      <c r="C39" s="208">
        <f>IF(CJ42=0,0,CJ39/SUM(CJ39:CJ40))</f>
        <v>0.84835813727641407</v>
      </c>
      <c r="D39" s="208">
        <f t="shared" ref="D39:M39" si="24">IF(CK42=0,0,CK39/SUM(CK39:CK40))</f>
        <v>0.83031480777313027</v>
      </c>
      <c r="E39" s="208">
        <f t="shared" si="24"/>
        <v>0.97200945925060533</v>
      </c>
      <c r="F39" s="208">
        <f t="shared" si="24"/>
        <v>0.93438170332909853</v>
      </c>
      <c r="G39" s="208">
        <f t="shared" si="24"/>
        <v>0.92596262807537832</v>
      </c>
      <c r="H39" s="208">
        <f t="shared" si="24"/>
        <v>0.99316732389692175</v>
      </c>
      <c r="I39" s="208">
        <f t="shared" si="24"/>
        <v>0.77151255214169778</v>
      </c>
      <c r="J39" s="208">
        <f t="shared" si="24"/>
        <v>0.91320947805226671</v>
      </c>
      <c r="K39" s="208">
        <f t="shared" si="24"/>
        <v>0.84208490643582357</v>
      </c>
      <c r="L39" s="208">
        <f t="shared" si="24"/>
        <v>0.96116361535340056</v>
      </c>
      <c r="M39" s="208">
        <f t="shared" si="24"/>
        <v>0.82358887971201022</v>
      </c>
      <c r="N39" s="393">
        <f>IF(SUM(CU42:DA42)=0,0,SUM(CU39:DA39)/SUM(CU39:DA40))</f>
        <v>0.93767087418937589</v>
      </c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J39" s="219">
        <v>1434398</v>
      </c>
      <c r="CK39" s="219">
        <v>2074417</v>
      </c>
      <c r="CL39" s="219">
        <v>2339584</v>
      </c>
      <c r="CM39" s="219">
        <v>2969893</v>
      </c>
      <c r="CN39" s="219">
        <v>5487799</v>
      </c>
      <c r="CO39" s="219">
        <v>5363038</v>
      </c>
      <c r="CP39" s="219">
        <v>3226923</v>
      </c>
      <c r="CQ39" s="219">
        <v>6046612</v>
      </c>
      <c r="CR39" s="219">
        <v>4487169</v>
      </c>
      <c r="CS39" s="219">
        <v>7572442</v>
      </c>
      <c r="CT39" s="219">
        <v>8305501</v>
      </c>
      <c r="CU39" s="220">
        <v>25119341</v>
      </c>
      <c r="CV39" s="385"/>
      <c r="CW39" s="385"/>
      <c r="CX39" s="385"/>
      <c r="CY39" s="385"/>
      <c r="CZ39" s="385"/>
      <c r="DA39" s="385"/>
      <c r="DD39" s="212">
        <f t="shared" si="19"/>
        <v>74427117</v>
      </c>
    </row>
    <row r="40" spans="1:108" hidden="1" x14ac:dyDescent="0.3">
      <c r="A40" s="538"/>
      <c r="B40" s="73" t="s">
        <v>45</v>
      </c>
      <c r="C40" s="209">
        <f>IF(CJ42=0,0,CJ40/SUM(CJ39:CJ40))</f>
        <v>0.1516418627235859</v>
      </c>
      <c r="D40" s="209">
        <f t="shared" ref="D40:M40" si="25">IF(CK42=0,0,CK40/SUM(CK39:CK40))</f>
        <v>0.16968519222686973</v>
      </c>
      <c r="E40" s="209">
        <f t="shared" si="25"/>
        <v>2.7990540749394673E-2</v>
      </c>
      <c r="F40" s="209">
        <f t="shared" si="25"/>
        <v>6.5618296670901424E-2</v>
      </c>
      <c r="G40" s="209">
        <f t="shared" si="25"/>
        <v>7.4037371924621717E-2</v>
      </c>
      <c r="H40" s="209">
        <f t="shared" si="25"/>
        <v>6.832676103078297E-3</v>
      </c>
      <c r="I40" s="209">
        <f t="shared" si="25"/>
        <v>0.22848744785830225</v>
      </c>
      <c r="J40" s="209">
        <f t="shared" si="25"/>
        <v>8.6790521947733332E-2</v>
      </c>
      <c r="K40" s="209">
        <f t="shared" si="25"/>
        <v>0.15791509356417638</v>
      </c>
      <c r="L40" s="209">
        <f t="shared" si="25"/>
        <v>3.8836384646599421E-2</v>
      </c>
      <c r="M40" s="209">
        <f t="shared" si="25"/>
        <v>0.17641112028798983</v>
      </c>
      <c r="N40" s="394">
        <f>IF(SUM(CU42:DA42)=0,0,SUM(CU40:DA40)/SUM(CU39:DA40))</f>
        <v>6.2329125810624116E-2</v>
      </c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06"/>
      <c r="BV40" s="206"/>
      <c r="BW40" s="206"/>
      <c r="BX40" s="206"/>
      <c r="BY40" s="206"/>
      <c r="BZ40" s="206"/>
      <c r="CA40" s="206"/>
      <c r="CB40" s="206"/>
      <c r="CC40" s="206"/>
      <c r="CD40" s="206"/>
      <c r="CE40" s="206"/>
      <c r="CF40" s="206"/>
      <c r="CG40" s="206"/>
      <c r="CH40" s="206"/>
      <c r="CJ40" s="219">
        <v>256395</v>
      </c>
      <c r="CK40" s="219">
        <v>423933</v>
      </c>
      <c r="CL40" s="219">
        <v>67372</v>
      </c>
      <c r="CM40" s="219">
        <v>208565</v>
      </c>
      <c r="CN40" s="219">
        <v>438789</v>
      </c>
      <c r="CO40" s="219">
        <v>36896</v>
      </c>
      <c r="CP40" s="219">
        <v>955670</v>
      </c>
      <c r="CQ40" s="219">
        <v>574664</v>
      </c>
      <c r="CR40" s="219">
        <v>841473</v>
      </c>
      <c r="CS40" s="219">
        <v>305969</v>
      </c>
      <c r="CT40" s="219">
        <v>1779022</v>
      </c>
      <c r="CU40" s="220">
        <v>1669740</v>
      </c>
      <c r="CV40" s="385"/>
      <c r="CW40" s="385"/>
      <c r="CX40" s="385"/>
      <c r="CY40" s="385"/>
      <c r="CZ40" s="385"/>
      <c r="DA40" s="385"/>
      <c r="DD40" s="212">
        <f t="shared" si="19"/>
        <v>7558488</v>
      </c>
    </row>
    <row r="41" spans="1:108" hidden="1" x14ac:dyDescent="0.3">
      <c r="A41" s="538"/>
      <c r="B41" s="218" t="s">
        <v>46</v>
      </c>
      <c r="C41" s="21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J41" s="212">
        <v>0</v>
      </c>
      <c r="CK41" s="212">
        <v>1939</v>
      </c>
      <c r="CL41" s="212">
        <v>0</v>
      </c>
      <c r="CM41" s="212">
        <v>190653</v>
      </c>
      <c r="CN41" s="212">
        <v>0</v>
      </c>
      <c r="CO41" s="212">
        <v>0</v>
      </c>
      <c r="CP41" s="212">
        <v>65134</v>
      </c>
      <c r="CQ41" s="212">
        <v>0</v>
      </c>
      <c r="CR41" s="212">
        <v>-166753</v>
      </c>
      <c r="CS41" s="212">
        <v>0</v>
      </c>
      <c r="CT41" s="212">
        <v>206711</v>
      </c>
      <c r="CU41" s="213">
        <v>3755079</v>
      </c>
      <c r="CV41" s="385"/>
      <c r="CW41" s="385"/>
      <c r="CX41" s="385"/>
      <c r="CY41" s="385"/>
      <c r="CZ41" s="385"/>
      <c r="DA41" s="385"/>
      <c r="DD41" s="212">
        <f t="shared" si="19"/>
        <v>4052763</v>
      </c>
    </row>
    <row r="42" spans="1:108" s="77" customFormat="1" ht="15" hidden="1" thickBot="1" x14ac:dyDescent="0.35">
      <c r="A42" s="539"/>
      <c r="B42" s="216" t="s">
        <v>3</v>
      </c>
      <c r="C42" s="196">
        <f t="shared" ref="C42" si="26">SUM(C39:C40)</f>
        <v>1</v>
      </c>
      <c r="D42" s="196">
        <f t="shared" ref="D42:M42" si="27">SUM(D39:D40)</f>
        <v>1</v>
      </c>
      <c r="E42" s="196">
        <f t="shared" si="27"/>
        <v>1</v>
      </c>
      <c r="F42" s="196">
        <f t="shared" si="27"/>
        <v>1</v>
      </c>
      <c r="G42" s="196">
        <f t="shared" si="27"/>
        <v>1</v>
      </c>
      <c r="H42" s="196">
        <f t="shared" si="27"/>
        <v>1</v>
      </c>
      <c r="I42" s="196">
        <f t="shared" si="27"/>
        <v>1</v>
      </c>
      <c r="J42" s="196">
        <f t="shared" si="27"/>
        <v>1</v>
      </c>
      <c r="K42" s="196">
        <f t="shared" si="27"/>
        <v>1</v>
      </c>
      <c r="L42" s="196">
        <f t="shared" si="27"/>
        <v>1</v>
      </c>
      <c r="M42" s="196">
        <f t="shared" si="27"/>
        <v>1</v>
      </c>
      <c r="N42" s="196">
        <f>SUM(N39:N40)</f>
        <v>1</v>
      </c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7"/>
      <c r="AS42" s="207"/>
      <c r="AT42" s="207"/>
      <c r="AU42" s="207"/>
      <c r="AV42" s="207"/>
      <c r="AW42" s="207"/>
      <c r="AX42" s="207"/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207"/>
      <c r="BL42" s="207"/>
      <c r="BM42" s="207"/>
      <c r="BN42" s="207"/>
      <c r="BO42" s="207"/>
      <c r="BP42" s="207"/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  <c r="CB42" s="207"/>
      <c r="CC42" s="207"/>
      <c r="CD42" s="207"/>
      <c r="CE42" s="207"/>
      <c r="CF42" s="207"/>
      <c r="CG42" s="207"/>
      <c r="CH42" s="207"/>
      <c r="CJ42" s="214">
        <f t="shared" ref="CJ42:CT42" si="28">SUM(CJ39:CJ41)</f>
        <v>1690793</v>
      </c>
      <c r="CK42" s="214">
        <f t="shared" si="28"/>
        <v>2500289</v>
      </c>
      <c r="CL42" s="214">
        <f t="shared" si="28"/>
        <v>2406956</v>
      </c>
      <c r="CM42" s="214">
        <f t="shared" si="28"/>
        <v>3369111</v>
      </c>
      <c r="CN42" s="214">
        <f t="shared" si="28"/>
        <v>5926588</v>
      </c>
      <c r="CO42" s="214">
        <f t="shared" si="28"/>
        <v>5399934</v>
      </c>
      <c r="CP42" s="214">
        <f t="shared" si="28"/>
        <v>4247727</v>
      </c>
      <c r="CQ42" s="214">
        <f t="shared" si="28"/>
        <v>6621276</v>
      </c>
      <c r="CR42" s="214">
        <f t="shared" si="28"/>
        <v>5161889</v>
      </c>
      <c r="CS42" s="214">
        <f t="shared" si="28"/>
        <v>7878411</v>
      </c>
      <c r="CT42" s="214">
        <f t="shared" si="28"/>
        <v>10291234</v>
      </c>
      <c r="CU42" s="215">
        <f>SUM(CU39:CU41)</f>
        <v>30544160</v>
      </c>
      <c r="CV42" s="385">
        <f t="shared" ref="CV42:DA42" si="29">SUM(CV39:CV41)</f>
        <v>0</v>
      </c>
      <c r="CW42" s="385">
        <f t="shared" si="29"/>
        <v>0</v>
      </c>
      <c r="CX42" s="385">
        <f t="shared" si="29"/>
        <v>0</v>
      </c>
      <c r="CY42" s="385">
        <f t="shared" si="29"/>
        <v>0</v>
      </c>
      <c r="CZ42" s="385">
        <f t="shared" si="29"/>
        <v>0</v>
      </c>
      <c r="DA42" s="385">
        <f t="shared" si="29"/>
        <v>0</v>
      </c>
      <c r="DD42" s="214">
        <f t="shared" si="19"/>
        <v>86038368</v>
      </c>
    </row>
    <row r="43" spans="1:108" hidden="1" x14ac:dyDescent="0.3">
      <c r="A43" s="537" t="s">
        <v>15</v>
      </c>
      <c r="B43" s="74" t="s">
        <v>44</v>
      </c>
      <c r="C43" s="208">
        <f>IF(CJ46=0,0,CJ43/SUM(CJ43:CJ44))</f>
        <v>0.23059309426104352</v>
      </c>
      <c r="D43" s="208">
        <f t="shared" ref="D43:M43" si="30">IF(CK46=0,0,CK43/SUM(CK43:CK44))</f>
        <v>0.87885166734929088</v>
      </c>
      <c r="E43" s="208">
        <f t="shared" si="30"/>
        <v>0</v>
      </c>
      <c r="F43" s="208">
        <f t="shared" si="30"/>
        <v>0.45474821665480974</v>
      </c>
      <c r="G43" s="208">
        <f t="shared" si="30"/>
        <v>0.90203597983323713</v>
      </c>
      <c r="H43" s="208">
        <f t="shared" si="30"/>
        <v>0.95949590002929364</v>
      </c>
      <c r="I43" s="208">
        <f t="shared" si="30"/>
        <v>0.62023154245635082</v>
      </c>
      <c r="J43" s="208">
        <f t="shared" si="30"/>
        <v>0.23626719571167376</v>
      </c>
      <c r="K43" s="208">
        <f t="shared" si="30"/>
        <v>0.79998374160394392</v>
      </c>
      <c r="L43" s="208">
        <f t="shared" si="30"/>
        <v>0.35903232595260165</v>
      </c>
      <c r="M43" s="208">
        <f t="shared" si="30"/>
        <v>0.68727379980839509</v>
      </c>
      <c r="N43" s="393">
        <f>IF(SUM(CU46:DA46)=0,0,SUM(CU43:DA43)/SUM(CU43:DA44))</f>
        <v>0.32994742882216932</v>
      </c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05"/>
      <c r="BZ43" s="205"/>
      <c r="CA43" s="205"/>
      <c r="CB43" s="205"/>
      <c r="CC43" s="205"/>
      <c r="CD43" s="205"/>
      <c r="CE43" s="205"/>
      <c r="CF43" s="205"/>
      <c r="CG43" s="205"/>
      <c r="CH43" s="205"/>
      <c r="CJ43" s="219">
        <v>600306</v>
      </c>
      <c r="CK43" s="219">
        <v>92268</v>
      </c>
      <c r="CL43" s="219">
        <v>0</v>
      </c>
      <c r="CM43" s="219">
        <v>425718</v>
      </c>
      <c r="CN43" s="219">
        <v>911216</v>
      </c>
      <c r="CO43" s="219">
        <v>1690129</v>
      </c>
      <c r="CP43" s="219">
        <v>1108551</v>
      </c>
      <c r="CQ43" s="219">
        <v>382759</v>
      </c>
      <c r="CR43" s="219">
        <v>1052973</v>
      </c>
      <c r="CS43" s="219">
        <v>1190786</v>
      </c>
      <c r="CT43" s="219">
        <v>929733</v>
      </c>
      <c r="CU43" s="220">
        <v>2502448</v>
      </c>
      <c r="CV43" s="385"/>
      <c r="CW43" s="385"/>
      <c r="CX43" s="385"/>
      <c r="CY43" s="385"/>
      <c r="CZ43" s="385"/>
      <c r="DA43" s="385"/>
      <c r="DD43" s="212">
        <f t="shared" si="19"/>
        <v>10886887</v>
      </c>
    </row>
    <row r="44" spans="1:108" hidden="1" x14ac:dyDescent="0.3">
      <c r="A44" s="538"/>
      <c r="B44" s="73" t="s">
        <v>45</v>
      </c>
      <c r="C44" s="209">
        <f>IF(CJ46=0,0,CJ44/SUM(CJ43:CJ44))</f>
        <v>0.76940690573895643</v>
      </c>
      <c r="D44" s="209">
        <f t="shared" ref="D44:M44" si="31">IF(CK46=0,0,CK44/SUM(CK43:CK44))</f>
        <v>0.12114833265070914</v>
      </c>
      <c r="E44" s="209">
        <f t="shared" si="31"/>
        <v>1</v>
      </c>
      <c r="F44" s="209">
        <f t="shared" si="31"/>
        <v>0.54525178334519031</v>
      </c>
      <c r="G44" s="209">
        <f t="shared" si="31"/>
        <v>9.7964020166762852E-2</v>
      </c>
      <c r="H44" s="209">
        <f t="shared" si="31"/>
        <v>4.0504099970706385E-2</v>
      </c>
      <c r="I44" s="209">
        <f t="shared" si="31"/>
        <v>0.37976845754364918</v>
      </c>
      <c r="J44" s="209">
        <f t="shared" si="31"/>
        <v>0.76373280428832624</v>
      </c>
      <c r="K44" s="209">
        <f t="shared" si="31"/>
        <v>0.20001625839605605</v>
      </c>
      <c r="L44" s="209">
        <f t="shared" si="31"/>
        <v>0.64096767404739841</v>
      </c>
      <c r="M44" s="209">
        <f t="shared" si="31"/>
        <v>0.31272620019160485</v>
      </c>
      <c r="N44" s="394">
        <f>IF(SUM(CU46:DA46)=0,0,SUM(CU44:DA44)/SUM(CU43:DA44))</f>
        <v>0.67005257117783068</v>
      </c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6"/>
      <c r="BX44" s="206"/>
      <c r="BY44" s="206"/>
      <c r="BZ44" s="206"/>
      <c r="CA44" s="206"/>
      <c r="CB44" s="206"/>
      <c r="CC44" s="206"/>
      <c r="CD44" s="206"/>
      <c r="CE44" s="206"/>
      <c r="CF44" s="206"/>
      <c r="CG44" s="206"/>
      <c r="CH44" s="206"/>
      <c r="CJ44" s="219">
        <v>2003007</v>
      </c>
      <c r="CK44" s="219">
        <v>12719</v>
      </c>
      <c r="CL44" s="219">
        <v>112479</v>
      </c>
      <c r="CM44" s="219">
        <v>510444</v>
      </c>
      <c r="CN44" s="219">
        <v>98961</v>
      </c>
      <c r="CO44" s="219">
        <v>71347</v>
      </c>
      <c r="CP44" s="219">
        <v>678767</v>
      </c>
      <c r="CQ44" s="219">
        <v>1237267</v>
      </c>
      <c r="CR44" s="219">
        <v>263270</v>
      </c>
      <c r="CS44" s="219">
        <v>2125868</v>
      </c>
      <c r="CT44" s="219">
        <v>423051</v>
      </c>
      <c r="CU44" s="220">
        <v>5081936</v>
      </c>
      <c r="CV44" s="385"/>
      <c r="CW44" s="385"/>
      <c r="CX44" s="385"/>
      <c r="CY44" s="385"/>
      <c r="CZ44" s="385"/>
      <c r="DA44" s="385"/>
      <c r="DD44" s="212">
        <f t="shared" si="19"/>
        <v>12619116</v>
      </c>
    </row>
    <row r="45" spans="1:108" hidden="1" x14ac:dyDescent="0.3">
      <c r="A45" s="538"/>
      <c r="B45" s="218" t="s">
        <v>46</v>
      </c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J45" s="212">
        <v>0</v>
      </c>
      <c r="CK45" s="212">
        <v>0</v>
      </c>
      <c r="CL45" s="212">
        <v>0</v>
      </c>
      <c r="CM45" s="212">
        <v>0</v>
      </c>
      <c r="CN45" s="212">
        <v>0</v>
      </c>
      <c r="CO45" s="212">
        <v>0</v>
      </c>
      <c r="CP45" s="212">
        <v>0</v>
      </c>
      <c r="CQ45" s="212">
        <v>0</v>
      </c>
      <c r="CR45" s="212">
        <v>0</v>
      </c>
      <c r="CS45" s="212">
        <v>0</v>
      </c>
      <c r="CT45" s="212">
        <v>89244</v>
      </c>
      <c r="CU45" s="213">
        <v>0</v>
      </c>
      <c r="CV45" s="385"/>
      <c r="CW45" s="385"/>
      <c r="CX45" s="385"/>
      <c r="CY45" s="385"/>
      <c r="CZ45" s="385"/>
      <c r="DA45" s="385"/>
      <c r="DD45" s="212">
        <f t="shared" si="19"/>
        <v>89244</v>
      </c>
    </row>
    <row r="46" spans="1:108" s="77" customFormat="1" ht="15" hidden="1" thickBot="1" x14ac:dyDescent="0.35">
      <c r="A46" s="539"/>
      <c r="B46" s="216" t="s">
        <v>3</v>
      </c>
      <c r="C46" s="196">
        <f t="shared" ref="C46" si="32">SUM(C43:C44)</f>
        <v>1</v>
      </c>
      <c r="D46" s="196">
        <f t="shared" ref="D46:M46" si="33">SUM(D43:D44)</f>
        <v>1</v>
      </c>
      <c r="E46" s="196">
        <f t="shared" si="33"/>
        <v>1</v>
      </c>
      <c r="F46" s="196">
        <f t="shared" si="33"/>
        <v>1</v>
      </c>
      <c r="G46" s="196">
        <f t="shared" si="33"/>
        <v>1</v>
      </c>
      <c r="H46" s="196">
        <f t="shared" si="33"/>
        <v>1</v>
      </c>
      <c r="I46" s="196">
        <f t="shared" si="33"/>
        <v>1</v>
      </c>
      <c r="J46" s="196">
        <f t="shared" si="33"/>
        <v>1</v>
      </c>
      <c r="K46" s="196">
        <f t="shared" si="33"/>
        <v>1</v>
      </c>
      <c r="L46" s="196">
        <f t="shared" si="33"/>
        <v>1</v>
      </c>
      <c r="M46" s="196">
        <f t="shared" si="33"/>
        <v>1</v>
      </c>
      <c r="N46" s="196">
        <f>SUM(N43:N44)</f>
        <v>1</v>
      </c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J46" s="214">
        <f t="shared" ref="CJ46:CT46" si="34">SUM(CJ43:CJ45)</f>
        <v>2603313</v>
      </c>
      <c r="CK46" s="214">
        <f t="shared" si="34"/>
        <v>104987</v>
      </c>
      <c r="CL46" s="214">
        <f t="shared" si="34"/>
        <v>112479</v>
      </c>
      <c r="CM46" s="214">
        <f t="shared" si="34"/>
        <v>936162</v>
      </c>
      <c r="CN46" s="214">
        <f t="shared" si="34"/>
        <v>1010177</v>
      </c>
      <c r="CO46" s="214">
        <f t="shared" si="34"/>
        <v>1761476</v>
      </c>
      <c r="CP46" s="214">
        <f t="shared" si="34"/>
        <v>1787318</v>
      </c>
      <c r="CQ46" s="214">
        <f t="shared" si="34"/>
        <v>1620026</v>
      </c>
      <c r="CR46" s="214">
        <f t="shared" si="34"/>
        <v>1316243</v>
      </c>
      <c r="CS46" s="214">
        <f t="shared" si="34"/>
        <v>3316654</v>
      </c>
      <c r="CT46" s="214">
        <f t="shared" si="34"/>
        <v>1442028</v>
      </c>
      <c r="CU46" s="215">
        <f>SUM(CU43:CU45)</f>
        <v>7584384</v>
      </c>
      <c r="CV46" s="385">
        <f t="shared" ref="CV46:DA46" si="35">SUM(CV43:CV45)</f>
        <v>0</v>
      </c>
      <c r="CW46" s="385">
        <f t="shared" si="35"/>
        <v>0</v>
      </c>
      <c r="CX46" s="385">
        <f t="shared" si="35"/>
        <v>0</v>
      </c>
      <c r="CY46" s="385">
        <f t="shared" si="35"/>
        <v>0</v>
      </c>
      <c r="CZ46" s="385">
        <f t="shared" si="35"/>
        <v>0</v>
      </c>
      <c r="DA46" s="385">
        <f t="shared" si="35"/>
        <v>0</v>
      </c>
      <c r="DD46" s="214">
        <f t="shared" si="19"/>
        <v>23595247</v>
      </c>
    </row>
    <row r="47" spans="1:108" hidden="1" x14ac:dyDescent="0.3">
      <c r="A47" s="537" t="s">
        <v>16</v>
      </c>
      <c r="B47" s="74" t="s">
        <v>44</v>
      </c>
      <c r="C47" s="208">
        <f>IF(CJ50=0,0,CJ47/SUM(CJ47:CJ48))</f>
        <v>1</v>
      </c>
      <c r="D47" s="208">
        <f t="shared" ref="D47:M47" si="36">IF(CK50=0,0,CK47/SUM(CK47:CK48))</f>
        <v>0</v>
      </c>
      <c r="E47" s="208">
        <f t="shared" si="36"/>
        <v>0</v>
      </c>
      <c r="F47" s="208">
        <f t="shared" si="36"/>
        <v>0.73806693529784195</v>
      </c>
      <c r="G47" s="208">
        <f t="shared" si="36"/>
        <v>1</v>
      </c>
      <c r="H47" s="208">
        <f t="shared" si="36"/>
        <v>0</v>
      </c>
      <c r="I47" s="208">
        <f t="shared" si="36"/>
        <v>0</v>
      </c>
      <c r="J47" s="208">
        <f t="shared" si="36"/>
        <v>2.2466753323095931E-2</v>
      </c>
      <c r="K47" s="208">
        <f t="shared" si="36"/>
        <v>1</v>
      </c>
      <c r="L47" s="208">
        <f t="shared" si="36"/>
        <v>0.65823026102025339</v>
      </c>
      <c r="M47" s="208">
        <f t="shared" si="36"/>
        <v>1</v>
      </c>
      <c r="N47" s="393">
        <f>IF(SUM(CU50:DA50)=0,0,SUM(CU47:DA47)/SUM(CU47:DA48))</f>
        <v>1</v>
      </c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205"/>
      <c r="BR47" s="205"/>
      <c r="BS47" s="205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J47" s="219">
        <v>144648</v>
      </c>
      <c r="CK47" s="219">
        <v>0</v>
      </c>
      <c r="CL47" s="219">
        <v>0</v>
      </c>
      <c r="CM47" s="219">
        <v>751902</v>
      </c>
      <c r="CN47" s="219">
        <v>60457</v>
      </c>
      <c r="CO47" s="219">
        <v>0</v>
      </c>
      <c r="CP47" s="219">
        <v>0</v>
      </c>
      <c r="CQ47" s="219">
        <v>14294</v>
      </c>
      <c r="CR47" s="219">
        <v>12533</v>
      </c>
      <c r="CS47" s="219">
        <v>455808</v>
      </c>
      <c r="CT47" s="219">
        <v>1135085</v>
      </c>
      <c r="CU47" s="220">
        <v>546409</v>
      </c>
      <c r="CV47" s="385"/>
      <c r="CW47" s="385"/>
      <c r="CX47" s="385"/>
      <c r="CY47" s="385"/>
      <c r="CZ47" s="385"/>
      <c r="DA47" s="385"/>
      <c r="DD47" s="212">
        <f t="shared" si="19"/>
        <v>3121136</v>
      </c>
    </row>
    <row r="48" spans="1:108" hidden="1" x14ac:dyDescent="0.3">
      <c r="A48" s="538"/>
      <c r="B48" s="73" t="s">
        <v>45</v>
      </c>
      <c r="C48" s="209">
        <f>IF(CJ50=0,0,CJ48/SUM(CJ47:CJ48))</f>
        <v>0</v>
      </c>
      <c r="D48" s="209">
        <f t="shared" ref="D48:M48" si="37">IF(CK50=0,0,CK48/SUM(CK47:CK48))</f>
        <v>0</v>
      </c>
      <c r="E48" s="209">
        <f t="shared" si="37"/>
        <v>0</v>
      </c>
      <c r="F48" s="209">
        <f t="shared" si="37"/>
        <v>0.26193306470215805</v>
      </c>
      <c r="G48" s="209">
        <f t="shared" si="37"/>
        <v>0</v>
      </c>
      <c r="H48" s="209">
        <f t="shared" si="37"/>
        <v>0</v>
      </c>
      <c r="I48" s="209">
        <f t="shared" si="37"/>
        <v>1</v>
      </c>
      <c r="J48" s="209">
        <f t="shared" si="37"/>
        <v>0.97753324667690411</v>
      </c>
      <c r="K48" s="209">
        <f t="shared" si="37"/>
        <v>0</v>
      </c>
      <c r="L48" s="209">
        <f t="shared" si="37"/>
        <v>0.34176973897974655</v>
      </c>
      <c r="M48" s="209">
        <f t="shared" si="37"/>
        <v>0</v>
      </c>
      <c r="N48" s="394">
        <f>IF(SUM(CU50:DA50)=0,0,SUM(CU48:DA48)/SUM(CU47:DA48))</f>
        <v>0</v>
      </c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6"/>
      <c r="BN48" s="206"/>
      <c r="BO48" s="206"/>
      <c r="BP48" s="206"/>
      <c r="BQ48" s="206"/>
      <c r="BR48" s="206"/>
      <c r="BS48" s="206"/>
      <c r="BT48" s="206"/>
      <c r="BU48" s="206"/>
      <c r="BV48" s="206"/>
      <c r="BW48" s="206"/>
      <c r="BX48" s="206"/>
      <c r="BY48" s="206"/>
      <c r="BZ48" s="206"/>
      <c r="CA48" s="206"/>
      <c r="CB48" s="206"/>
      <c r="CC48" s="206"/>
      <c r="CD48" s="206"/>
      <c r="CE48" s="206"/>
      <c r="CF48" s="206"/>
      <c r="CG48" s="206"/>
      <c r="CH48" s="206"/>
      <c r="CJ48" s="219">
        <v>0</v>
      </c>
      <c r="CK48" s="219">
        <v>0</v>
      </c>
      <c r="CL48" s="219">
        <v>0</v>
      </c>
      <c r="CM48" s="219">
        <v>266843</v>
      </c>
      <c r="CN48" s="219">
        <v>0</v>
      </c>
      <c r="CO48" s="219">
        <v>0</v>
      </c>
      <c r="CP48" s="219">
        <v>22149</v>
      </c>
      <c r="CQ48" s="219">
        <v>621935</v>
      </c>
      <c r="CR48" s="219">
        <v>0</v>
      </c>
      <c r="CS48" s="219">
        <v>236667</v>
      </c>
      <c r="CT48" s="219">
        <v>0</v>
      </c>
      <c r="CU48" s="220">
        <v>0</v>
      </c>
      <c r="CV48" s="385"/>
      <c r="CW48" s="385"/>
      <c r="CX48" s="385"/>
      <c r="CY48" s="385"/>
      <c r="CZ48" s="385"/>
      <c r="DA48" s="385"/>
      <c r="DD48" s="212">
        <f t="shared" si="19"/>
        <v>1147594</v>
      </c>
    </row>
    <row r="49" spans="1:108" hidden="1" x14ac:dyDescent="0.3">
      <c r="A49" s="538"/>
      <c r="B49" s="218" t="s">
        <v>46</v>
      </c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17"/>
      <c r="BN49" s="217"/>
      <c r="BO49" s="217"/>
      <c r="BP49" s="217"/>
      <c r="BQ49" s="217"/>
      <c r="BR49" s="217"/>
      <c r="BS49" s="217"/>
      <c r="BT49" s="217"/>
      <c r="BU49" s="217"/>
      <c r="BV49" s="217"/>
      <c r="BW49" s="217"/>
      <c r="BX49" s="217"/>
      <c r="BY49" s="217"/>
      <c r="BZ49" s="217"/>
      <c r="CA49" s="217"/>
      <c r="CB49" s="217"/>
      <c r="CC49" s="217"/>
      <c r="CD49" s="217"/>
      <c r="CE49" s="217"/>
      <c r="CF49" s="217"/>
      <c r="CG49" s="217"/>
      <c r="CH49" s="217"/>
      <c r="CJ49" s="212">
        <v>0</v>
      </c>
      <c r="CK49" s="212">
        <v>0</v>
      </c>
      <c r="CL49" s="212">
        <v>0</v>
      </c>
      <c r="CM49" s="212">
        <v>0</v>
      </c>
      <c r="CN49" s="212">
        <v>23201</v>
      </c>
      <c r="CO49" s="212">
        <v>0</v>
      </c>
      <c r="CP49" s="212">
        <v>0</v>
      </c>
      <c r="CQ49" s="212">
        <v>0</v>
      </c>
      <c r="CR49" s="212">
        <v>0</v>
      </c>
      <c r="CS49" s="212">
        <v>0</v>
      </c>
      <c r="CT49" s="212">
        <v>0</v>
      </c>
      <c r="CU49" s="213">
        <v>0</v>
      </c>
      <c r="CV49" s="385"/>
      <c r="CW49" s="385"/>
      <c r="CX49" s="385"/>
      <c r="CY49" s="385"/>
      <c r="CZ49" s="385"/>
      <c r="DA49" s="385"/>
      <c r="DD49" s="212">
        <f t="shared" si="19"/>
        <v>23201</v>
      </c>
    </row>
    <row r="50" spans="1:108" s="77" customFormat="1" ht="15" hidden="1" thickBot="1" x14ac:dyDescent="0.35">
      <c r="A50" s="539"/>
      <c r="B50" s="216" t="s">
        <v>3</v>
      </c>
      <c r="C50" s="196">
        <f t="shared" ref="C50" si="38">SUM(C47:C48)</f>
        <v>1</v>
      </c>
      <c r="D50" s="196">
        <f t="shared" ref="D50:M50" si="39">SUM(D47:D48)</f>
        <v>0</v>
      </c>
      <c r="E50" s="196">
        <f t="shared" si="39"/>
        <v>0</v>
      </c>
      <c r="F50" s="196">
        <f t="shared" si="39"/>
        <v>1</v>
      </c>
      <c r="G50" s="196">
        <f t="shared" si="39"/>
        <v>1</v>
      </c>
      <c r="H50" s="196">
        <f t="shared" si="39"/>
        <v>0</v>
      </c>
      <c r="I50" s="196">
        <f t="shared" si="39"/>
        <v>1</v>
      </c>
      <c r="J50" s="196">
        <f t="shared" si="39"/>
        <v>1</v>
      </c>
      <c r="K50" s="196">
        <f t="shared" si="39"/>
        <v>1</v>
      </c>
      <c r="L50" s="196">
        <f t="shared" si="39"/>
        <v>1</v>
      </c>
      <c r="M50" s="196">
        <f t="shared" si="39"/>
        <v>1</v>
      </c>
      <c r="N50" s="196">
        <f>SUM(N47:N48)</f>
        <v>1</v>
      </c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/>
      <c r="BS50" s="207"/>
      <c r="BT50" s="207"/>
      <c r="BU50" s="207"/>
      <c r="BV50" s="207"/>
      <c r="BW50" s="207"/>
      <c r="BX50" s="207"/>
      <c r="BY50" s="207"/>
      <c r="BZ50" s="207"/>
      <c r="CA50" s="207"/>
      <c r="CB50" s="207"/>
      <c r="CC50" s="207"/>
      <c r="CD50" s="207"/>
      <c r="CE50" s="207"/>
      <c r="CF50" s="207"/>
      <c r="CG50" s="207"/>
      <c r="CH50" s="207"/>
      <c r="CJ50" s="214">
        <f t="shared" ref="CJ50:CT50" si="40">SUM(CJ47:CJ49)</f>
        <v>144648</v>
      </c>
      <c r="CK50" s="214">
        <f t="shared" si="40"/>
        <v>0</v>
      </c>
      <c r="CL50" s="214">
        <f t="shared" si="40"/>
        <v>0</v>
      </c>
      <c r="CM50" s="214">
        <f t="shared" si="40"/>
        <v>1018745</v>
      </c>
      <c r="CN50" s="214">
        <f t="shared" si="40"/>
        <v>83658</v>
      </c>
      <c r="CO50" s="214">
        <f t="shared" si="40"/>
        <v>0</v>
      </c>
      <c r="CP50" s="214">
        <f t="shared" si="40"/>
        <v>22149</v>
      </c>
      <c r="CQ50" s="214">
        <f t="shared" si="40"/>
        <v>636229</v>
      </c>
      <c r="CR50" s="214">
        <f t="shared" si="40"/>
        <v>12533</v>
      </c>
      <c r="CS50" s="214">
        <f t="shared" si="40"/>
        <v>692475</v>
      </c>
      <c r="CT50" s="214">
        <f t="shared" si="40"/>
        <v>1135085</v>
      </c>
      <c r="CU50" s="215">
        <f>SUM(CU47:CU49)</f>
        <v>546409</v>
      </c>
      <c r="CV50" s="385">
        <f t="shared" ref="CV50:DA50" si="41">SUM(CV47:CV49)</f>
        <v>0</v>
      </c>
      <c r="CW50" s="385">
        <f t="shared" si="41"/>
        <v>0</v>
      </c>
      <c r="CX50" s="385">
        <f t="shared" si="41"/>
        <v>0</v>
      </c>
      <c r="CY50" s="385">
        <f t="shared" si="41"/>
        <v>0</v>
      </c>
      <c r="CZ50" s="385">
        <f t="shared" si="41"/>
        <v>0</v>
      </c>
      <c r="DA50" s="385">
        <f t="shared" si="41"/>
        <v>0</v>
      </c>
      <c r="DD50" s="214">
        <f t="shared" si="19"/>
        <v>4291931</v>
      </c>
    </row>
    <row r="51" spans="1:108" hidden="1" x14ac:dyDescent="0.3">
      <c r="A51" s="540" t="s">
        <v>47</v>
      </c>
      <c r="B51" s="76" t="s">
        <v>44</v>
      </c>
      <c r="C51" s="208">
        <f>IF(CJ54=0,0,CJ51/SUM(CJ51:CJ52))</f>
        <v>0.57316354600011676</v>
      </c>
      <c r="D51" s="208">
        <f t="shared" ref="D51:M51" si="42">IF(CK54=0,0,CK51/SUM(CK51:CK52))</f>
        <v>0.87429509192866983</v>
      </c>
      <c r="E51" s="208">
        <f t="shared" si="42"/>
        <v>0.9451609281622495</v>
      </c>
      <c r="F51" s="208">
        <f t="shared" si="42"/>
        <v>0.84709206714454821</v>
      </c>
      <c r="G51" s="208">
        <f t="shared" si="42"/>
        <v>0.92585975836757195</v>
      </c>
      <c r="H51" s="208">
        <f t="shared" si="42"/>
        <v>0.95521056041204755</v>
      </c>
      <c r="I51" s="208">
        <f t="shared" si="42"/>
        <v>0.79102337450160642</v>
      </c>
      <c r="J51" s="208">
        <f t="shared" si="42"/>
        <v>0.77558391117710124</v>
      </c>
      <c r="K51" s="208">
        <f t="shared" si="42"/>
        <v>0.84922527352143395</v>
      </c>
      <c r="L51" s="208">
        <f t="shared" si="42"/>
        <v>0.79383140191995061</v>
      </c>
      <c r="M51" s="208">
        <f t="shared" si="42"/>
        <v>0.84966422150707266</v>
      </c>
      <c r="N51" s="393">
        <f>IF(SUM(CU54:DA54)=0,0,SUM(CU51:DA51)/SUM(CU51:DA52))</f>
        <v>0.82352830524616139</v>
      </c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205"/>
      <c r="BR51" s="205"/>
      <c r="BS51" s="205"/>
      <c r="BT51" s="205"/>
      <c r="BU51" s="205"/>
      <c r="BV51" s="205"/>
      <c r="BW51" s="205"/>
      <c r="BX51" s="205"/>
      <c r="BY51" s="205"/>
      <c r="BZ51" s="205"/>
      <c r="CA51" s="205"/>
      <c r="CB51" s="205"/>
      <c r="CC51" s="205"/>
      <c r="CD51" s="205"/>
      <c r="CE51" s="205"/>
      <c r="CF51" s="205"/>
      <c r="CG51" s="205"/>
      <c r="CH51" s="205"/>
      <c r="CJ51" s="212">
        <f t="shared" ref="CJ51:CT51" si="43">CJ35+CJ39+CJ43+CJ47</f>
        <v>3033965</v>
      </c>
      <c r="CK51" s="212">
        <f t="shared" si="43"/>
        <v>3211438</v>
      </c>
      <c r="CL51" s="212">
        <f t="shared" si="43"/>
        <v>3434815</v>
      </c>
      <c r="CM51" s="212">
        <f t="shared" si="43"/>
        <v>7044543</v>
      </c>
      <c r="CN51" s="212">
        <f t="shared" si="43"/>
        <v>8209542</v>
      </c>
      <c r="CO51" s="212">
        <f t="shared" si="43"/>
        <v>8348504</v>
      </c>
      <c r="CP51" s="212">
        <f t="shared" si="43"/>
        <v>6522774</v>
      </c>
      <c r="CQ51" s="212">
        <f t="shared" si="43"/>
        <v>7810282</v>
      </c>
      <c r="CR51" s="212">
        <f>CR35+CR39+CR43+CR47</f>
        <v>7290734</v>
      </c>
      <c r="CS51" s="212">
        <f t="shared" si="43"/>
        <v>11112768</v>
      </c>
      <c r="CT51" s="212">
        <f t="shared" si="43"/>
        <v>12856486</v>
      </c>
      <c r="CU51" s="213">
        <f>CU35+CU39+CU43+CU47</f>
        <v>33885342</v>
      </c>
      <c r="CV51" s="385">
        <f t="shared" ref="CV51:DA51" si="44">CV35+CV39+CV43+CV47</f>
        <v>0</v>
      </c>
      <c r="CW51" s="385">
        <f t="shared" si="44"/>
        <v>0</v>
      </c>
      <c r="CX51" s="385">
        <f t="shared" si="44"/>
        <v>0</v>
      </c>
      <c r="CY51" s="385">
        <f t="shared" si="44"/>
        <v>0</v>
      </c>
      <c r="CZ51" s="385">
        <f t="shared" si="44"/>
        <v>0</v>
      </c>
      <c r="DA51" s="385">
        <f t="shared" si="44"/>
        <v>0</v>
      </c>
      <c r="DD51" s="212">
        <f t="shared" si="19"/>
        <v>112761193</v>
      </c>
    </row>
    <row r="52" spans="1:108" hidden="1" x14ac:dyDescent="0.3">
      <c r="A52" s="541"/>
      <c r="B52" s="73" t="s">
        <v>45</v>
      </c>
      <c r="C52" s="209">
        <f>IF(CJ54=0,0,CJ52/SUM(CJ51:CJ52))</f>
        <v>0.42683645399988324</v>
      </c>
      <c r="D52" s="209">
        <f t="shared" ref="D52:M52" si="45">IF(CK54=0,0,CK52/SUM(CK51:CK52))</f>
        <v>0.12570490807133014</v>
      </c>
      <c r="E52" s="209">
        <f t="shared" si="45"/>
        <v>5.4839071837750469E-2</v>
      </c>
      <c r="F52" s="209">
        <f t="shared" si="45"/>
        <v>0.15290793285545182</v>
      </c>
      <c r="G52" s="209">
        <f t="shared" si="45"/>
        <v>7.414024163242805E-2</v>
      </c>
      <c r="H52" s="209">
        <f t="shared" si="45"/>
        <v>4.4789439587952444E-2</v>
      </c>
      <c r="I52" s="209">
        <f t="shared" si="45"/>
        <v>0.20897662549839352</v>
      </c>
      <c r="J52" s="209">
        <f t="shared" si="45"/>
        <v>0.22441608882289879</v>
      </c>
      <c r="K52" s="209">
        <f t="shared" si="45"/>
        <v>0.1507747264785661</v>
      </c>
      <c r="L52" s="209">
        <f t="shared" si="45"/>
        <v>0.20616859808004942</v>
      </c>
      <c r="M52" s="209">
        <f t="shared" si="45"/>
        <v>0.1503357784929274</v>
      </c>
      <c r="N52" s="394">
        <f>IF(SUM(CU54:DA54)=0,0,SUM(CU52:DA52)/SUM(CU51:DA52))</f>
        <v>0.17647169475383861</v>
      </c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6"/>
      <c r="BR52" s="206"/>
      <c r="BS52" s="206"/>
      <c r="BT52" s="206"/>
      <c r="BU52" s="206"/>
      <c r="BV52" s="206"/>
      <c r="BW52" s="206"/>
      <c r="BX52" s="206"/>
      <c r="BY52" s="206"/>
      <c r="BZ52" s="206"/>
      <c r="CA52" s="206"/>
      <c r="CB52" s="206"/>
      <c r="CC52" s="206"/>
      <c r="CD52" s="206"/>
      <c r="CE52" s="206"/>
      <c r="CF52" s="206"/>
      <c r="CG52" s="206"/>
      <c r="CH52" s="206"/>
      <c r="CJ52" s="212">
        <f t="shared" ref="CJ52:CT52" si="46">CJ36+CJ40+CJ44+CJ48</f>
        <v>2259402</v>
      </c>
      <c r="CK52" s="212">
        <f t="shared" si="46"/>
        <v>461736</v>
      </c>
      <c r="CL52" s="212">
        <f t="shared" si="46"/>
        <v>199291</v>
      </c>
      <c r="CM52" s="212">
        <f t="shared" si="46"/>
        <v>1271605</v>
      </c>
      <c r="CN52" s="212">
        <f t="shared" si="46"/>
        <v>657397</v>
      </c>
      <c r="CO52" s="212">
        <f t="shared" si="46"/>
        <v>391458</v>
      </c>
      <c r="CP52" s="212">
        <f t="shared" si="46"/>
        <v>1723220</v>
      </c>
      <c r="CQ52" s="212">
        <f t="shared" si="46"/>
        <v>2259914</v>
      </c>
      <c r="CR52" s="212">
        <f t="shared" si="46"/>
        <v>1294425</v>
      </c>
      <c r="CS52" s="212">
        <f t="shared" si="46"/>
        <v>2886134</v>
      </c>
      <c r="CT52" s="212">
        <f t="shared" si="46"/>
        <v>2274769</v>
      </c>
      <c r="CU52" s="213">
        <f>CU36+CU40+CU44+CU48</f>
        <v>7261200</v>
      </c>
      <c r="CV52" s="385">
        <f t="shared" ref="CV52:DA52" si="47">CV36+CV40+CV44+CV48</f>
        <v>0</v>
      </c>
      <c r="CW52" s="385">
        <f t="shared" si="47"/>
        <v>0</v>
      </c>
      <c r="CX52" s="385">
        <f t="shared" si="47"/>
        <v>0</v>
      </c>
      <c r="CY52" s="385">
        <f t="shared" si="47"/>
        <v>0</v>
      </c>
      <c r="CZ52" s="385">
        <f t="shared" si="47"/>
        <v>0</v>
      </c>
      <c r="DA52" s="385">
        <f t="shared" si="47"/>
        <v>0</v>
      </c>
      <c r="DD52" s="212">
        <f t="shared" si="19"/>
        <v>22940551</v>
      </c>
    </row>
    <row r="53" spans="1:108" hidden="1" x14ac:dyDescent="0.3">
      <c r="A53" s="541"/>
      <c r="B53" s="218" t="s">
        <v>46</v>
      </c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7"/>
      <c r="BR53" s="217"/>
      <c r="BS53" s="217"/>
      <c r="BT53" s="217"/>
      <c r="BU53" s="217"/>
      <c r="BV53" s="217"/>
      <c r="BW53" s="217"/>
      <c r="BX53" s="217"/>
      <c r="BY53" s="217"/>
      <c r="BZ53" s="217"/>
      <c r="CA53" s="217"/>
      <c r="CB53" s="217"/>
      <c r="CC53" s="217"/>
      <c r="CD53" s="217"/>
      <c r="CE53" s="217"/>
      <c r="CF53" s="217"/>
      <c r="CG53" s="217"/>
      <c r="CH53" s="217"/>
      <c r="CJ53" s="212">
        <f t="shared" ref="CJ53:CT53" si="48">CJ37+CJ41+CJ45+CJ49</f>
        <v>9682</v>
      </c>
      <c r="CK53" s="212">
        <f t="shared" si="48"/>
        <v>48789</v>
      </c>
      <c r="CL53" s="212">
        <f t="shared" si="48"/>
        <v>0</v>
      </c>
      <c r="CM53" s="212">
        <f t="shared" si="48"/>
        <v>190653</v>
      </c>
      <c r="CN53" s="212">
        <f t="shared" si="48"/>
        <v>48510</v>
      </c>
      <c r="CO53" s="212">
        <f t="shared" si="48"/>
        <v>74160</v>
      </c>
      <c r="CP53" s="212">
        <f t="shared" si="48"/>
        <v>116381</v>
      </c>
      <c r="CQ53" s="212">
        <f t="shared" si="48"/>
        <v>64938</v>
      </c>
      <c r="CR53" s="212">
        <f t="shared" si="48"/>
        <v>-242816</v>
      </c>
      <c r="CS53" s="212">
        <f t="shared" si="48"/>
        <v>92142</v>
      </c>
      <c r="CT53" s="212">
        <f t="shared" si="48"/>
        <v>456445</v>
      </c>
      <c r="CU53" s="213">
        <f>CU37+CU41+CU45+CU49</f>
        <v>10971237</v>
      </c>
      <c r="CV53" s="385">
        <f t="shared" ref="CV53:DA53" si="49">CV37+CV41+CV45+CV49</f>
        <v>0</v>
      </c>
      <c r="CW53" s="385">
        <f t="shared" si="49"/>
        <v>0</v>
      </c>
      <c r="CX53" s="385">
        <f t="shared" si="49"/>
        <v>0</v>
      </c>
      <c r="CY53" s="385">
        <f t="shared" si="49"/>
        <v>0</v>
      </c>
      <c r="CZ53" s="385">
        <f t="shared" si="49"/>
        <v>0</v>
      </c>
      <c r="DA53" s="385">
        <f t="shared" si="49"/>
        <v>0</v>
      </c>
      <c r="DD53" s="212">
        <f t="shared" si="19"/>
        <v>11830121</v>
      </c>
    </row>
    <row r="54" spans="1:108" s="77" customFormat="1" ht="15" hidden="1" thickBot="1" x14ac:dyDescent="0.35">
      <c r="A54" s="542"/>
      <c r="B54" s="216" t="s">
        <v>3</v>
      </c>
      <c r="C54" s="196">
        <f t="shared" ref="C54" si="50">SUM(C51:C52)</f>
        <v>1</v>
      </c>
      <c r="D54" s="196">
        <f t="shared" ref="D54:M54" si="51">SUM(D51:D52)</f>
        <v>1</v>
      </c>
      <c r="E54" s="196">
        <f t="shared" si="51"/>
        <v>1</v>
      </c>
      <c r="F54" s="196">
        <f t="shared" si="51"/>
        <v>1</v>
      </c>
      <c r="G54" s="196">
        <f t="shared" si="51"/>
        <v>1</v>
      </c>
      <c r="H54" s="196">
        <f t="shared" si="51"/>
        <v>1</v>
      </c>
      <c r="I54" s="196">
        <f t="shared" si="51"/>
        <v>1</v>
      </c>
      <c r="J54" s="196">
        <f t="shared" si="51"/>
        <v>1</v>
      </c>
      <c r="K54" s="196">
        <f t="shared" si="51"/>
        <v>1</v>
      </c>
      <c r="L54" s="196">
        <f t="shared" si="51"/>
        <v>1</v>
      </c>
      <c r="M54" s="196">
        <f t="shared" si="51"/>
        <v>1</v>
      </c>
      <c r="N54" s="196">
        <f>SUM(N51:N52)</f>
        <v>1</v>
      </c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7"/>
      <c r="BE54" s="207"/>
      <c r="BF54" s="207"/>
      <c r="BG54" s="207"/>
      <c r="BH54" s="207"/>
      <c r="BI54" s="207"/>
      <c r="BJ54" s="207"/>
      <c r="BK54" s="207"/>
      <c r="BL54" s="207"/>
      <c r="BM54" s="207"/>
      <c r="BN54" s="207"/>
      <c r="BO54" s="207"/>
      <c r="BP54" s="207"/>
      <c r="BQ54" s="207"/>
      <c r="BR54" s="207"/>
      <c r="BS54" s="207"/>
      <c r="BT54" s="207"/>
      <c r="BU54" s="207"/>
      <c r="BV54" s="207"/>
      <c r="BW54" s="207"/>
      <c r="BX54" s="207"/>
      <c r="BY54" s="207"/>
      <c r="BZ54" s="207"/>
      <c r="CA54" s="207"/>
      <c r="CB54" s="207"/>
      <c r="CC54" s="207"/>
      <c r="CD54" s="207"/>
      <c r="CE54" s="207"/>
      <c r="CF54" s="207"/>
      <c r="CG54" s="207"/>
      <c r="CH54" s="207"/>
      <c r="CJ54" s="214">
        <f t="shared" ref="CJ54:CT54" si="52">SUM(CJ51:CJ53)</f>
        <v>5303049</v>
      </c>
      <c r="CK54" s="214">
        <f t="shared" si="52"/>
        <v>3721963</v>
      </c>
      <c r="CL54" s="214">
        <f t="shared" si="52"/>
        <v>3634106</v>
      </c>
      <c r="CM54" s="214">
        <f t="shared" si="52"/>
        <v>8506801</v>
      </c>
      <c r="CN54" s="214">
        <f t="shared" si="52"/>
        <v>8915449</v>
      </c>
      <c r="CO54" s="214">
        <f t="shared" si="52"/>
        <v>8814122</v>
      </c>
      <c r="CP54" s="214">
        <f t="shared" si="52"/>
        <v>8362375</v>
      </c>
      <c r="CQ54" s="214">
        <f t="shared" si="52"/>
        <v>10135134</v>
      </c>
      <c r="CR54" s="214">
        <f t="shared" si="52"/>
        <v>8342343</v>
      </c>
      <c r="CS54" s="214">
        <f t="shared" si="52"/>
        <v>14091044</v>
      </c>
      <c r="CT54" s="214">
        <f t="shared" si="52"/>
        <v>15587700</v>
      </c>
      <c r="CU54" s="215">
        <f>SUM(CU51:CU53)</f>
        <v>52117779</v>
      </c>
      <c r="CV54" s="385">
        <f t="shared" ref="CV54:DA54" si="53">SUM(CV51:CV53)</f>
        <v>0</v>
      </c>
      <c r="CW54" s="385">
        <f t="shared" si="53"/>
        <v>0</v>
      </c>
      <c r="CX54" s="385">
        <f t="shared" si="53"/>
        <v>0</v>
      </c>
      <c r="CY54" s="385">
        <f t="shared" si="53"/>
        <v>0</v>
      </c>
      <c r="CZ54" s="385">
        <f t="shared" si="53"/>
        <v>0</v>
      </c>
      <c r="DA54" s="385">
        <f t="shared" si="53"/>
        <v>0</v>
      </c>
      <c r="DD54" s="214">
        <f t="shared" si="19"/>
        <v>147531865</v>
      </c>
    </row>
    <row r="55" spans="1:108" hidden="1" x14ac:dyDescent="0.3">
      <c r="E55" s="96"/>
      <c r="F55" s="96"/>
      <c r="G55" s="96"/>
      <c r="H55" s="96"/>
    </row>
    <row r="56" spans="1:108" hidden="1" x14ac:dyDescent="0.3">
      <c r="CJ56" s="212"/>
      <c r="CK56" s="212"/>
      <c r="CL56" s="212"/>
      <c r="CM56" s="212"/>
      <c r="CN56" s="212"/>
      <c r="CO56" s="212"/>
      <c r="CP56" s="212"/>
      <c r="CQ56" s="212"/>
      <c r="CR56" s="212"/>
      <c r="CS56" s="212"/>
      <c r="CT56" s="212"/>
    </row>
    <row r="57" spans="1:108" x14ac:dyDescent="0.3">
      <c r="A57" s="533" t="s">
        <v>48</v>
      </c>
      <c r="B57" s="533"/>
      <c r="C57" s="203" t="s">
        <v>49</v>
      </c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</row>
    <row r="58" spans="1:108" ht="15" thickBot="1" x14ac:dyDescent="0.35">
      <c r="A58" s="533"/>
      <c r="B58" s="533"/>
      <c r="C58" s="229" t="s">
        <v>50</v>
      </c>
      <c r="E58" s="126"/>
      <c r="F58" s="341"/>
      <c r="G58" s="341"/>
      <c r="H58" s="341"/>
      <c r="I58" s="341"/>
      <c r="J58" s="341"/>
      <c r="K58" s="341"/>
      <c r="L58" s="341"/>
      <c r="M58" s="341"/>
      <c r="N58" s="341"/>
      <c r="O58" s="341"/>
      <c r="P58" s="341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</row>
    <row r="59" spans="1:108" ht="15" thickBot="1" x14ac:dyDescent="0.35">
      <c r="B59" s="55" t="s">
        <v>34</v>
      </c>
      <c r="C59" s="50">
        <f>C34</f>
        <v>43831</v>
      </c>
      <c r="D59" s="50">
        <f t="shared" ref="D59:BO59" si="54">D34</f>
        <v>43862</v>
      </c>
      <c r="E59" s="50">
        <f t="shared" si="54"/>
        <v>43891</v>
      </c>
      <c r="F59" s="50">
        <f t="shared" si="54"/>
        <v>43922</v>
      </c>
      <c r="G59" s="50">
        <f t="shared" si="54"/>
        <v>43952</v>
      </c>
      <c r="H59" s="50">
        <f t="shared" si="54"/>
        <v>43983</v>
      </c>
      <c r="I59" s="50">
        <f t="shared" si="54"/>
        <v>44013</v>
      </c>
      <c r="J59" s="50">
        <f t="shared" si="54"/>
        <v>44044</v>
      </c>
      <c r="K59" s="50">
        <f t="shared" si="54"/>
        <v>44075</v>
      </c>
      <c r="L59" s="50">
        <f t="shared" si="54"/>
        <v>44105</v>
      </c>
      <c r="M59" s="50">
        <f t="shared" si="54"/>
        <v>44136</v>
      </c>
      <c r="N59" s="50">
        <f t="shared" si="54"/>
        <v>44166</v>
      </c>
      <c r="O59" s="50">
        <f t="shared" si="54"/>
        <v>44197</v>
      </c>
      <c r="P59" s="50">
        <f t="shared" si="54"/>
        <v>44228</v>
      </c>
      <c r="Q59" s="50">
        <f t="shared" si="54"/>
        <v>44256</v>
      </c>
      <c r="R59" s="50">
        <f t="shared" si="54"/>
        <v>44287</v>
      </c>
      <c r="S59" s="50">
        <f t="shared" si="54"/>
        <v>44317</v>
      </c>
      <c r="T59" s="50">
        <f t="shared" si="54"/>
        <v>44348</v>
      </c>
      <c r="U59" s="50">
        <f t="shared" si="54"/>
        <v>44378</v>
      </c>
      <c r="V59" s="50">
        <f t="shared" si="54"/>
        <v>44409</v>
      </c>
      <c r="W59" s="50">
        <f t="shared" si="54"/>
        <v>44440</v>
      </c>
      <c r="X59" s="50">
        <f t="shared" si="54"/>
        <v>44470</v>
      </c>
      <c r="Y59" s="50">
        <f t="shared" si="54"/>
        <v>44501</v>
      </c>
      <c r="Z59" s="50">
        <f t="shared" si="54"/>
        <v>44531</v>
      </c>
      <c r="AA59" s="50">
        <f t="shared" si="54"/>
        <v>44562</v>
      </c>
      <c r="AB59" s="50">
        <f t="shared" si="54"/>
        <v>44593</v>
      </c>
      <c r="AC59" s="50">
        <f t="shared" si="54"/>
        <v>44621</v>
      </c>
      <c r="AD59" s="50">
        <f t="shared" si="54"/>
        <v>44652</v>
      </c>
      <c r="AE59" s="50">
        <f t="shared" si="54"/>
        <v>44682</v>
      </c>
      <c r="AF59" s="50">
        <f t="shared" si="54"/>
        <v>44713</v>
      </c>
      <c r="AG59" s="50">
        <f t="shared" si="54"/>
        <v>44743</v>
      </c>
      <c r="AH59" s="50">
        <f t="shared" si="54"/>
        <v>44774</v>
      </c>
      <c r="AI59" s="50">
        <f t="shared" si="54"/>
        <v>44805</v>
      </c>
      <c r="AJ59" s="50">
        <f t="shared" si="54"/>
        <v>44835</v>
      </c>
      <c r="AK59" s="50">
        <f t="shared" si="54"/>
        <v>44866</v>
      </c>
      <c r="AL59" s="50">
        <f t="shared" si="54"/>
        <v>44896</v>
      </c>
      <c r="AM59" s="50">
        <f t="shared" si="54"/>
        <v>44927</v>
      </c>
      <c r="AN59" s="50" t="e">
        <f t="shared" si="54"/>
        <v>#REF!</v>
      </c>
      <c r="AO59" s="50" t="e">
        <f t="shared" si="54"/>
        <v>#REF!</v>
      </c>
      <c r="AP59" s="50" t="e">
        <f t="shared" si="54"/>
        <v>#REF!</v>
      </c>
      <c r="AQ59" s="50" t="e">
        <f t="shared" si="54"/>
        <v>#REF!</v>
      </c>
      <c r="AR59" s="50" t="e">
        <f t="shared" si="54"/>
        <v>#REF!</v>
      </c>
      <c r="AS59" s="50" t="e">
        <f t="shared" si="54"/>
        <v>#REF!</v>
      </c>
      <c r="AT59" s="50" t="e">
        <f t="shared" si="54"/>
        <v>#REF!</v>
      </c>
      <c r="AU59" s="50" t="e">
        <f t="shared" si="54"/>
        <v>#REF!</v>
      </c>
      <c r="AV59" s="50" t="e">
        <f t="shared" si="54"/>
        <v>#REF!</v>
      </c>
      <c r="AW59" s="50" t="e">
        <f t="shared" si="54"/>
        <v>#REF!</v>
      </c>
      <c r="AX59" s="50" t="e">
        <f t="shared" si="54"/>
        <v>#REF!</v>
      </c>
      <c r="AY59" s="50" t="e">
        <f t="shared" si="54"/>
        <v>#REF!</v>
      </c>
      <c r="AZ59" s="50" t="e">
        <f t="shared" si="54"/>
        <v>#REF!</v>
      </c>
      <c r="BA59" s="50" t="e">
        <f t="shared" si="54"/>
        <v>#REF!</v>
      </c>
      <c r="BB59" s="50" t="e">
        <f t="shared" si="54"/>
        <v>#REF!</v>
      </c>
      <c r="BC59" s="50" t="e">
        <f t="shared" si="54"/>
        <v>#REF!</v>
      </c>
      <c r="BD59" s="50" t="e">
        <f t="shared" si="54"/>
        <v>#REF!</v>
      </c>
      <c r="BE59" s="50" t="e">
        <f t="shared" si="54"/>
        <v>#REF!</v>
      </c>
      <c r="BF59" s="50" t="e">
        <f t="shared" si="54"/>
        <v>#REF!</v>
      </c>
      <c r="BG59" s="50" t="e">
        <f t="shared" si="54"/>
        <v>#REF!</v>
      </c>
      <c r="BH59" s="50" t="e">
        <f t="shared" si="54"/>
        <v>#REF!</v>
      </c>
      <c r="BI59" s="50" t="e">
        <f t="shared" si="54"/>
        <v>#REF!</v>
      </c>
      <c r="BJ59" s="50" t="e">
        <f t="shared" si="54"/>
        <v>#REF!</v>
      </c>
      <c r="BK59" s="50" t="e">
        <f t="shared" si="54"/>
        <v>#REF!</v>
      </c>
      <c r="BL59" s="50" t="e">
        <f t="shared" si="54"/>
        <v>#REF!</v>
      </c>
      <c r="BM59" s="50" t="e">
        <f t="shared" si="54"/>
        <v>#REF!</v>
      </c>
      <c r="BN59" s="50" t="e">
        <f t="shared" si="54"/>
        <v>#REF!</v>
      </c>
      <c r="BO59" s="50" t="e">
        <f t="shared" si="54"/>
        <v>#REF!</v>
      </c>
      <c r="BP59" s="50" t="e">
        <f t="shared" ref="BP59:CH59" si="55">BP34</f>
        <v>#REF!</v>
      </c>
      <c r="BQ59" s="50" t="e">
        <f t="shared" si="55"/>
        <v>#REF!</v>
      </c>
      <c r="BR59" s="50" t="e">
        <f t="shared" si="55"/>
        <v>#REF!</v>
      </c>
      <c r="BS59" s="50" t="e">
        <f t="shared" si="55"/>
        <v>#REF!</v>
      </c>
      <c r="BT59" s="50" t="e">
        <f t="shared" si="55"/>
        <v>#REF!</v>
      </c>
      <c r="BU59" s="50" t="e">
        <f t="shared" si="55"/>
        <v>#REF!</v>
      </c>
      <c r="BV59" s="50" t="e">
        <f t="shared" si="55"/>
        <v>#REF!</v>
      </c>
      <c r="BW59" s="50" t="e">
        <f t="shared" si="55"/>
        <v>#REF!</v>
      </c>
      <c r="BX59" s="50" t="e">
        <f t="shared" si="55"/>
        <v>#REF!</v>
      </c>
      <c r="BY59" s="50" t="e">
        <f t="shared" si="55"/>
        <v>#REF!</v>
      </c>
      <c r="BZ59" s="50" t="e">
        <f t="shared" si="55"/>
        <v>#REF!</v>
      </c>
      <c r="CA59" s="50" t="e">
        <f t="shared" si="55"/>
        <v>#REF!</v>
      </c>
      <c r="CB59" s="50" t="e">
        <f t="shared" si="55"/>
        <v>#REF!</v>
      </c>
      <c r="CC59" s="50" t="e">
        <f t="shared" si="55"/>
        <v>#REF!</v>
      </c>
      <c r="CD59" s="50" t="e">
        <f t="shared" si="55"/>
        <v>#REF!</v>
      </c>
      <c r="CE59" s="50" t="e">
        <f t="shared" si="55"/>
        <v>#REF!</v>
      </c>
      <c r="CF59" s="50" t="e">
        <f t="shared" si="55"/>
        <v>#REF!</v>
      </c>
      <c r="CG59" s="50" t="e">
        <f t="shared" si="55"/>
        <v>#REF!</v>
      </c>
      <c r="CH59" s="50" t="e">
        <f t="shared" si="55"/>
        <v>#REF!</v>
      </c>
    </row>
    <row r="60" spans="1:108" x14ac:dyDescent="0.3">
      <c r="B60" s="56" t="s">
        <v>7</v>
      </c>
      <c r="C60" s="67">
        <f t="shared" ref="C60" si="56">SUM(C68,C76)</f>
        <v>4208916.240136236</v>
      </c>
      <c r="D60" s="67">
        <f t="shared" ref="D60:BO60" si="57">SUM(D68,D76)</f>
        <v>4674705.3249443062</v>
      </c>
      <c r="E60" s="67">
        <f t="shared" si="57"/>
        <v>6733723.6281357137</v>
      </c>
      <c r="F60" s="67">
        <f t="shared" si="57"/>
        <v>3478743.6551123927</v>
      </c>
      <c r="G60" s="67">
        <f t="shared" si="57"/>
        <v>6017155.8442909233</v>
      </c>
      <c r="H60" s="67">
        <f t="shared" si="57"/>
        <v>14136844.469925292</v>
      </c>
      <c r="I60" s="67">
        <f t="shared" si="57"/>
        <v>18152844.017019574</v>
      </c>
      <c r="J60" s="67">
        <f t="shared" si="57"/>
        <v>23501440.058196474</v>
      </c>
      <c r="K60" s="67">
        <f t="shared" si="57"/>
        <v>18568317.720464244</v>
      </c>
      <c r="L60" s="67">
        <f t="shared" si="57"/>
        <v>22487598.509071536</v>
      </c>
      <c r="M60" s="67">
        <f t="shared" si="57"/>
        <v>20260371.321910601</v>
      </c>
      <c r="N60" s="67">
        <f t="shared" si="57"/>
        <v>38300419.322090641</v>
      </c>
      <c r="O60" s="67">
        <f t="shared" si="57"/>
        <v>0</v>
      </c>
      <c r="P60" s="67">
        <f t="shared" si="57"/>
        <v>0</v>
      </c>
      <c r="Q60" s="67">
        <f t="shared" si="57"/>
        <v>0</v>
      </c>
      <c r="R60" s="67">
        <f t="shared" si="57"/>
        <v>0</v>
      </c>
      <c r="S60" s="67">
        <f t="shared" si="57"/>
        <v>0</v>
      </c>
      <c r="T60" s="67">
        <f t="shared" si="57"/>
        <v>0</v>
      </c>
      <c r="U60" s="67">
        <f t="shared" si="57"/>
        <v>0</v>
      </c>
      <c r="V60" s="67">
        <f t="shared" si="57"/>
        <v>0</v>
      </c>
      <c r="W60" s="67">
        <f t="shared" si="57"/>
        <v>0</v>
      </c>
      <c r="X60" s="67">
        <f t="shared" si="57"/>
        <v>0</v>
      </c>
      <c r="Y60" s="67">
        <f t="shared" si="57"/>
        <v>0</v>
      </c>
      <c r="Z60" s="67">
        <f t="shared" si="57"/>
        <v>0</v>
      </c>
      <c r="AA60" s="67">
        <f t="shared" si="57"/>
        <v>0</v>
      </c>
      <c r="AB60" s="67">
        <f t="shared" si="57"/>
        <v>0</v>
      </c>
      <c r="AC60" s="67">
        <f t="shared" si="57"/>
        <v>0</v>
      </c>
      <c r="AD60" s="67">
        <f t="shared" si="57"/>
        <v>0</v>
      </c>
      <c r="AE60" s="67">
        <f t="shared" si="57"/>
        <v>0</v>
      </c>
      <c r="AF60" s="67">
        <f t="shared" si="57"/>
        <v>0</v>
      </c>
      <c r="AG60" s="67">
        <f t="shared" si="57"/>
        <v>0</v>
      </c>
      <c r="AH60" s="67">
        <f t="shared" si="57"/>
        <v>0</v>
      </c>
      <c r="AI60" s="67">
        <f t="shared" si="57"/>
        <v>0</v>
      </c>
      <c r="AJ60" s="67">
        <f t="shared" si="57"/>
        <v>0</v>
      </c>
      <c r="AK60" s="67">
        <f t="shared" si="57"/>
        <v>0</v>
      </c>
      <c r="AL60" s="67">
        <f t="shared" si="57"/>
        <v>0</v>
      </c>
      <c r="AM60" s="67">
        <f t="shared" si="57"/>
        <v>0</v>
      </c>
      <c r="AN60" s="67" t="e">
        <f t="shared" si="57"/>
        <v>#REF!</v>
      </c>
      <c r="AO60" s="67" t="e">
        <f t="shared" si="57"/>
        <v>#REF!</v>
      </c>
      <c r="AP60" s="67" t="e">
        <f t="shared" si="57"/>
        <v>#REF!</v>
      </c>
      <c r="AQ60" s="67" t="e">
        <f t="shared" si="57"/>
        <v>#REF!</v>
      </c>
      <c r="AR60" s="67" t="e">
        <f t="shared" si="57"/>
        <v>#REF!</v>
      </c>
      <c r="AS60" s="67" t="e">
        <f t="shared" si="57"/>
        <v>#REF!</v>
      </c>
      <c r="AT60" s="67" t="e">
        <f t="shared" si="57"/>
        <v>#REF!</v>
      </c>
      <c r="AU60" s="67" t="e">
        <f t="shared" si="57"/>
        <v>#REF!</v>
      </c>
      <c r="AV60" s="67" t="e">
        <f t="shared" si="57"/>
        <v>#REF!</v>
      </c>
      <c r="AW60" s="67" t="e">
        <f t="shared" si="57"/>
        <v>#REF!</v>
      </c>
      <c r="AX60" s="67" t="e">
        <f t="shared" si="57"/>
        <v>#REF!</v>
      </c>
      <c r="AY60" s="67" t="e">
        <f t="shared" si="57"/>
        <v>#REF!</v>
      </c>
      <c r="AZ60" s="67" t="e">
        <f t="shared" si="57"/>
        <v>#REF!</v>
      </c>
      <c r="BA60" s="67" t="e">
        <f t="shared" si="57"/>
        <v>#REF!</v>
      </c>
      <c r="BB60" s="67" t="e">
        <f t="shared" si="57"/>
        <v>#REF!</v>
      </c>
      <c r="BC60" s="67" t="e">
        <f t="shared" si="57"/>
        <v>#REF!</v>
      </c>
      <c r="BD60" s="67" t="e">
        <f t="shared" si="57"/>
        <v>#REF!</v>
      </c>
      <c r="BE60" s="67" t="e">
        <f t="shared" si="57"/>
        <v>#REF!</v>
      </c>
      <c r="BF60" s="67" t="e">
        <f t="shared" si="57"/>
        <v>#REF!</v>
      </c>
      <c r="BG60" s="67" t="e">
        <f t="shared" si="57"/>
        <v>#REF!</v>
      </c>
      <c r="BH60" s="67" t="e">
        <f t="shared" si="57"/>
        <v>#REF!</v>
      </c>
      <c r="BI60" s="67" t="e">
        <f t="shared" si="57"/>
        <v>#REF!</v>
      </c>
      <c r="BJ60" s="67" t="e">
        <f t="shared" si="57"/>
        <v>#REF!</v>
      </c>
      <c r="BK60" s="67" t="e">
        <f t="shared" si="57"/>
        <v>#REF!</v>
      </c>
      <c r="BL60" s="67" t="e">
        <f t="shared" si="57"/>
        <v>#REF!</v>
      </c>
      <c r="BM60" s="67" t="e">
        <f t="shared" si="57"/>
        <v>#REF!</v>
      </c>
      <c r="BN60" s="67" t="e">
        <f t="shared" si="57"/>
        <v>#REF!</v>
      </c>
      <c r="BO60" s="67" t="e">
        <f t="shared" si="57"/>
        <v>#REF!</v>
      </c>
      <c r="BP60" s="67" t="e">
        <f t="shared" ref="BP60:CH60" si="58">SUM(BP68,BP76)</f>
        <v>#REF!</v>
      </c>
      <c r="BQ60" s="67" t="e">
        <f t="shared" si="58"/>
        <v>#REF!</v>
      </c>
      <c r="BR60" s="67" t="e">
        <f t="shared" si="58"/>
        <v>#REF!</v>
      </c>
      <c r="BS60" s="67" t="e">
        <f t="shared" si="58"/>
        <v>#REF!</v>
      </c>
      <c r="BT60" s="67" t="e">
        <f t="shared" si="58"/>
        <v>#REF!</v>
      </c>
      <c r="BU60" s="67" t="e">
        <f t="shared" si="58"/>
        <v>#REF!</v>
      </c>
      <c r="BV60" s="67" t="e">
        <f t="shared" si="58"/>
        <v>#REF!</v>
      </c>
      <c r="BW60" s="67" t="e">
        <f t="shared" si="58"/>
        <v>#REF!</v>
      </c>
      <c r="BX60" s="67" t="e">
        <f t="shared" si="58"/>
        <v>#REF!</v>
      </c>
      <c r="BY60" s="67" t="e">
        <f t="shared" si="58"/>
        <v>#REF!</v>
      </c>
      <c r="BZ60" s="67" t="e">
        <f t="shared" si="58"/>
        <v>#REF!</v>
      </c>
      <c r="CA60" s="67" t="e">
        <f t="shared" si="58"/>
        <v>#REF!</v>
      </c>
      <c r="CB60" s="67" t="e">
        <f t="shared" si="58"/>
        <v>#REF!</v>
      </c>
      <c r="CC60" s="67" t="e">
        <f t="shared" si="58"/>
        <v>#REF!</v>
      </c>
      <c r="CD60" s="67" t="e">
        <f t="shared" si="58"/>
        <v>#REF!</v>
      </c>
      <c r="CE60" s="67" t="e">
        <f t="shared" si="58"/>
        <v>#REF!</v>
      </c>
      <c r="CF60" s="67" t="e">
        <f t="shared" si="58"/>
        <v>#REF!</v>
      </c>
      <c r="CG60" s="67" t="e">
        <f t="shared" si="58"/>
        <v>#REF!</v>
      </c>
      <c r="CH60" s="70" t="e">
        <f t="shared" si="58"/>
        <v>#REF!</v>
      </c>
    </row>
    <row r="61" spans="1:108" x14ac:dyDescent="0.3">
      <c r="B61" s="57" t="s">
        <v>12</v>
      </c>
      <c r="C61" s="67">
        <f t="shared" ref="C61" si="59">SUM(C69,C77)</f>
        <v>823982.0730813198</v>
      </c>
      <c r="D61" s="67">
        <f t="shared" ref="D61:BO61" si="60">SUM(D69,D77)</f>
        <v>1149644.0738430545</v>
      </c>
      <c r="E61" s="67">
        <f t="shared" si="60"/>
        <v>1328833.1856546956</v>
      </c>
      <c r="F61" s="67">
        <f t="shared" si="60"/>
        <v>2972013.2082493682</v>
      </c>
      <c r="G61" s="67">
        <f t="shared" si="60"/>
        <v>1970174.5159779422</v>
      </c>
      <c r="H61" s="67">
        <f t="shared" si="60"/>
        <v>1413291.9649417049</v>
      </c>
      <c r="I61" s="67">
        <f t="shared" si="60"/>
        <v>2175856.2207075302</v>
      </c>
      <c r="J61" s="67">
        <f t="shared" si="60"/>
        <v>1590457.3568180841</v>
      </c>
      <c r="K61" s="67">
        <f t="shared" si="60"/>
        <v>1637552.8704176184</v>
      </c>
      <c r="L61" s="67">
        <f t="shared" si="60"/>
        <v>2323550.9285520399</v>
      </c>
      <c r="M61" s="67">
        <f t="shared" si="60"/>
        <v>2636699.2184218965</v>
      </c>
      <c r="N61" s="67">
        <f t="shared" si="60"/>
        <v>13016782.996976018</v>
      </c>
      <c r="O61" s="67">
        <f t="shared" si="60"/>
        <v>0</v>
      </c>
      <c r="P61" s="67">
        <f t="shared" si="60"/>
        <v>0</v>
      </c>
      <c r="Q61" s="67">
        <f t="shared" si="60"/>
        <v>0</v>
      </c>
      <c r="R61" s="67">
        <f t="shared" si="60"/>
        <v>0</v>
      </c>
      <c r="S61" s="67">
        <f t="shared" si="60"/>
        <v>0</v>
      </c>
      <c r="T61" s="67">
        <f t="shared" si="60"/>
        <v>0</v>
      </c>
      <c r="U61" s="67">
        <f t="shared" si="60"/>
        <v>0</v>
      </c>
      <c r="V61" s="67">
        <f t="shared" si="60"/>
        <v>0</v>
      </c>
      <c r="W61" s="67">
        <f t="shared" si="60"/>
        <v>0</v>
      </c>
      <c r="X61" s="67">
        <f t="shared" si="60"/>
        <v>0</v>
      </c>
      <c r="Y61" s="67">
        <f t="shared" si="60"/>
        <v>0</v>
      </c>
      <c r="Z61" s="67">
        <f t="shared" si="60"/>
        <v>0</v>
      </c>
      <c r="AA61" s="67">
        <f t="shared" si="60"/>
        <v>0</v>
      </c>
      <c r="AB61" s="67">
        <f t="shared" si="60"/>
        <v>0</v>
      </c>
      <c r="AC61" s="67">
        <f t="shared" si="60"/>
        <v>0</v>
      </c>
      <c r="AD61" s="67">
        <f t="shared" si="60"/>
        <v>0</v>
      </c>
      <c r="AE61" s="67">
        <f t="shared" si="60"/>
        <v>0</v>
      </c>
      <c r="AF61" s="67">
        <f t="shared" si="60"/>
        <v>0</v>
      </c>
      <c r="AG61" s="67">
        <f t="shared" si="60"/>
        <v>0</v>
      </c>
      <c r="AH61" s="67">
        <f t="shared" si="60"/>
        <v>0</v>
      </c>
      <c r="AI61" s="67">
        <f t="shared" si="60"/>
        <v>0</v>
      </c>
      <c r="AJ61" s="67">
        <f t="shared" si="60"/>
        <v>0</v>
      </c>
      <c r="AK61" s="67">
        <f t="shared" si="60"/>
        <v>0</v>
      </c>
      <c r="AL61" s="67">
        <f t="shared" si="60"/>
        <v>0</v>
      </c>
      <c r="AM61" s="67">
        <f t="shared" si="60"/>
        <v>0</v>
      </c>
      <c r="AN61" s="67" t="e">
        <f t="shared" si="60"/>
        <v>#REF!</v>
      </c>
      <c r="AO61" s="67" t="e">
        <f t="shared" si="60"/>
        <v>#REF!</v>
      </c>
      <c r="AP61" s="67" t="e">
        <f t="shared" si="60"/>
        <v>#REF!</v>
      </c>
      <c r="AQ61" s="67" t="e">
        <f t="shared" si="60"/>
        <v>#REF!</v>
      </c>
      <c r="AR61" s="67" t="e">
        <f t="shared" si="60"/>
        <v>#REF!</v>
      </c>
      <c r="AS61" s="67" t="e">
        <f t="shared" si="60"/>
        <v>#REF!</v>
      </c>
      <c r="AT61" s="67" t="e">
        <f t="shared" si="60"/>
        <v>#REF!</v>
      </c>
      <c r="AU61" s="67" t="e">
        <f t="shared" si="60"/>
        <v>#REF!</v>
      </c>
      <c r="AV61" s="67" t="e">
        <f t="shared" si="60"/>
        <v>#REF!</v>
      </c>
      <c r="AW61" s="67" t="e">
        <f t="shared" si="60"/>
        <v>#REF!</v>
      </c>
      <c r="AX61" s="67" t="e">
        <f t="shared" si="60"/>
        <v>#REF!</v>
      </c>
      <c r="AY61" s="67" t="e">
        <f t="shared" si="60"/>
        <v>#REF!</v>
      </c>
      <c r="AZ61" s="67" t="e">
        <f t="shared" si="60"/>
        <v>#REF!</v>
      </c>
      <c r="BA61" s="67" t="e">
        <f t="shared" si="60"/>
        <v>#REF!</v>
      </c>
      <c r="BB61" s="67" t="e">
        <f t="shared" si="60"/>
        <v>#REF!</v>
      </c>
      <c r="BC61" s="67" t="e">
        <f t="shared" si="60"/>
        <v>#REF!</v>
      </c>
      <c r="BD61" s="67" t="e">
        <f t="shared" si="60"/>
        <v>#REF!</v>
      </c>
      <c r="BE61" s="67" t="e">
        <f t="shared" si="60"/>
        <v>#REF!</v>
      </c>
      <c r="BF61" s="67" t="e">
        <f t="shared" si="60"/>
        <v>#REF!</v>
      </c>
      <c r="BG61" s="67" t="e">
        <f t="shared" si="60"/>
        <v>#REF!</v>
      </c>
      <c r="BH61" s="67" t="e">
        <f t="shared" si="60"/>
        <v>#REF!</v>
      </c>
      <c r="BI61" s="67" t="e">
        <f t="shared" si="60"/>
        <v>#REF!</v>
      </c>
      <c r="BJ61" s="67" t="e">
        <f t="shared" si="60"/>
        <v>#REF!</v>
      </c>
      <c r="BK61" s="67" t="e">
        <f t="shared" si="60"/>
        <v>#REF!</v>
      </c>
      <c r="BL61" s="67" t="e">
        <f t="shared" si="60"/>
        <v>#REF!</v>
      </c>
      <c r="BM61" s="67" t="e">
        <f t="shared" si="60"/>
        <v>#REF!</v>
      </c>
      <c r="BN61" s="67" t="e">
        <f t="shared" si="60"/>
        <v>#REF!</v>
      </c>
      <c r="BO61" s="67" t="e">
        <f t="shared" si="60"/>
        <v>#REF!</v>
      </c>
      <c r="BP61" s="67" t="e">
        <f t="shared" ref="BP61:CH61" si="61">SUM(BP69,BP77)</f>
        <v>#REF!</v>
      </c>
      <c r="BQ61" s="67" t="e">
        <f t="shared" si="61"/>
        <v>#REF!</v>
      </c>
      <c r="BR61" s="67" t="e">
        <f t="shared" si="61"/>
        <v>#REF!</v>
      </c>
      <c r="BS61" s="67" t="e">
        <f t="shared" si="61"/>
        <v>#REF!</v>
      </c>
      <c r="BT61" s="67" t="e">
        <f t="shared" si="61"/>
        <v>#REF!</v>
      </c>
      <c r="BU61" s="67" t="e">
        <f t="shared" si="61"/>
        <v>#REF!</v>
      </c>
      <c r="BV61" s="67" t="e">
        <f t="shared" si="61"/>
        <v>#REF!</v>
      </c>
      <c r="BW61" s="67" t="e">
        <f t="shared" si="61"/>
        <v>#REF!</v>
      </c>
      <c r="BX61" s="67" t="e">
        <f t="shared" si="61"/>
        <v>#REF!</v>
      </c>
      <c r="BY61" s="67" t="e">
        <f t="shared" si="61"/>
        <v>#REF!</v>
      </c>
      <c r="BZ61" s="67" t="e">
        <f t="shared" si="61"/>
        <v>#REF!</v>
      </c>
      <c r="CA61" s="67" t="e">
        <f t="shared" si="61"/>
        <v>#REF!</v>
      </c>
      <c r="CB61" s="67" t="e">
        <f t="shared" si="61"/>
        <v>#REF!</v>
      </c>
      <c r="CC61" s="67" t="e">
        <f t="shared" si="61"/>
        <v>#REF!</v>
      </c>
      <c r="CD61" s="67" t="e">
        <f t="shared" si="61"/>
        <v>#REF!</v>
      </c>
      <c r="CE61" s="67" t="e">
        <f t="shared" si="61"/>
        <v>#REF!</v>
      </c>
      <c r="CF61" s="67" t="e">
        <f t="shared" si="61"/>
        <v>#REF!</v>
      </c>
      <c r="CG61" s="67" t="e">
        <f t="shared" si="61"/>
        <v>#REF!</v>
      </c>
      <c r="CH61" s="70" t="e">
        <f t="shared" si="61"/>
        <v>#REF!</v>
      </c>
    </row>
    <row r="62" spans="1:108" x14ac:dyDescent="0.3">
      <c r="B62" s="57" t="s">
        <v>14</v>
      </c>
      <c r="C62" s="67">
        <f t="shared" ref="C62" si="62">SUM(C70,C78)</f>
        <v>1636508.1233735268</v>
      </c>
      <c r="D62" s="67">
        <f t="shared" ref="D62:BO62" si="63">SUM(D70,D78)</f>
        <v>2457371.0298885047</v>
      </c>
      <c r="E62" s="67">
        <f t="shared" si="63"/>
        <v>2328616.8099127756</v>
      </c>
      <c r="F62" s="67">
        <f t="shared" si="63"/>
        <v>3363440.7486199415</v>
      </c>
      <c r="G62" s="67">
        <f t="shared" si="63"/>
        <v>5529304.285544578</v>
      </c>
      <c r="H62" s="67">
        <f t="shared" si="63"/>
        <v>4643950.8815029087</v>
      </c>
      <c r="I62" s="67">
        <f t="shared" si="63"/>
        <v>4317609.5415772833</v>
      </c>
      <c r="J62" s="67">
        <f t="shared" si="63"/>
        <v>6416665.8686171919</v>
      </c>
      <c r="K62" s="67">
        <f t="shared" si="63"/>
        <v>6588631.7180936597</v>
      </c>
      <c r="L62" s="67">
        <f t="shared" si="63"/>
        <v>7853761.2580214273</v>
      </c>
      <c r="M62" s="67">
        <f t="shared" si="63"/>
        <v>10207081.228483159</v>
      </c>
      <c r="N62" s="67">
        <f t="shared" si="63"/>
        <v>29632256.78574371</v>
      </c>
      <c r="O62" s="67">
        <f t="shared" si="63"/>
        <v>0</v>
      </c>
      <c r="P62" s="67">
        <f t="shared" si="63"/>
        <v>0</v>
      </c>
      <c r="Q62" s="67">
        <f t="shared" si="63"/>
        <v>0</v>
      </c>
      <c r="R62" s="67">
        <f t="shared" si="63"/>
        <v>0</v>
      </c>
      <c r="S62" s="67">
        <f t="shared" si="63"/>
        <v>0</v>
      </c>
      <c r="T62" s="67">
        <f t="shared" si="63"/>
        <v>0</v>
      </c>
      <c r="U62" s="67">
        <f t="shared" si="63"/>
        <v>0</v>
      </c>
      <c r="V62" s="67">
        <f t="shared" si="63"/>
        <v>0</v>
      </c>
      <c r="W62" s="67">
        <f t="shared" si="63"/>
        <v>0</v>
      </c>
      <c r="X62" s="67">
        <f t="shared" si="63"/>
        <v>0</v>
      </c>
      <c r="Y62" s="67">
        <f t="shared" si="63"/>
        <v>0</v>
      </c>
      <c r="Z62" s="67">
        <f t="shared" si="63"/>
        <v>0</v>
      </c>
      <c r="AA62" s="67">
        <f t="shared" si="63"/>
        <v>0</v>
      </c>
      <c r="AB62" s="67">
        <f t="shared" si="63"/>
        <v>0</v>
      </c>
      <c r="AC62" s="67">
        <f t="shared" si="63"/>
        <v>0</v>
      </c>
      <c r="AD62" s="67">
        <f t="shared" si="63"/>
        <v>0</v>
      </c>
      <c r="AE62" s="67">
        <f t="shared" si="63"/>
        <v>0</v>
      </c>
      <c r="AF62" s="67">
        <f t="shared" si="63"/>
        <v>0</v>
      </c>
      <c r="AG62" s="67">
        <f t="shared" si="63"/>
        <v>0</v>
      </c>
      <c r="AH62" s="67">
        <f t="shared" si="63"/>
        <v>0</v>
      </c>
      <c r="AI62" s="67">
        <f t="shared" si="63"/>
        <v>0</v>
      </c>
      <c r="AJ62" s="67">
        <f t="shared" si="63"/>
        <v>0</v>
      </c>
      <c r="AK62" s="67">
        <f t="shared" si="63"/>
        <v>0</v>
      </c>
      <c r="AL62" s="67">
        <f t="shared" si="63"/>
        <v>0</v>
      </c>
      <c r="AM62" s="67">
        <f t="shared" si="63"/>
        <v>0</v>
      </c>
      <c r="AN62" s="67" t="e">
        <f t="shared" si="63"/>
        <v>#REF!</v>
      </c>
      <c r="AO62" s="67" t="e">
        <f t="shared" si="63"/>
        <v>#REF!</v>
      </c>
      <c r="AP62" s="67" t="e">
        <f t="shared" si="63"/>
        <v>#REF!</v>
      </c>
      <c r="AQ62" s="67" t="e">
        <f t="shared" si="63"/>
        <v>#REF!</v>
      </c>
      <c r="AR62" s="67" t="e">
        <f t="shared" si="63"/>
        <v>#REF!</v>
      </c>
      <c r="AS62" s="67" t="e">
        <f t="shared" si="63"/>
        <v>#REF!</v>
      </c>
      <c r="AT62" s="67" t="e">
        <f t="shared" si="63"/>
        <v>#REF!</v>
      </c>
      <c r="AU62" s="67" t="e">
        <f t="shared" si="63"/>
        <v>#REF!</v>
      </c>
      <c r="AV62" s="67" t="e">
        <f t="shared" si="63"/>
        <v>#REF!</v>
      </c>
      <c r="AW62" s="67" t="e">
        <f t="shared" si="63"/>
        <v>#REF!</v>
      </c>
      <c r="AX62" s="67" t="e">
        <f t="shared" si="63"/>
        <v>#REF!</v>
      </c>
      <c r="AY62" s="67" t="e">
        <f t="shared" si="63"/>
        <v>#REF!</v>
      </c>
      <c r="AZ62" s="67" t="e">
        <f t="shared" si="63"/>
        <v>#REF!</v>
      </c>
      <c r="BA62" s="67" t="e">
        <f t="shared" si="63"/>
        <v>#REF!</v>
      </c>
      <c r="BB62" s="67" t="e">
        <f t="shared" si="63"/>
        <v>#REF!</v>
      </c>
      <c r="BC62" s="67" t="e">
        <f t="shared" si="63"/>
        <v>#REF!</v>
      </c>
      <c r="BD62" s="67" t="e">
        <f t="shared" si="63"/>
        <v>#REF!</v>
      </c>
      <c r="BE62" s="67" t="e">
        <f t="shared" si="63"/>
        <v>#REF!</v>
      </c>
      <c r="BF62" s="67" t="e">
        <f t="shared" si="63"/>
        <v>#REF!</v>
      </c>
      <c r="BG62" s="67" t="e">
        <f t="shared" si="63"/>
        <v>#REF!</v>
      </c>
      <c r="BH62" s="67" t="e">
        <f t="shared" si="63"/>
        <v>#REF!</v>
      </c>
      <c r="BI62" s="67" t="e">
        <f t="shared" si="63"/>
        <v>#REF!</v>
      </c>
      <c r="BJ62" s="67" t="e">
        <f t="shared" si="63"/>
        <v>#REF!</v>
      </c>
      <c r="BK62" s="67" t="e">
        <f t="shared" si="63"/>
        <v>#REF!</v>
      </c>
      <c r="BL62" s="67" t="e">
        <f t="shared" si="63"/>
        <v>#REF!</v>
      </c>
      <c r="BM62" s="67" t="e">
        <f t="shared" si="63"/>
        <v>#REF!</v>
      </c>
      <c r="BN62" s="67" t="e">
        <f t="shared" si="63"/>
        <v>#REF!</v>
      </c>
      <c r="BO62" s="67" t="e">
        <f t="shared" si="63"/>
        <v>#REF!</v>
      </c>
      <c r="BP62" s="67" t="e">
        <f t="shared" ref="BP62:CH62" si="64">SUM(BP70,BP78)</f>
        <v>#REF!</v>
      </c>
      <c r="BQ62" s="67" t="e">
        <f t="shared" si="64"/>
        <v>#REF!</v>
      </c>
      <c r="BR62" s="67" t="e">
        <f t="shared" si="64"/>
        <v>#REF!</v>
      </c>
      <c r="BS62" s="67" t="e">
        <f t="shared" si="64"/>
        <v>#REF!</v>
      </c>
      <c r="BT62" s="67" t="e">
        <f t="shared" si="64"/>
        <v>#REF!</v>
      </c>
      <c r="BU62" s="67" t="e">
        <f t="shared" si="64"/>
        <v>#REF!</v>
      </c>
      <c r="BV62" s="67" t="e">
        <f t="shared" si="64"/>
        <v>#REF!</v>
      </c>
      <c r="BW62" s="67" t="e">
        <f t="shared" si="64"/>
        <v>#REF!</v>
      </c>
      <c r="BX62" s="67" t="e">
        <f t="shared" si="64"/>
        <v>#REF!</v>
      </c>
      <c r="BY62" s="67" t="e">
        <f t="shared" si="64"/>
        <v>#REF!</v>
      </c>
      <c r="BZ62" s="67" t="e">
        <f t="shared" si="64"/>
        <v>#REF!</v>
      </c>
      <c r="CA62" s="67" t="e">
        <f t="shared" si="64"/>
        <v>#REF!</v>
      </c>
      <c r="CB62" s="67" t="e">
        <f t="shared" si="64"/>
        <v>#REF!</v>
      </c>
      <c r="CC62" s="67" t="e">
        <f t="shared" si="64"/>
        <v>#REF!</v>
      </c>
      <c r="CD62" s="67" t="e">
        <f t="shared" si="64"/>
        <v>#REF!</v>
      </c>
      <c r="CE62" s="67" t="e">
        <f t="shared" si="64"/>
        <v>#REF!</v>
      </c>
      <c r="CF62" s="67" t="e">
        <f t="shared" si="64"/>
        <v>#REF!</v>
      </c>
      <c r="CG62" s="67" t="e">
        <f t="shared" si="64"/>
        <v>#REF!</v>
      </c>
      <c r="CH62" s="70" t="e">
        <f t="shared" si="64"/>
        <v>#REF!</v>
      </c>
    </row>
    <row r="63" spans="1:108" x14ac:dyDescent="0.3">
      <c r="B63" s="57" t="s">
        <v>15</v>
      </c>
      <c r="C63" s="67">
        <f t="shared" ref="C63" si="65">SUM(C71,C79)</f>
        <v>2592595.2779745017</v>
      </c>
      <c r="D63" s="67">
        <f t="shared" ref="D63:BO63" si="66">SUM(D71,D79)</f>
        <v>103365.5</v>
      </c>
      <c r="E63" s="67">
        <f t="shared" si="66"/>
        <v>114580.8</v>
      </c>
      <c r="F63" s="67">
        <f t="shared" si="66"/>
        <v>895062.97946000029</v>
      </c>
      <c r="G63" s="67">
        <f t="shared" si="66"/>
        <v>1004927.1266673583</v>
      </c>
      <c r="H63" s="67">
        <f t="shared" si="66"/>
        <v>1780475.7101690434</v>
      </c>
      <c r="I63" s="67">
        <f t="shared" si="66"/>
        <v>1824409.9760156064</v>
      </c>
      <c r="J63" s="67">
        <f t="shared" si="66"/>
        <v>1743031.0814359267</v>
      </c>
      <c r="K63" s="67">
        <f t="shared" si="66"/>
        <v>1306036.6685579461</v>
      </c>
      <c r="L63" s="67">
        <f t="shared" si="66"/>
        <v>3341459.5147532038</v>
      </c>
      <c r="M63" s="67">
        <f t="shared" si="66"/>
        <v>1466142.2115200001</v>
      </c>
      <c r="N63" s="67">
        <f t="shared" si="66"/>
        <v>7316475.8949647322</v>
      </c>
      <c r="O63" s="67">
        <f t="shared" si="66"/>
        <v>0</v>
      </c>
      <c r="P63" s="67">
        <f t="shared" si="66"/>
        <v>0</v>
      </c>
      <c r="Q63" s="67">
        <f t="shared" si="66"/>
        <v>0</v>
      </c>
      <c r="R63" s="67">
        <f t="shared" si="66"/>
        <v>0</v>
      </c>
      <c r="S63" s="67">
        <f t="shared" si="66"/>
        <v>0</v>
      </c>
      <c r="T63" s="67">
        <f t="shared" si="66"/>
        <v>0</v>
      </c>
      <c r="U63" s="67">
        <f t="shared" si="66"/>
        <v>0</v>
      </c>
      <c r="V63" s="67">
        <f t="shared" si="66"/>
        <v>0</v>
      </c>
      <c r="W63" s="67">
        <f t="shared" si="66"/>
        <v>0</v>
      </c>
      <c r="X63" s="67">
        <f t="shared" si="66"/>
        <v>0</v>
      </c>
      <c r="Y63" s="67">
        <f t="shared" si="66"/>
        <v>0</v>
      </c>
      <c r="Z63" s="67">
        <f t="shared" si="66"/>
        <v>0</v>
      </c>
      <c r="AA63" s="67">
        <f t="shared" si="66"/>
        <v>0</v>
      </c>
      <c r="AB63" s="67">
        <f t="shared" si="66"/>
        <v>0</v>
      </c>
      <c r="AC63" s="67">
        <f t="shared" si="66"/>
        <v>0</v>
      </c>
      <c r="AD63" s="67">
        <f t="shared" si="66"/>
        <v>0</v>
      </c>
      <c r="AE63" s="67">
        <f t="shared" si="66"/>
        <v>0</v>
      </c>
      <c r="AF63" s="67">
        <f t="shared" si="66"/>
        <v>0</v>
      </c>
      <c r="AG63" s="67">
        <f t="shared" si="66"/>
        <v>0</v>
      </c>
      <c r="AH63" s="67">
        <f t="shared" si="66"/>
        <v>0</v>
      </c>
      <c r="AI63" s="67">
        <f t="shared" si="66"/>
        <v>0</v>
      </c>
      <c r="AJ63" s="67">
        <f t="shared" si="66"/>
        <v>0</v>
      </c>
      <c r="AK63" s="67">
        <f t="shared" si="66"/>
        <v>0</v>
      </c>
      <c r="AL63" s="67">
        <f t="shared" si="66"/>
        <v>0</v>
      </c>
      <c r="AM63" s="67">
        <f t="shared" si="66"/>
        <v>0</v>
      </c>
      <c r="AN63" s="67" t="e">
        <f t="shared" si="66"/>
        <v>#REF!</v>
      </c>
      <c r="AO63" s="67" t="e">
        <f t="shared" si="66"/>
        <v>#REF!</v>
      </c>
      <c r="AP63" s="67" t="e">
        <f t="shared" si="66"/>
        <v>#REF!</v>
      </c>
      <c r="AQ63" s="67" t="e">
        <f t="shared" si="66"/>
        <v>#REF!</v>
      </c>
      <c r="AR63" s="67" t="e">
        <f t="shared" si="66"/>
        <v>#REF!</v>
      </c>
      <c r="AS63" s="67" t="e">
        <f t="shared" si="66"/>
        <v>#REF!</v>
      </c>
      <c r="AT63" s="67" t="e">
        <f t="shared" si="66"/>
        <v>#REF!</v>
      </c>
      <c r="AU63" s="67" t="e">
        <f t="shared" si="66"/>
        <v>#REF!</v>
      </c>
      <c r="AV63" s="67" t="e">
        <f t="shared" si="66"/>
        <v>#REF!</v>
      </c>
      <c r="AW63" s="67" t="e">
        <f t="shared" si="66"/>
        <v>#REF!</v>
      </c>
      <c r="AX63" s="67" t="e">
        <f t="shared" si="66"/>
        <v>#REF!</v>
      </c>
      <c r="AY63" s="67" t="e">
        <f t="shared" si="66"/>
        <v>#REF!</v>
      </c>
      <c r="AZ63" s="67" t="e">
        <f t="shared" si="66"/>
        <v>#REF!</v>
      </c>
      <c r="BA63" s="67" t="e">
        <f t="shared" si="66"/>
        <v>#REF!</v>
      </c>
      <c r="BB63" s="67" t="e">
        <f t="shared" si="66"/>
        <v>#REF!</v>
      </c>
      <c r="BC63" s="67" t="e">
        <f t="shared" si="66"/>
        <v>#REF!</v>
      </c>
      <c r="BD63" s="67" t="e">
        <f t="shared" si="66"/>
        <v>#REF!</v>
      </c>
      <c r="BE63" s="67" t="e">
        <f t="shared" si="66"/>
        <v>#REF!</v>
      </c>
      <c r="BF63" s="67" t="e">
        <f t="shared" si="66"/>
        <v>#REF!</v>
      </c>
      <c r="BG63" s="67" t="e">
        <f t="shared" si="66"/>
        <v>#REF!</v>
      </c>
      <c r="BH63" s="67" t="e">
        <f t="shared" si="66"/>
        <v>#REF!</v>
      </c>
      <c r="BI63" s="67" t="e">
        <f t="shared" si="66"/>
        <v>#REF!</v>
      </c>
      <c r="BJ63" s="67" t="e">
        <f t="shared" si="66"/>
        <v>#REF!</v>
      </c>
      <c r="BK63" s="67" t="e">
        <f t="shared" si="66"/>
        <v>#REF!</v>
      </c>
      <c r="BL63" s="67" t="e">
        <f t="shared" si="66"/>
        <v>#REF!</v>
      </c>
      <c r="BM63" s="67" t="e">
        <f t="shared" si="66"/>
        <v>#REF!</v>
      </c>
      <c r="BN63" s="67" t="e">
        <f t="shared" si="66"/>
        <v>#REF!</v>
      </c>
      <c r="BO63" s="67" t="e">
        <f t="shared" si="66"/>
        <v>#REF!</v>
      </c>
      <c r="BP63" s="67" t="e">
        <f t="shared" ref="BP63:CH63" si="67">SUM(BP71,BP79)</f>
        <v>#REF!</v>
      </c>
      <c r="BQ63" s="67" t="e">
        <f t="shared" si="67"/>
        <v>#REF!</v>
      </c>
      <c r="BR63" s="67" t="e">
        <f t="shared" si="67"/>
        <v>#REF!</v>
      </c>
      <c r="BS63" s="67" t="e">
        <f t="shared" si="67"/>
        <v>#REF!</v>
      </c>
      <c r="BT63" s="67" t="e">
        <f t="shared" si="67"/>
        <v>#REF!</v>
      </c>
      <c r="BU63" s="67" t="e">
        <f t="shared" si="67"/>
        <v>#REF!</v>
      </c>
      <c r="BV63" s="67" t="e">
        <f t="shared" si="67"/>
        <v>#REF!</v>
      </c>
      <c r="BW63" s="67" t="e">
        <f t="shared" si="67"/>
        <v>#REF!</v>
      </c>
      <c r="BX63" s="67" t="e">
        <f t="shared" si="67"/>
        <v>#REF!</v>
      </c>
      <c r="BY63" s="67" t="e">
        <f t="shared" si="67"/>
        <v>#REF!</v>
      </c>
      <c r="BZ63" s="67" t="e">
        <f t="shared" si="67"/>
        <v>#REF!</v>
      </c>
      <c r="CA63" s="67" t="e">
        <f t="shared" si="67"/>
        <v>#REF!</v>
      </c>
      <c r="CB63" s="67" t="e">
        <f t="shared" si="67"/>
        <v>#REF!</v>
      </c>
      <c r="CC63" s="67" t="e">
        <f t="shared" si="67"/>
        <v>#REF!</v>
      </c>
      <c r="CD63" s="67" t="e">
        <f t="shared" si="67"/>
        <v>#REF!</v>
      </c>
      <c r="CE63" s="67" t="e">
        <f t="shared" si="67"/>
        <v>#REF!</v>
      </c>
      <c r="CF63" s="67" t="e">
        <f t="shared" si="67"/>
        <v>#REF!</v>
      </c>
      <c r="CG63" s="67" t="e">
        <f t="shared" si="67"/>
        <v>#REF!</v>
      </c>
      <c r="CH63" s="70" t="e">
        <f t="shared" si="67"/>
        <v>#REF!</v>
      </c>
    </row>
    <row r="64" spans="1:108" ht="15" thickBot="1" x14ac:dyDescent="0.35">
      <c r="B64" s="32" t="s">
        <v>16</v>
      </c>
      <c r="C64" s="78">
        <f t="shared" ref="C64" si="68">SUM(C72,C80)</f>
        <v>150054.59520000001</v>
      </c>
      <c r="D64" s="78">
        <f t="shared" ref="D64:BO64" si="69">SUM(D72,D80)</f>
        <v>0</v>
      </c>
      <c r="E64" s="78">
        <f t="shared" si="69"/>
        <v>0</v>
      </c>
      <c r="F64" s="78">
        <f t="shared" si="69"/>
        <v>1032284.8768694728</v>
      </c>
      <c r="G64" s="78">
        <f t="shared" si="69"/>
        <v>85225.98893084153</v>
      </c>
      <c r="H64" s="78">
        <f t="shared" si="69"/>
        <v>0</v>
      </c>
      <c r="I64" s="78">
        <f t="shared" si="69"/>
        <v>22356</v>
      </c>
      <c r="J64" s="78">
        <f t="shared" si="69"/>
        <v>633185.16349591536</v>
      </c>
      <c r="K64" s="78">
        <f t="shared" si="69"/>
        <v>46841.776000000013</v>
      </c>
      <c r="L64" s="78">
        <f t="shared" si="69"/>
        <v>694885.8440906842</v>
      </c>
      <c r="M64" s="78">
        <f t="shared" si="69"/>
        <v>1174277.3176000002</v>
      </c>
      <c r="N64" s="78">
        <f t="shared" si="69"/>
        <v>541554.36816016701</v>
      </c>
      <c r="O64" s="78">
        <f t="shared" si="69"/>
        <v>0</v>
      </c>
      <c r="P64" s="78">
        <f t="shared" si="69"/>
        <v>0</v>
      </c>
      <c r="Q64" s="78">
        <f t="shared" si="69"/>
        <v>0</v>
      </c>
      <c r="R64" s="78">
        <f t="shared" si="69"/>
        <v>0</v>
      </c>
      <c r="S64" s="78">
        <f t="shared" si="69"/>
        <v>0</v>
      </c>
      <c r="T64" s="78">
        <f t="shared" si="69"/>
        <v>0</v>
      </c>
      <c r="U64" s="78">
        <f t="shared" si="69"/>
        <v>0</v>
      </c>
      <c r="V64" s="78">
        <f t="shared" si="69"/>
        <v>0</v>
      </c>
      <c r="W64" s="78">
        <f t="shared" si="69"/>
        <v>0</v>
      </c>
      <c r="X64" s="78">
        <f t="shared" si="69"/>
        <v>0</v>
      </c>
      <c r="Y64" s="78">
        <f t="shared" si="69"/>
        <v>0</v>
      </c>
      <c r="Z64" s="78">
        <f t="shared" si="69"/>
        <v>0</v>
      </c>
      <c r="AA64" s="78">
        <f t="shared" si="69"/>
        <v>0</v>
      </c>
      <c r="AB64" s="78">
        <f t="shared" si="69"/>
        <v>0</v>
      </c>
      <c r="AC64" s="78">
        <f t="shared" si="69"/>
        <v>0</v>
      </c>
      <c r="AD64" s="78">
        <f t="shared" si="69"/>
        <v>0</v>
      </c>
      <c r="AE64" s="78">
        <f t="shared" si="69"/>
        <v>0</v>
      </c>
      <c r="AF64" s="78">
        <f t="shared" si="69"/>
        <v>0</v>
      </c>
      <c r="AG64" s="78">
        <f t="shared" si="69"/>
        <v>0</v>
      </c>
      <c r="AH64" s="78">
        <f t="shared" si="69"/>
        <v>0</v>
      </c>
      <c r="AI64" s="78">
        <f t="shared" si="69"/>
        <v>0</v>
      </c>
      <c r="AJ64" s="78">
        <f t="shared" si="69"/>
        <v>0</v>
      </c>
      <c r="AK64" s="78">
        <f t="shared" si="69"/>
        <v>0</v>
      </c>
      <c r="AL64" s="78">
        <f t="shared" si="69"/>
        <v>0</v>
      </c>
      <c r="AM64" s="78">
        <f t="shared" si="69"/>
        <v>0</v>
      </c>
      <c r="AN64" s="78" t="e">
        <f t="shared" si="69"/>
        <v>#REF!</v>
      </c>
      <c r="AO64" s="78" t="e">
        <f t="shared" si="69"/>
        <v>#REF!</v>
      </c>
      <c r="AP64" s="78" t="e">
        <f t="shared" si="69"/>
        <v>#REF!</v>
      </c>
      <c r="AQ64" s="78" t="e">
        <f t="shared" si="69"/>
        <v>#REF!</v>
      </c>
      <c r="AR64" s="78" t="e">
        <f t="shared" si="69"/>
        <v>#REF!</v>
      </c>
      <c r="AS64" s="78" t="e">
        <f t="shared" si="69"/>
        <v>#REF!</v>
      </c>
      <c r="AT64" s="78" t="e">
        <f t="shared" si="69"/>
        <v>#REF!</v>
      </c>
      <c r="AU64" s="78" t="e">
        <f t="shared" si="69"/>
        <v>#REF!</v>
      </c>
      <c r="AV64" s="78" t="e">
        <f t="shared" si="69"/>
        <v>#REF!</v>
      </c>
      <c r="AW64" s="78" t="e">
        <f t="shared" si="69"/>
        <v>#REF!</v>
      </c>
      <c r="AX64" s="78" t="e">
        <f t="shared" si="69"/>
        <v>#REF!</v>
      </c>
      <c r="AY64" s="78" t="e">
        <f t="shared" si="69"/>
        <v>#REF!</v>
      </c>
      <c r="AZ64" s="78" t="e">
        <f t="shared" si="69"/>
        <v>#REF!</v>
      </c>
      <c r="BA64" s="78" t="e">
        <f t="shared" si="69"/>
        <v>#REF!</v>
      </c>
      <c r="BB64" s="78" t="e">
        <f t="shared" si="69"/>
        <v>#REF!</v>
      </c>
      <c r="BC64" s="78" t="e">
        <f t="shared" si="69"/>
        <v>#REF!</v>
      </c>
      <c r="BD64" s="78" t="e">
        <f t="shared" si="69"/>
        <v>#REF!</v>
      </c>
      <c r="BE64" s="78" t="e">
        <f t="shared" si="69"/>
        <v>#REF!</v>
      </c>
      <c r="BF64" s="78" t="e">
        <f t="shared" si="69"/>
        <v>#REF!</v>
      </c>
      <c r="BG64" s="78" t="e">
        <f t="shared" si="69"/>
        <v>#REF!</v>
      </c>
      <c r="BH64" s="78" t="e">
        <f t="shared" si="69"/>
        <v>#REF!</v>
      </c>
      <c r="BI64" s="78" t="e">
        <f t="shared" si="69"/>
        <v>#REF!</v>
      </c>
      <c r="BJ64" s="78" t="e">
        <f t="shared" si="69"/>
        <v>#REF!</v>
      </c>
      <c r="BK64" s="78" t="e">
        <f t="shared" si="69"/>
        <v>#REF!</v>
      </c>
      <c r="BL64" s="78" t="e">
        <f t="shared" si="69"/>
        <v>#REF!</v>
      </c>
      <c r="BM64" s="78" t="e">
        <f t="shared" si="69"/>
        <v>#REF!</v>
      </c>
      <c r="BN64" s="78" t="e">
        <f t="shared" si="69"/>
        <v>#REF!</v>
      </c>
      <c r="BO64" s="78" t="e">
        <f t="shared" si="69"/>
        <v>#REF!</v>
      </c>
      <c r="BP64" s="78" t="e">
        <f t="shared" ref="BP64:CH64" si="70">SUM(BP72,BP80)</f>
        <v>#REF!</v>
      </c>
      <c r="BQ64" s="78" t="e">
        <f t="shared" si="70"/>
        <v>#REF!</v>
      </c>
      <c r="BR64" s="78" t="e">
        <f t="shared" si="70"/>
        <v>#REF!</v>
      </c>
      <c r="BS64" s="78" t="e">
        <f t="shared" si="70"/>
        <v>#REF!</v>
      </c>
      <c r="BT64" s="78" t="e">
        <f t="shared" si="70"/>
        <v>#REF!</v>
      </c>
      <c r="BU64" s="78" t="e">
        <f t="shared" si="70"/>
        <v>#REF!</v>
      </c>
      <c r="BV64" s="78" t="e">
        <f t="shared" si="70"/>
        <v>#REF!</v>
      </c>
      <c r="BW64" s="78" t="e">
        <f t="shared" si="70"/>
        <v>#REF!</v>
      </c>
      <c r="BX64" s="78" t="e">
        <f t="shared" si="70"/>
        <v>#REF!</v>
      </c>
      <c r="BY64" s="78" t="e">
        <f t="shared" si="70"/>
        <v>#REF!</v>
      </c>
      <c r="BZ64" s="78" t="e">
        <f t="shared" si="70"/>
        <v>#REF!</v>
      </c>
      <c r="CA64" s="78" t="e">
        <f t="shared" si="70"/>
        <v>#REF!</v>
      </c>
      <c r="CB64" s="78" t="e">
        <f t="shared" si="70"/>
        <v>#REF!</v>
      </c>
      <c r="CC64" s="78" t="e">
        <f t="shared" si="70"/>
        <v>#REF!</v>
      </c>
      <c r="CD64" s="78" t="e">
        <f t="shared" si="70"/>
        <v>#REF!</v>
      </c>
      <c r="CE64" s="78" t="e">
        <f t="shared" si="70"/>
        <v>#REF!</v>
      </c>
      <c r="CF64" s="78" t="e">
        <f t="shared" si="70"/>
        <v>#REF!</v>
      </c>
      <c r="CG64" s="78" t="e">
        <f t="shared" si="70"/>
        <v>#REF!</v>
      </c>
      <c r="CH64" s="24" t="e">
        <f t="shared" si="70"/>
        <v>#REF!</v>
      </c>
      <c r="CI64" s="367" t="s">
        <v>51</v>
      </c>
    </row>
    <row r="65" spans="2:87" ht="15" thickBot="1" x14ac:dyDescent="0.35">
      <c r="B65" s="58" t="s">
        <v>3</v>
      </c>
      <c r="C65" s="79">
        <f>SUM(C60:C64)</f>
        <v>9412056.3097655848</v>
      </c>
      <c r="D65" s="80">
        <f t="shared" ref="D65:BO65" si="71">SUM(D60:D64)</f>
        <v>8385085.9286758658</v>
      </c>
      <c r="E65" s="80">
        <f t="shared" si="71"/>
        <v>10505754.423703186</v>
      </c>
      <c r="F65" s="80">
        <f t="shared" si="71"/>
        <v>11741545.468311178</v>
      </c>
      <c r="G65" s="80">
        <f t="shared" si="71"/>
        <v>14606787.761411643</v>
      </c>
      <c r="H65" s="80">
        <f t="shared" si="71"/>
        <v>21974563.026538949</v>
      </c>
      <c r="I65" s="80">
        <f t="shared" si="71"/>
        <v>26493075.755319994</v>
      </c>
      <c r="J65" s="80">
        <f t="shared" si="71"/>
        <v>33884779.528563589</v>
      </c>
      <c r="K65" s="80">
        <f t="shared" si="71"/>
        <v>28147380.753533468</v>
      </c>
      <c r="L65" s="80">
        <f t="shared" si="71"/>
        <v>36701256.054488897</v>
      </c>
      <c r="M65" s="80">
        <f t="shared" si="71"/>
        <v>35744571.29793565</v>
      </c>
      <c r="N65" s="80">
        <f t="shared" si="71"/>
        <v>88807489.367935285</v>
      </c>
      <c r="O65" s="80">
        <f t="shared" si="71"/>
        <v>0</v>
      </c>
      <c r="P65" s="80">
        <f t="shared" si="71"/>
        <v>0</v>
      </c>
      <c r="Q65" s="80">
        <f t="shared" si="71"/>
        <v>0</v>
      </c>
      <c r="R65" s="80">
        <f t="shared" si="71"/>
        <v>0</v>
      </c>
      <c r="S65" s="80">
        <f t="shared" si="71"/>
        <v>0</v>
      </c>
      <c r="T65" s="80">
        <f t="shared" si="71"/>
        <v>0</v>
      </c>
      <c r="U65" s="80">
        <f t="shared" si="71"/>
        <v>0</v>
      </c>
      <c r="V65" s="80">
        <f t="shared" si="71"/>
        <v>0</v>
      </c>
      <c r="W65" s="80">
        <f t="shared" si="71"/>
        <v>0</v>
      </c>
      <c r="X65" s="80">
        <f t="shared" si="71"/>
        <v>0</v>
      </c>
      <c r="Y65" s="80">
        <f t="shared" si="71"/>
        <v>0</v>
      </c>
      <c r="Z65" s="80">
        <f t="shared" si="71"/>
        <v>0</v>
      </c>
      <c r="AA65" s="80">
        <f t="shared" si="71"/>
        <v>0</v>
      </c>
      <c r="AB65" s="80">
        <f t="shared" si="71"/>
        <v>0</v>
      </c>
      <c r="AC65" s="80">
        <f t="shared" si="71"/>
        <v>0</v>
      </c>
      <c r="AD65" s="80">
        <f t="shared" si="71"/>
        <v>0</v>
      </c>
      <c r="AE65" s="80">
        <f t="shared" si="71"/>
        <v>0</v>
      </c>
      <c r="AF65" s="80">
        <f t="shared" si="71"/>
        <v>0</v>
      </c>
      <c r="AG65" s="80">
        <f t="shared" si="71"/>
        <v>0</v>
      </c>
      <c r="AH65" s="80">
        <f t="shared" si="71"/>
        <v>0</v>
      </c>
      <c r="AI65" s="80">
        <f t="shared" si="71"/>
        <v>0</v>
      </c>
      <c r="AJ65" s="80">
        <f t="shared" si="71"/>
        <v>0</v>
      </c>
      <c r="AK65" s="80">
        <f t="shared" si="71"/>
        <v>0</v>
      </c>
      <c r="AL65" s="80">
        <f t="shared" si="71"/>
        <v>0</v>
      </c>
      <c r="AM65" s="80">
        <f t="shared" si="71"/>
        <v>0</v>
      </c>
      <c r="AN65" s="80" t="e">
        <f t="shared" si="71"/>
        <v>#REF!</v>
      </c>
      <c r="AO65" s="80" t="e">
        <f t="shared" si="71"/>
        <v>#REF!</v>
      </c>
      <c r="AP65" s="80" t="e">
        <f t="shared" si="71"/>
        <v>#REF!</v>
      </c>
      <c r="AQ65" s="80" t="e">
        <f t="shared" si="71"/>
        <v>#REF!</v>
      </c>
      <c r="AR65" s="80" t="e">
        <f t="shared" si="71"/>
        <v>#REF!</v>
      </c>
      <c r="AS65" s="80" t="e">
        <f t="shared" si="71"/>
        <v>#REF!</v>
      </c>
      <c r="AT65" s="80" t="e">
        <f t="shared" si="71"/>
        <v>#REF!</v>
      </c>
      <c r="AU65" s="80" t="e">
        <f t="shared" si="71"/>
        <v>#REF!</v>
      </c>
      <c r="AV65" s="80" t="e">
        <f t="shared" si="71"/>
        <v>#REF!</v>
      </c>
      <c r="AW65" s="80" t="e">
        <f t="shared" si="71"/>
        <v>#REF!</v>
      </c>
      <c r="AX65" s="80" t="e">
        <f t="shared" si="71"/>
        <v>#REF!</v>
      </c>
      <c r="AY65" s="80" t="e">
        <f t="shared" si="71"/>
        <v>#REF!</v>
      </c>
      <c r="AZ65" s="80" t="e">
        <f t="shared" si="71"/>
        <v>#REF!</v>
      </c>
      <c r="BA65" s="80" t="e">
        <f t="shared" si="71"/>
        <v>#REF!</v>
      </c>
      <c r="BB65" s="80" t="e">
        <f t="shared" si="71"/>
        <v>#REF!</v>
      </c>
      <c r="BC65" s="80" t="e">
        <f t="shared" si="71"/>
        <v>#REF!</v>
      </c>
      <c r="BD65" s="80" t="e">
        <f t="shared" si="71"/>
        <v>#REF!</v>
      </c>
      <c r="BE65" s="80" t="e">
        <f t="shared" si="71"/>
        <v>#REF!</v>
      </c>
      <c r="BF65" s="80" t="e">
        <f t="shared" si="71"/>
        <v>#REF!</v>
      </c>
      <c r="BG65" s="80" t="e">
        <f t="shared" si="71"/>
        <v>#REF!</v>
      </c>
      <c r="BH65" s="80" t="e">
        <f t="shared" si="71"/>
        <v>#REF!</v>
      </c>
      <c r="BI65" s="80" t="e">
        <f t="shared" si="71"/>
        <v>#REF!</v>
      </c>
      <c r="BJ65" s="80" t="e">
        <f t="shared" si="71"/>
        <v>#REF!</v>
      </c>
      <c r="BK65" s="80" t="e">
        <f t="shared" si="71"/>
        <v>#REF!</v>
      </c>
      <c r="BL65" s="80" t="e">
        <f t="shared" si="71"/>
        <v>#REF!</v>
      </c>
      <c r="BM65" s="80" t="e">
        <f t="shared" si="71"/>
        <v>#REF!</v>
      </c>
      <c r="BN65" s="80" t="e">
        <f t="shared" si="71"/>
        <v>#REF!</v>
      </c>
      <c r="BO65" s="80" t="e">
        <f t="shared" si="71"/>
        <v>#REF!</v>
      </c>
      <c r="BP65" s="80" t="e">
        <f t="shared" ref="BP65:CH65" si="72">SUM(BP60:BP64)</f>
        <v>#REF!</v>
      </c>
      <c r="BQ65" s="80" t="e">
        <f t="shared" si="72"/>
        <v>#REF!</v>
      </c>
      <c r="BR65" s="80" t="e">
        <f t="shared" si="72"/>
        <v>#REF!</v>
      </c>
      <c r="BS65" s="80" t="e">
        <f t="shared" si="72"/>
        <v>#REF!</v>
      </c>
      <c r="BT65" s="80" t="e">
        <f t="shared" si="72"/>
        <v>#REF!</v>
      </c>
      <c r="BU65" s="80" t="e">
        <f t="shared" si="72"/>
        <v>#REF!</v>
      </c>
      <c r="BV65" s="80" t="e">
        <f t="shared" si="72"/>
        <v>#REF!</v>
      </c>
      <c r="BW65" s="80" t="e">
        <f t="shared" si="72"/>
        <v>#REF!</v>
      </c>
      <c r="BX65" s="80" t="e">
        <f t="shared" si="72"/>
        <v>#REF!</v>
      </c>
      <c r="BY65" s="80" t="e">
        <f t="shared" si="72"/>
        <v>#REF!</v>
      </c>
      <c r="BZ65" s="80" t="e">
        <f t="shared" si="72"/>
        <v>#REF!</v>
      </c>
      <c r="CA65" s="80" t="e">
        <f t="shared" si="72"/>
        <v>#REF!</v>
      </c>
      <c r="CB65" s="80" t="e">
        <f t="shared" si="72"/>
        <v>#REF!</v>
      </c>
      <c r="CC65" s="80" t="e">
        <f t="shared" si="72"/>
        <v>#REF!</v>
      </c>
      <c r="CD65" s="80" t="e">
        <f t="shared" si="72"/>
        <v>#REF!</v>
      </c>
      <c r="CE65" s="80" t="e">
        <f t="shared" si="72"/>
        <v>#REF!</v>
      </c>
      <c r="CF65" s="80" t="e">
        <f t="shared" si="72"/>
        <v>#REF!</v>
      </c>
      <c r="CG65" s="80" t="e">
        <f t="shared" si="72"/>
        <v>#REF!</v>
      </c>
      <c r="CH65" s="81" t="e">
        <f t="shared" si="72"/>
        <v>#REF!</v>
      </c>
      <c r="CI65" s="368" t="e">
        <f>SUM(C65:CH65)</f>
        <v>#REF!</v>
      </c>
    </row>
    <row r="66" spans="2:87" s="44" customFormat="1" ht="15" thickBot="1" x14ac:dyDescent="0.35"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  <c r="CF66" s="66"/>
      <c r="CG66" s="66"/>
      <c r="CH66" s="66"/>
      <c r="CI66" s="369">
        <f>' 1M - RES'!O32-' 1M - RES'!C17+'2M - SGS'!O38+'3M - LGS'!O38+'4M - SPS'!O38+'11M - LPS'!O38+' LI 1M - RES'!O32+'LI 2M - SGS'!O38+'LI 3M - LGS'!O38+'LI 4M - SPS'!O38+'Biz DRENE'!P75+'Res DRENE'!N18</f>
        <v>326404345.67618334</v>
      </c>
    </row>
    <row r="67" spans="2:87" ht="15" thickBot="1" x14ac:dyDescent="0.35">
      <c r="B67" s="55" t="s">
        <v>52</v>
      </c>
      <c r="C67" s="50">
        <f>C59</f>
        <v>43831</v>
      </c>
      <c r="D67" s="50">
        <f t="shared" ref="D67:BO67" si="73">D59</f>
        <v>43862</v>
      </c>
      <c r="E67" s="50">
        <f t="shared" si="73"/>
        <v>43891</v>
      </c>
      <c r="F67" s="50">
        <f t="shared" si="73"/>
        <v>43922</v>
      </c>
      <c r="G67" s="50">
        <f t="shared" si="73"/>
        <v>43952</v>
      </c>
      <c r="H67" s="50">
        <f t="shared" si="73"/>
        <v>43983</v>
      </c>
      <c r="I67" s="50">
        <f t="shared" si="73"/>
        <v>44013</v>
      </c>
      <c r="J67" s="50">
        <f t="shared" si="73"/>
        <v>44044</v>
      </c>
      <c r="K67" s="50">
        <f t="shared" si="73"/>
        <v>44075</v>
      </c>
      <c r="L67" s="50">
        <f t="shared" si="73"/>
        <v>44105</v>
      </c>
      <c r="M67" s="50">
        <f t="shared" si="73"/>
        <v>44136</v>
      </c>
      <c r="N67" s="50">
        <f t="shared" si="73"/>
        <v>44166</v>
      </c>
      <c r="O67" s="50">
        <f t="shared" si="73"/>
        <v>44197</v>
      </c>
      <c r="P67" s="50">
        <f t="shared" si="73"/>
        <v>44228</v>
      </c>
      <c r="Q67" s="50">
        <f t="shared" si="73"/>
        <v>44256</v>
      </c>
      <c r="R67" s="50">
        <f t="shared" si="73"/>
        <v>44287</v>
      </c>
      <c r="S67" s="50">
        <f t="shared" si="73"/>
        <v>44317</v>
      </c>
      <c r="T67" s="50">
        <f t="shared" si="73"/>
        <v>44348</v>
      </c>
      <c r="U67" s="50">
        <f t="shared" si="73"/>
        <v>44378</v>
      </c>
      <c r="V67" s="50">
        <f t="shared" si="73"/>
        <v>44409</v>
      </c>
      <c r="W67" s="50">
        <f t="shared" si="73"/>
        <v>44440</v>
      </c>
      <c r="X67" s="50">
        <f t="shared" si="73"/>
        <v>44470</v>
      </c>
      <c r="Y67" s="50">
        <f t="shared" si="73"/>
        <v>44501</v>
      </c>
      <c r="Z67" s="50">
        <f t="shared" si="73"/>
        <v>44531</v>
      </c>
      <c r="AA67" s="50">
        <f t="shared" si="73"/>
        <v>44562</v>
      </c>
      <c r="AB67" s="50">
        <f t="shared" si="73"/>
        <v>44593</v>
      </c>
      <c r="AC67" s="50">
        <f t="shared" si="73"/>
        <v>44621</v>
      </c>
      <c r="AD67" s="50">
        <f t="shared" si="73"/>
        <v>44652</v>
      </c>
      <c r="AE67" s="50">
        <f t="shared" si="73"/>
        <v>44682</v>
      </c>
      <c r="AF67" s="50">
        <f t="shared" si="73"/>
        <v>44713</v>
      </c>
      <c r="AG67" s="50">
        <f t="shared" si="73"/>
        <v>44743</v>
      </c>
      <c r="AH67" s="50">
        <f t="shared" si="73"/>
        <v>44774</v>
      </c>
      <c r="AI67" s="50">
        <f t="shared" si="73"/>
        <v>44805</v>
      </c>
      <c r="AJ67" s="50">
        <f t="shared" si="73"/>
        <v>44835</v>
      </c>
      <c r="AK67" s="50">
        <f t="shared" si="73"/>
        <v>44866</v>
      </c>
      <c r="AL67" s="50">
        <f t="shared" si="73"/>
        <v>44896</v>
      </c>
      <c r="AM67" s="50">
        <f t="shared" si="73"/>
        <v>44927</v>
      </c>
      <c r="AN67" s="50" t="e">
        <f t="shared" si="73"/>
        <v>#REF!</v>
      </c>
      <c r="AO67" s="50" t="e">
        <f t="shared" si="73"/>
        <v>#REF!</v>
      </c>
      <c r="AP67" s="50" t="e">
        <f t="shared" si="73"/>
        <v>#REF!</v>
      </c>
      <c r="AQ67" s="50" t="e">
        <f t="shared" si="73"/>
        <v>#REF!</v>
      </c>
      <c r="AR67" s="50" t="e">
        <f t="shared" si="73"/>
        <v>#REF!</v>
      </c>
      <c r="AS67" s="50" t="e">
        <f t="shared" si="73"/>
        <v>#REF!</v>
      </c>
      <c r="AT67" s="50" t="e">
        <f t="shared" si="73"/>
        <v>#REF!</v>
      </c>
      <c r="AU67" s="50" t="e">
        <f t="shared" si="73"/>
        <v>#REF!</v>
      </c>
      <c r="AV67" s="50" t="e">
        <f t="shared" si="73"/>
        <v>#REF!</v>
      </c>
      <c r="AW67" s="50" t="e">
        <f t="shared" si="73"/>
        <v>#REF!</v>
      </c>
      <c r="AX67" s="50" t="e">
        <f t="shared" si="73"/>
        <v>#REF!</v>
      </c>
      <c r="AY67" s="50" t="e">
        <f t="shared" si="73"/>
        <v>#REF!</v>
      </c>
      <c r="AZ67" s="50" t="e">
        <f t="shared" si="73"/>
        <v>#REF!</v>
      </c>
      <c r="BA67" s="50" t="e">
        <f t="shared" si="73"/>
        <v>#REF!</v>
      </c>
      <c r="BB67" s="50" t="e">
        <f t="shared" si="73"/>
        <v>#REF!</v>
      </c>
      <c r="BC67" s="50" t="e">
        <f t="shared" si="73"/>
        <v>#REF!</v>
      </c>
      <c r="BD67" s="50" t="e">
        <f t="shared" si="73"/>
        <v>#REF!</v>
      </c>
      <c r="BE67" s="50" t="e">
        <f t="shared" si="73"/>
        <v>#REF!</v>
      </c>
      <c r="BF67" s="50" t="e">
        <f t="shared" si="73"/>
        <v>#REF!</v>
      </c>
      <c r="BG67" s="50" t="e">
        <f t="shared" si="73"/>
        <v>#REF!</v>
      </c>
      <c r="BH67" s="50" t="e">
        <f t="shared" si="73"/>
        <v>#REF!</v>
      </c>
      <c r="BI67" s="50" t="e">
        <f t="shared" si="73"/>
        <v>#REF!</v>
      </c>
      <c r="BJ67" s="50" t="e">
        <f t="shared" si="73"/>
        <v>#REF!</v>
      </c>
      <c r="BK67" s="50" t="e">
        <f t="shared" si="73"/>
        <v>#REF!</v>
      </c>
      <c r="BL67" s="50" t="e">
        <f t="shared" si="73"/>
        <v>#REF!</v>
      </c>
      <c r="BM67" s="50" t="e">
        <f t="shared" si="73"/>
        <v>#REF!</v>
      </c>
      <c r="BN67" s="50" t="e">
        <f t="shared" si="73"/>
        <v>#REF!</v>
      </c>
      <c r="BO67" s="50" t="e">
        <f t="shared" si="73"/>
        <v>#REF!</v>
      </c>
      <c r="BP67" s="50" t="e">
        <f t="shared" ref="BP67:CH67" si="74">BP59</f>
        <v>#REF!</v>
      </c>
      <c r="BQ67" s="50" t="e">
        <f t="shared" si="74"/>
        <v>#REF!</v>
      </c>
      <c r="BR67" s="50" t="e">
        <f t="shared" si="74"/>
        <v>#REF!</v>
      </c>
      <c r="BS67" s="50" t="e">
        <f t="shared" si="74"/>
        <v>#REF!</v>
      </c>
      <c r="BT67" s="50" t="e">
        <f t="shared" si="74"/>
        <v>#REF!</v>
      </c>
      <c r="BU67" s="50" t="e">
        <f t="shared" si="74"/>
        <v>#REF!</v>
      </c>
      <c r="BV67" s="50" t="e">
        <f t="shared" si="74"/>
        <v>#REF!</v>
      </c>
      <c r="BW67" s="50" t="e">
        <f t="shared" si="74"/>
        <v>#REF!</v>
      </c>
      <c r="BX67" s="50" t="e">
        <f t="shared" si="74"/>
        <v>#REF!</v>
      </c>
      <c r="BY67" s="50" t="e">
        <f t="shared" si="74"/>
        <v>#REF!</v>
      </c>
      <c r="BZ67" s="50" t="e">
        <f t="shared" si="74"/>
        <v>#REF!</v>
      </c>
      <c r="CA67" s="50" t="e">
        <f t="shared" si="74"/>
        <v>#REF!</v>
      </c>
      <c r="CB67" s="50" t="e">
        <f t="shared" si="74"/>
        <v>#REF!</v>
      </c>
      <c r="CC67" s="50" t="e">
        <f t="shared" si="74"/>
        <v>#REF!</v>
      </c>
      <c r="CD67" s="50" t="e">
        <f t="shared" si="74"/>
        <v>#REF!</v>
      </c>
      <c r="CE67" s="50" t="e">
        <f t="shared" si="74"/>
        <v>#REF!</v>
      </c>
      <c r="CF67" s="50" t="e">
        <f t="shared" si="74"/>
        <v>#REF!</v>
      </c>
      <c r="CG67" s="50" t="e">
        <f t="shared" si="74"/>
        <v>#REF!</v>
      </c>
      <c r="CH67" s="50" t="e">
        <f t="shared" si="74"/>
        <v>#REF!</v>
      </c>
      <c r="CI67" s="418"/>
    </row>
    <row r="68" spans="2:87" x14ac:dyDescent="0.3">
      <c r="B68" s="56" t="s">
        <v>7</v>
      </c>
      <c r="C68" s="67">
        <f>' 1M - RES'!C16+'Res DRENE'!C17</f>
        <v>4084242.6199465692</v>
      </c>
      <c r="D68" s="67">
        <f>' 1M - RES'!D16+'Res DRENE'!D17</f>
        <v>4672182.5889137276</v>
      </c>
      <c r="E68" s="67">
        <f>' 1M - RES'!E16+'Res DRENE'!E17</f>
        <v>6672397.7094054548</v>
      </c>
      <c r="F68" s="67">
        <f>' 1M - RES'!F16+'Res DRENE'!F17</f>
        <v>3475971.6129828761</v>
      </c>
      <c r="G68" s="67">
        <f>' 1M - RES'!G16+'Res DRENE'!G17</f>
        <v>6017155.8442909233</v>
      </c>
      <c r="H68" s="67">
        <f>' 1M - RES'!H16+'Res DRENE'!H17</f>
        <v>12258829.289409764</v>
      </c>
      <c r="I68" s="67">
        <f>' 1M - RES'!I16+'Res DRENE'!I17</f>
        <v>17293800.799967829</v>
      </c>
      <c r="J68" s="67">
        <f>' 1M - RES'!J16+'Res DRENE'!J17</f>
        <v>20411774.543745924</v>
      </c>
      <c r="K68" s="67">
        <f>' 1M - RES'!K16+'Res DRENE'!K17</f>
        <v>18404509.745754018</v>
      </c>
      <c r="L68" s="67">
        <f>' 1M - RES'!L16+'Res DRENE'!L17</f>
        <v>21740617.362065502</v>
      </c>
      <c r="M68" s="67">
        <f>' 1M - RES'!M16+'Res DRENE'!M17</f>
        <v>18365159.426453926</v>
      </c>
      <c r="N68" s="67">
        <f>' 1M - RES'!N16+'Res DRENE'!N17</f>
        <v>35521581.632587925</v>
      </c>
      <c r="O68" s="67">
        <f>' 1M - RES'!O16+'Res DRENE'!O17</f>
        <v>0</v>
      </c>
      <c r="P68" s="67">
        <f>' 1M - RES'!P16+'Res DRENE'!P17</f>
        <v>0</v>
      </c>
      <c r="Q68" s="67">
        <f>' 1M - RES'!Q16+'Res DRENE'!Q17</f>
        <v>0</v>
      </c>
      <c r="R68" s="67">
        <f>' 1M - RES'!R16+'Res DRENE'!R17</f>
        <v>0</v>
      </c>
      <c r="S68" s="67">
        <f>' 1M - RES'!S16+'Res DRENE'!S17</f>
        <v>0</v>
      </c>
      <c r="T68" s="67">
        <f>' 1M - RES'!T16+'Res DRENE'!T17</f>
        <v>0</v>
      </c>
      <c r="U68" s="67">
        <f>' 1M - RES'!U16+'Res DRENE'!U17</f>
        <v>0</v>
      </c>
      <c r="V68" s="67">
        <f>' 1M - RES'!V16+'Res DRENE'!V17</f>
        <v>0</v>
      </c>
      <c r="W68" s="67">
        <f>' 1M - RES'!W16+'Res DRENE'!W17</f>
        <v>0</v>
      </c>
      <c r="X68" s="67">
        <f>' 1M - RES'!X16+'Res DRENE'!X17</f>
        <v>0</v>
      </c>
      <c r="Y68" s="67">
        <f>' 1M - RES'!Y16+'Res DRENE'!Y17</f>
        <v>0</v>
      </c>
      <c r="Z68" s="67">
        <f>' 1M - RES'!Z16+'Res DRENE'!Z17</f>
        <v>0</v>
      </c>
      <c r="AA68" s="67">
        <f>' 1M - RES'!AA16+'Res DRENE'!AA17</f>
        <v>0</v>
      </c>
      <c r="AB68" s="67">
        <f>' 1M - RES'!AB16+'Res DRENE'!AB17</f>
        <v>0</v>
      </c>
      <c r="AC68" s="67">
        <f>' 1M - RES'!AC16+'Res DRENE'!AC17</f>
        <v>0</v>
      </c>
      <c r="AD68" s="67">
        <f>' 1M - RES'!AD16+'Res DRENE'!AD17</f>
        <v>0</v>
      </c>
      <c r="AE68" s="67">
        <f>' 1M - RES'!AE16+'Res DRENE'!AE17</f>
        <v>0</v>
      </c>
      <c r="AF68" s="67">
        <f>' 1M - RES'!AF16+'Res DRENE'!AF17</f>
        <v>0</v>
      </c>
      <c r="AG68" s="67">
        <f>' 1M - RES'!AG16+'Res DRENE'!AG17</f>
        <v>0</v>
      </c>
      <c r="AH68" s="67">
        <f>' 1M - RES'!AH16+'Res DRENE'!AH17</f>
        <v>0</v>
      </c>
      <c r="AI68" s="67">
        <f>' 1M - RES'!AI16+'Res DRENE'!AI17</f>
        <v>0</v>
      </c>
      <c r="AJ68" s="67">
        <f>' 1M - RES'!AJ16+'Res DRENE'!AJ17</f>
        <v>0</v>
      </c>
      <c r="AK68" s="67">
        <f>' 1M - RES'!AK16+'Res DRENE'!AK17</f>
        <v>0</v>
      </c>
      <c r="AL68" s="67">
        <f>' 1M - RES'!AL16+'Res DRENE'!AL17</f>
        <v>0</v>
      </c>
      <c r="AM68" s="67">
        <f>' 1M - RES'!AM16+'Res DRENE'!AM17</f>
        <v>0</v>
      </c>
      <c r="AN68" s="67" t="e">
        <f>' 1M - RES'!#REF!+'Res DRENE'!#REF!</f>
        <v>#REF!</v>
      </c>
      <c r="AO68" s="67" t="e">
        <f>' 1M - RES'!#REF!+'Res DRENE'!#REF!</f>
        <v>#REF!</v>
      </c>
      <c r="AP68" s="67" t="e">
        <f>' 1M - RES'!#REF!+'Res DRENE'!#REF!</f>
        <v>#REF!</v>
      </c>
      <c r="AQ68" s="67" t="e">
        <f>' 1M - RES'!#REF!+'Res DRENE'!#REF!</f>
        <v>#REF!</v>
      </c>
      <c r="AR68" s="67" t="e">
        <f>' 1M - RES'!#REF!+'Res DRENE'!#REF!</f>
        <v>#REF!</v>
      </c>
      <c r="AS68" s="67" t="e">
        <f>' 1M - RES'!#REF!+'Res DRENE'!#REF!</f>
        <v>#REF!</v>
      </c>
      <c r="AT68" s="67" t="e">
        <f>' 1M - RES'!#REF!+'Res DRENE'!#REF!</f>
        <v>#REF!</v>
      </c>
      <c r="AU68" s="67" t="e">
        <f>' 1M - RES'!#REF!+'Res DRENE'!#REF!</f>
        <v>#REF!</v>
      </c>
      <c r="AV68" s="67" t="e">
        <f>' 1M - RES'!#REF!+'Res DRENE'!#REF!</f>
        <v>#REF!</v>
      </c>
      <c r="AW68" s="67" t="e">
        <f>' 1M - RES'!#REF!+'Res DRENE'!#REF!</f>
        <v>#REF!</v>
      </c>
      <c r="AX68" s="67" t="e">
        <f>' 1M - RES'!#REF!+'Res DRENE'!#REF!</f>
        <v>#REF!</v>
      </c>
      <c r="AY68" s="67" t="e">
        <f>' 1M - RES'!#REF!+'Res DRENE'!#REF!</f>
        <v>#REF!</v>
      </c>
      <c r="AZ68" s="67" t="e">
        <f>' 1M - RES'!#REF!+'Res DRENE'!#REF!</f>
        <v>#REF!</v>
      </c>
      <c r="BA68" s="67" t="e">
        <f>' 1M - RES'!#REF!+'Res DRENE'!#REF!</f>
        <v>#REF!</v>
      </c>
      <c r="BB68" s="67" t="e">
        <f>' 1M - RES'!#REF!+'Res DRENE'!#REF!</f>
        <v>#REF!</v>
      </c>
      <c r="BC68" s="67" t="e">
        <f>' 1M - RES'!#REF!+'Res DRENE'!#REF!</f>
        <v>#REF!</v>
      </c>
      <c r="BD68" s="67" t="e">
        <f>' 1M - RES'!#REF!+'Res DRENE'!#REF!</f>
        <v>#REF!</v>
      </c>
      <c r="BE68" s="67" t="e">
        <f>' 1M - RES'!#REF!+'Res DRENE'!#REF!</f>
        <v>#REF!</v>
      </c>
      <c r="BF68" s="67" t="e">
        <f>' 1M - RES'!#REF!+'Res DRENE'!#REF!</f>
        <v>#REF!</v>
      </c>
      <c r="BG68" s="67" t="e">
        <f>' 1M - RES'!#REF!+'Res DRENE'!#REF!</f>
        <v>#REF!</v>
      </c>
      <c r="BH68" s="67" t="e">
        <f>' 1M - RES'!#REF!+'Res DRENE'!#REF!</f>
        <v>#REF!</v>
      </c>
      <c r="BI68" s="67" t="e">
        <f>' 1M - RES'!#REF!+'Res DRENE'!#REF!</f>
        <v>#REF!</v>
      </c>
      <c r="BJ68" s="67" t="e">
        <f>' 1M - RES'!#REF!+'Res DRENE'!#REF!</f>
        <v>#REF!</v>
      </c>
      <c r="BK68" s="67" t="e">
        <f>' 1M - RES'!#REF!+'Res DRENE'!#REF!</f>
        <v>#REF!</v>
      </c>
      <c r="BL68" s="67" t="e">
        <f>' 1M - RES'!#REF!+'Res DRENE'!#REF!</f>
        <v>#REF!</v>
      </c>
      <c r="BM68" s="67" t="e">
        <f>' 1M - RES'!#REF!+'Res DRENE'!#REF!</f>
        <v>#REF!</v>
      </c>
      <c r="BN68" s="67" t="e">
        <f>' 1M - RES'!#REF!+'Res DRENE'!#REF!</f>
        <v>#REF!</v>
      </c>
      <c r="BO68" s="67" t="e">
        <f>' 1M - RES'!#REF!+'Res DRENE'!#REF!</f>
        <v>#REF!</v>
      </c>
      <c r="BP68" s="67" t="e">
        <f>' 1M - RES'!#REF!+'Res DRENE'!#REF!</f>
        <v>#REF!</v>
      </c>
      <c r="BQ68" s="67" t="e">
        <f>' 1M - RES'!#REF!+'Res DRENE'!#REF!</f>
        <v>#REF!</v>
      </c>
      <c r="BR68" s="67" t="e">
        <f>' 1M - RES'!#REF!+'Res DRENE'!#REF!</f>
        <v>#REF!</v>
      </c>
      <c r="BS68" s="67" t="e">
        <f>' 1M - RES'!#REF!+'Res DRENE'!#REF!</f>
        <v>#REF!</v>
      </c>
      <c r="BT68" s="67" t="e">
        <f>' 1M - RES'!#REF!+'Res DRENE'!#REF!</f>
        <v>#REF!</v>
      </c>
      <c r="BU68" s="67" t="e">
        <f>' 1M - RES'!#REF!+'Res DRENE'!#REF!</f>
        <v>#REF!</v>
      </c>
      <c r="BV68" s="67" t="e">
        <f>' 1M - RES'!#REF!+'Res DRENE'!#REF!</f>
        <v>#REF!</v>
      </c>
      <c r="BW68" s="67" t="e">
        <f>' 1M - RES'!#REF!+'Res DRENE'!#REF!</f>
        <v>#REF!</v>
      </c>
      <c r="BX68" s="67" t="e">
        <f>' 1M - RES'!#REF!+'Res DRENE'!#REF!</f>
        <v>#REF!</v>
      </c>
      <c r="BY68" s="67" t="e">
        <f>' 1M - RES'!#REF!+'Res DRENE'!#REF!</f>
        <v>#REF!</v>
      </c>
      <c r="BZ68" s="67" t="e">
        <f>' 1M - RES'!#REF!+'Res DRENE'!#REF!</f>
        <v>#REF!</v>
      </c>
      <c r="CA68" s="67" t="e">
        <f>' 1M - RES'!#REF!+'Res DRENE'!#REF!</f>
        <v>#REF!</v>
      </c>
      <c r="CB68" s="67" t="e">
        <f>' 1M - RES'!#REF!+'Res DRENE'!#REF!</f>
        <v>#REF!</v>
      </c>
      <c r="CC68" s="67" t="e">
        <f>' 1M - RES'!#REF!+'Res DRENE'!#REF!</f>
        <v>#REF!</v>
      </c>
      <c r="CD68" s="67" t="e">
        <f>' 1M - RES'!#REF!+'Res DRENE'!#REF!</f>
        <v>#REF!</v>
      </c>
      <c r="CE68" s="67" t="e">
        <f>' 1M - RES'!#REF!+'Res DRENE'!#REF!</f>
        <v>#REF!</v>
      </c>
      <c r="CF68" s="67" t="e">
        <f>' 1M - RES'!#REF!+'Res DRENE'!#REF!</f>
        <v>#REF!</v>
      </c>
      <c r="CG68" s="67" t="e">
        <f>' 1M - RES'!#REF!+'Res DRENE'!#REF!</f>
        <v>#REF!</v>
      </c>
      <c r="CH68" s="67" t="e">
        <f>' 1M - RES'!#REF!+'Res DRENE'!#REF!</f>
        <v>#REF!</v>
      </c>
      <c r="CI68" s="419"/>
    </row>
    <row r="69" spans="2:87" x14ac:dyDescent="0.3">
      <c r="B69" s="57" t="s">
        <v>12</v>
      </c>
      <c r="C69" s="67">
        <f>'2M - SGS'!C19+'Biz DRENE'!C19</f>
        <v>823982.0730813198</v>
      </c>
      <c r="D69" s="67">
        <f>'2M - SGS'!D19+'Biz DRENE'!D19</f>
        <v>1070282.6347415897</v>
      </c>
      <c r="E69" s="67">
        <f>'2M - SGS'!E19+'Biz DRENE'!E19</f>
        <v>1123370.5869797932</v>
      </c>
      <c r="F69" s="67">
        <f>'2M - SGS'!F19+'Biz DRENE'!F19</f>
        <v>2923808.4417493683</v>
      </c>
      <c r="G69" s="67">
        <f>'2M - SGS'!G19+'Biz DRENE'!G19</f>
        <v>1970174.5159779422</v>
      </c>
      <c r="H69" s="67">
        <f>'2M - SGS'!H19+'Biz DRENE'!H19</f>
        <v>1413291.9649417049</v>
      </c>
      <c r="I69" s="67">
        <f>'2M - SGS'!I19+'Biz DRENE'!I19</f>
        <v>2133043.4781007431</v>
      </c>
      <c r="J69" s="67">
        <f>'2M - SGS'!J19+'Biz DRENE'!J19</f>
        <v>1574654.1911701348</v>
      </c>
      <c r="K69" s="67">
        <f>'2M - SGS'!K19+'Biz DRENE'!K19</f>
        <v>1637552.8704176184</v>
      </c>
      <c r="L69" s="67">
        <f>'2M - SGS'!L19+'Biz DRENE'!L19</f>
        <v>2202116.7650388563</v>
      </c>
      <c r="M69" s="67">
        <f>'2M - SGS'!M19+'Biz DRENE'!M19</f>
        <v>2628635.490919455</v>
      </c>
      <c r="N69" s="67">
        <f>'2M - SGS'!N19+'Biz DRENE'!N19</f>
        <v>13003397.536885381</v>
      </c>
      <c r="O69" s="67">
        <f>'2M - SGS'!O19+'Biz DRENE'!O19</f>
        <v>0</v>
      </c>
      <c r="P69" s="67">
        <f>'2M - SGS'!P19+'Biz DRENE'!P19</f>
        <v>0</v>
      </c>
      <c r="Q69" s="67">
        <f>'2M - SGS'!Q19+'Biz DRENE'!Q19</f>
        <v>0</v>
      </c>
      <c r="R69" s="67">
        <f>'2M - SGS'!R19+'Biz DRENE'!R19</f>
        <v>0</v>
      </c>
      <c r="S69" s="67">
        <f>'2M - SGS'!S19+'Biz DRENE'!S19</f>
        <v>0</v>
      </c>
      <c r="T69" s="67">
        <f>'2M - SGS'!T19+'Biz DRENE'!T19</f>
        <v>0</v>
      </c>
      <c r="U69" s="67">
        <f>'2M - SGS'!U19+'Biz DRENE'!U19</f>
        <v>0</v>
      </c>
      <c r="V69" s="67">
        <f>'2M - SGS'!V19+'Biz DRENE'!V19</f>
        <v>0</v>
      </c>
      <c r="W69" s="67">
        <f>'2M - SGS'!W19+'Biz DRENE'!W19</f>
        <v>0</v>
      </c>
      <c r="X69" s="67">
        <f>'2M - SGS'!X19+'Biz DRENE'!X19</f>
        <v>0</v>
      </c>
      <c r="Y69" s="67">
        <f>'2M - SGS'!Y19+'Biz DRENE'!Y19</f>
        <v>0</v>
      </c>
      <c r="Z69" s="67">
        <f>'2M - SGS'!Z19+'Biz DRENE'!Z19</f>
        <v>0</v>
      </c>
      <c r="AA69" s="67">
        <f>'2M - SGS'!AA19+'Biz DRENE'!AA19</f>
        <v>0</v>
      </c>
      <c r="AB69" s="67">
        <f>'2M - SGS'!AB19+'Biz DRENE'!AB19</f>
        <v>0</v>
      </c>
      <c r="AC69" s="67">
        <f>'2M - SGS'!AC19+'Biz DRENE'!AC19</f>
        <v>0</v>
      </c>
      <c r="AD69" s="67">
        <f>'2M - SGS'!AD19+'Biz DRENE'!AD19</f>
        <v>0</v>
      </c>
      <c r="AE69" s="67">
        <f>'2M - SGS'!AE19+'Biz DRENE'!AE19</f>
        <v>0</v>
      </c>
      <c r="AF69" s="67">
        <f>'2M - SGS'!AF19+'Biz DRENE'!AF19</f>
        <v>0</v>
      </c>
      <c r="AG69" s="67">
        <f>'2M - SGS'!AG19+'Biz DRENE'!AG19</f>
        <v>0</v>
      </c>
      <c r="AH69" s="67">
        <f>'2M - SGS'!AH19+'Biz DRENE'!AH19</f>
        <v>0</v>
      </c>
      <c r="AI69" s="67">
        <f>'2M - SGS'!AI19+'Biz DRENE'!AI19</f>
        <v>0</v>
      </c>
      <c r="AJ69" s="67">
        <f>'2M - SGS'!AJ19+'Biz DRENE'!AJ19</f>
        <v>0</v>
      </c>
      <c r="AK69" s="67">
        <f>'2M - SGS'!AK19+'Biz DRENE'!AK19</f>
        <v>0</v>
      </c>
      <c r="AL69" s="67">
        <f>'2M - SGS'!AL19+'Biz DRENE'!AL19</f>
        <v>0</v>
      </c>
      <c r="AM69" s="67">
        <f>'2M - SGS'!AM19+'Biz DRENE'!AM19</f>
        <v>0</v>
      </c>
      <c r="AN69" s="67" t="e">
        <f>'2M - SGS'!#REF!+'Biz DRENE'!#REF!</f>
        <v>#REF!</v>
      </c>
      <c r="AO69" s="67" t="e">
        <f>'2M - SGS'!#REF!+'Biz DRENE'!#REF!</f>
        <v>#REF!</v>
      </c>
      <c r="AP69" s="67" t="e">
        <f>'2M - SGS'!#REF!+'Biz DRENE'!#REF!</f>
        <v>#REF!</v>
      </c>
      <c r="AQ69" s="67" t="e">
        <f>'2M - SGS'!#REF!+'Biz DRENE'!#REF!</f>
        <v>#REF!</v>
      </c>
      <c r="AR69" s="67" t="e">
        <f>'2M - SGS'!#REF!+'Biz DRENE'!#REF!</f>
        <v>#REF!</v>
      </c>
      <c r="AS69" s="67" t="e">
        <f>'2M - SGS'!#REF!+'Biz DRENE'!#REF!</f>
        <v>#REF!</v>
      </c>
      <c r="AT69" s="67" t="e">
        <f>'2M - SGS'!#REF!+'Biz DRENE'!#REF!</f>
        <v>#REF!</v>
      </c>
      <c r="AU69" s="67" t="e">
        <f>'2M - SGS'!#REF!+'Biz DRENE'!#REF!</f>
        <v>#REF!</v>
      </c>
      <c r="AV69" s="67" t="e">
        <f>'2M - SGS'!#REF!+'Biz DRENE'!#REF!</f>
        <v>#REF!</v>
      </c>
      <c r="AW69" s="67" t="e">
        <f>'2M - SGS'!#REF!+'Biz DRENE'!#REF!</f>
        <v>#REF!</v>
      </c>
      <c r="AX69" s="67" t="e">
        <f>'2M - SGS'!#REF!+'Biz DRENE'!#REF!</f>
        <v>#REF!</v>
      </c>
      <c r="AY69" s="67" t="e">
        <f>'2M - SGS'!#REF!+'Biz DRENE'!#REF!</f>
        <v>#REF!</v>
      </c>
      <c r="AZ69" s="67" t="e">
        <f>'2M - SGS'!#REF!+'Biz DRENE'!#REF!</f>
        <v>#REF!</v>
      </c>
      <c r="BA69" s="67" t="e">
        <f>'2M - SGS'!#REF!+'Biz DRENE'!#REF!</f>
        <v>#REF!</v>
      </c>
      <c r="BB69" s="67" t="e">
        <f>'2M - SGS'!#REF!+'Biz DRENE'!#REF!</f>
        <v>#REF!</v>
      </c>
      <c r="BC69" s="67" t="e">
        <f>'2M - SGS'!#REF!+'Biz DRENE'!#REF!</f>
        <v>#REF!</v>
      </c>
      <c r="BD69" s="67" t="e">
        <f>'2M - SGS'!#REF!+'Biz DRENE'!#REF!</f>
        <v>#REF!</v>
      </c>
      <c r="BE69" s="67" t="e">
        <f>'2M - SGS'!#REF!+'Biz DRENE'!#REF!</f>
        <v>#REF!</v>
      </c>
      <c r="BF69" s="67" t="e">
        <f>'2M - SGS'!#REF!+'Biz DRENE'!#REF!</f>
        <v>#REF!</v>
      </c>
      <c r="BG69" s="67" t="e">
        <f>'2M - SGS'!#REF!+'Biz DRENE'!#REF!</f>
        <v>#REF!</v>
      </c>
      <c r="BH69" s="67" t="e">
        <f>'2M - SGS'!#REF!+'Biz DRENE'!#REF!</f>
        <v>#REF!</v>
      </c>
      <c r="BI69" s="67" t="e">
        <f>'2M - SGS'!#REF!+'Biz DRENE'!#REF!</f>
        <v>#REF!</v>
      </c>
      <c r="BJ69" s="67" t="e">
        <f>'2M - SGS'!#REF!+'Biz DRENE'!#REF!</f>
        <v>#REF!</v>
      </c>
      <c r="BK69" s="67" t="e">
        <f>'2M - SGS'!#REF!+'Biz DRENE'!#REF!</f>
        <v>#REF!</v>
      </c>
      <c r="BL69" s="67" t="e">
        <f>'2M - SGS'!#REF!+'Biz DRENE'!#REF!</f>
        <v>#REF!</v>
      </c>
      <c r="BM69" s="67" t="e">
        <f>'2M - SGS'!#REF!+'Biz DRENE'!#REF!</f>
        <v>#REF!</v>
      </c>
      <c r="BN69" s="67" t="e">
        <f>'2M - SGS'!#REF!+'Biz DRENE'!#REF!</f>
        <v>#REF!</v>
      </c>
      <c r="BO69" s="67" t="e">
        <f>'2M - SGS'!#REF!+'Biz DRENE'!#REF!</f>
        <v>#REF!</v>
      </c>
      <c r="BP69" s="67" t="e">
        <f>'2M - SGS'!#REF!+'Biz DRENE'!#REF!</f>
        <v>#REF!</v>
      </c>
      <c r="BQ69" s="67" t="e">
        <f>'2M - SGS'!#REF!+'Biz DRENE'!#REF!</f>
        <v>#REF!</v>
      </c>
      <c r="BR69" s="67" t="e">
        <f>'2M - SGS'!#REF!+'Biz DRENE'!#REF!</f>
        <v>#REF!</v>
      </c>
      <c r="BS69" s="67" t="e">
        <f>'2M - SGS'!#REF!+'Biz DRENE'!#REF!</f>
        <v>#REF!</v>
      </c>
      <c r="BT69" s="67" t="e">
        <f>'2M - SGS'!#REF!+'Biz DRENE'!#REF!</f>
        <v>#REF!</v>
      </c>
      <c r="BU69" s="67" t="e">
        <f>'2M - SGS'!#REF!+'Biz DRENE'!#REF!</f>
        <v>#REF!</v>
      </c>
      <c r="BV69" s="67" t="e">
        <f>'2M - SGS'!#REF!+'Biz DRENE'!#REF!</f>
        <v>#REF!</v>
      </c>
      <c r="BW69" s="67" t="e">
        <f>'2M - SGS'!#REF!+'Biz DRENE'!#REF!</f>
        <v>#REF!</v>
      </c>
      <c r="BX69" s="67" t="e">
        <f>'2M - SGS'!#REF!+'Biz DRENE'!#REF!</f>
        <v>#REF!</v>
      </c>
      <c r="BY69" s="67" t="e">
        <f>'2M - SGS'!#REF!+'Biz DRENE'!#REF!</f>
        <v>#REF!</v>
      </c>
      <c r="BZ69" s="67" t="e">
        <f>'2M - SGS'!#REF!+'Biz DRENE'!#REF!</f>
        <v>#REF!</v>
      </c>
      <c r="CA69" s="67" t="e">
        <f>'2M - SGS'!#REF!+'Biz DRENE'!#REF!</f>
        <v>#REF!</v>
      </c>
      <c r="CB69" s="67" t="e">
        <f>'2M - SGS'!#REF!+'Biz DRENE'!#REF!</f>
        <v>#REF!</v>
      </c>
      <c r="CC69" s="67" t="e">
        <f>'2M - SGS'!#REF!+'Biz DRENE'!#REF!</f>
        <v>#REF!</v>
      </c>
      <c r="CD69" s="67" t="e">
        <f>'2M - SGS'!#REF!+'Biz DRENE'!#REF!</f>
        <v>#REF!</v>
      </c>
      <c r="CE69" s="67" t="e">
        <f>'2M - SGS'!#REF!+'Biz DRENE'!#REF!</f>
        <v>#REF!</v>
      </c>
      <c r="CF69" s="67" t="e">
        <f>'2M - SGS'!#REF!+'Biz DRENE'!#REF!</f>
        <v>#REF!</v>
      </c>
      <c r="CG69" s="67" t="e">
        <f>'2M - SGS'!#REF!+'Biz DRENE'!#REF!</f>
        <v>#REF!</v>
      </c>
      <c r="CH69" s="67" t="e">
        <f>'2M - SGS'!#REF!+'Biz DRENE'!#REF!</f>
        <v>#REF!</v>
      </c>
      <c r="CI69" s="419"/>
    </row>
    <row r="70" spans="2:87" x14ac:dyDescent="0.3">
      <c r="B70" s="57" t="s">
        <v>14</v>
      </c>
      <c r="C70" s="67">
        <f>'3M - LGS'!C19+'Biz DRENE'!C37</f>
        <v>1636508.1233735268</v>
      </c>
      <c r="D70" s="67">
        <f>'3M - LGS'!D19+'Biz DRENE'!D37</f>
        <v>2354978.9427185045</v>
      </c>
      <c r="E70" s="67">
        <f>'3M - LGS'!E19+'Biz DRENE'!E37</f>
        <v>2328616.8099127756</v>
      </c>
      <c r="F70" s="67">
        <f>'3M - LGS'!F19+'Biz DRENE'!F37</f>
        <v>3155235.4014199413</v>
      </c>
      <c r="G70" s="67">
        <f>'3M - LGS'!G19+'Biz DRENE'!G37</f>
        <v>5529304.285544578</v>
      </c>
      <c r="H70" s="67">
        <f>'3M - LGS'!H19+'Biz DRENE'!H37</f>
        <v>4643950.8815029087</v>
      </c>
      <c r="I70" s="67">
        <f>'3M - LGS'!I19+'Biz DRENE'!I37</f>
        <v>4297947.1659364142</v>
      </c>
      <c r="J70" s="67">
        <f>'3M - LGS'!J19+'Biz DRENE'!J37</f>
        <v>6416665.8686171919</v>
      </c>
      <c r="K70" s="67">
        <f>'3M - LGS'!K19+'Biz DRENE'!K37</f>
        <v>6588631.7180936597</v>
      </c>
      <c r="L70" s="67">
        <f>'3M - LGS'!L19+'Biz DRENE'!L37</f>
        <v>7853761.2580214273</v>
      </c>
      <c r="M70" s="67">
        <f>'3M - LGS'!M19+'Biz DRENE'!M37</f>
        <v>10207081.228483159</v>
      </c>
      <c r="N70" s="67">
        <f>'3M - LGS'!N19+'Biz DRENE'!N37</f>
        <v>29632256.78574371</v>
      </c>
      <c r="O70" s="67">
        <f>'3M - LGS'!O19+'Biz DRENE'!O37</f>
        <v>0</v>
      </c>
      <c r="P70" s="67">
        <f>'3M - LGS'!P19+'Biz DRENE'!P37</f>
        <v>0</v>
      </c>
      <c r="Q70" s="67">
        <f>'3M - LGS'!Q19+'Biz DRENE'!Q37</f>
        <v>0</v>
      </c>
      <c r="R70" s="67">
        <f>'3M - LGS'!R19+'Biz DRENE'!R37</f>
        <v>0</v>
      </c>
      <c r="S70" s="67">
        <f>'3M - LGS'!S19+'Biz DRENE'!S37</f>
        <v>0</v>
      </c>
      <c r="T70" s="67">
        <f>'3M - LGS'!T19+'Biz DRENE'!T37</f>
        <v>0</v>
      </c>
      <c r="U70" s="67">
        <f>'3M - LGS'!U19+'Biz DRENE'!U37</f>
        <v>0</v>
      </c>
      <c r="V70" s="67">
        <f>'3M - LGS'!V19+'Biz DRENE'!V37</f>
        <v>0</v>
      </c>
      <c r="W70" s="67">
        <f>'3M - LGS'!W19+'Biz DRENE'!W37</f>
        <v>0</v>
      </c>
      <c r="X70" s="67">
        <f>'3M - LGS'!X19+'Biz DRENE'!X37</f>
        <v>0</v>
      </c>
      <c r="Y70" s="67">
        <f>'3M - LGS'!Y19+'Biz DRENE'!Y37</f>
        <v>0</v>
      </c>
      <c r="Z70" s="67">
        <f>'3M - LGS'!Z19+'Biz DRENE'!Z37</f>
        <v>0</v>
      </c>
      <c r="AA70" s="67">
        <f>'3M - LGS'!AA19+'Biz DRENE'!AA37</f>
        <v>0</v>
      </c>
      <c r="AB70" s="67">
        <f>'3M - LGS'!AB19+'Biz DRENE'!AB37</f>
        <v>0</v>
      </c>
      <c r="AC70" s="67">
        <f>'3M - LGS'!AC19+'Biz DRENE'!AC37</f>
        <v>0</v>
      </c>
      <c r="AD70" s="67">
        <f>'3M - LGS'!AD19+'Biz DRENE'!AD37</f>
        <v>0</v>
      </c>
      <c r="AE70" s="67">
        <f>'3M - LGS'!AE19+'Biz DRENE'!AE37</f>
        <v>0</v>
      </c>
      <c r="AF70" s="67">
        <f>'3M - LGS'!AF19+'Biz DRENE'!AF37</f>
        <v>0</v>
      </c>
      <c r="AG70" s="67">
        <f>'3M - LGS'!AG19+'Biz DRENE'!AG37</f>
        <v>0</v>
      </c>
      <c r="AH70" s="67">
        <f>'3M - LGS'!AH19+'Biz DRENE'!AH37</f>
        <v>0</v>
      </c>
      <c r="AI70" s="67">
        <f>'3M - LGS'!AI19+'Biz DRENE'!AI37</f>
        <v>0</v>
      </c>
      <c r="AJ70" s="67">
        <f>'3M - LGS'!AJ19+'Biz DRENE'!AJ37</f>
        <v>0</v>
      </c>
      <c r="AK70" s="67">
        <f>'3M - LGS'!AK19+'Biz DRENE'!AK37</f>
        <v>0</v>
      </c>
      <c r="AL70" s="67">
        <f>'3M - LGS'!AL19+'Biz DRENE'!AL37</f>
        <v>0</v>
      </c>
      <c r="AM70" s="67">
        <f>'3M - LGS'!AM19+'Biz DRENE'!AM37</f>
        <v>0</v>
      </c>
      <c r="AN70" s="67" t="e">
        <f>'3M - LGS'!#REF!+'Biz DRENE'!#REF!</f>
        <v>#REF!</v>
      </c>
      <c r="AO70" s="67" t="e">
        <f>'3M - LGS'!#REF!+'Biz DRENE'!#REF!</f>
        <v>#REF!</v>
      </c>
      <c r="AP70" s="67" t="e">
        <f>'3M - LGS'!#REF!+'Biz DRENE'!#REF!</f>
        <v>#REF!</v>
      </c>
      <c r="AQ70" s="67" t="e">
        <f>'3M - LGS'!#REF!+'Biz DRENE'!#REF!</f>
        <v>#REF!</v>
      </c>
      <c r="AR70" s="67" t="e">
        <f>'3M - LGS'!#REF!+'Biz DRENE'!#REF!</f>
        <v>#REF!</v>
      </c>
      <c r="AS70" s="67" t="e">
        <f>'3M - LGS'!#REF!+'Biz DRENE'!#REF!</f>
        <v>#REF!</v>
      </c>
      <c r="AT70" s="67" t="e">
        <f>'3M - LGS'!#REF!+'Biz DRENE'!#REF!</f>
        <v>#REF!</v>
      </c>
      <c r="AU70" s="67" t="e">
        <f>'3M - LGS'!#REF!+'Biz DRENE'!#REF!</f>
        <v>#REF!</v>
      </c>
      <c r="AV70" s="67" t="e">
        <f>'3M - LGS'!#REF!+'Biz DRENE'!#REF!</f>
        <v>#REF!</v>
      </c>
      <c r="AW70" s="67" t="e">
        <f>'3M - LGS'!#REF!+'Biz DRENE'!#REF!</f>
        <v>#REF!</v>
      </c>
      <c r="AX70" s="67" t="e">
        <f>'3M - LGS'!#REF!+'Biz DRENE'!#REF!</f>
        <v>#REF!</v>
      </c>
      <c r="AY70" s="67" t="e">
        <f>'3M - LGS'!#REF!+'Biz DRENE'!#REF!</f>
        <v>#REF!</v>
      </c>
      <c r="AZ70" s="67" t="e">
        <f>'3M - LGS'!#REF!+'Biz DRENE'!#REF!</f>
        <v>#REF!</v>
      </c>
      <c r="BA70" s="67" t="e">
        <f>'3M - LGS'!#REF!+'Biz DRENE'!#REF!</f>
        <v>#REF!</v>
      </c>
      <c r="BB70" s="67" t="e">
        <f>'3M - LGS'!#REF!+'Biz DRENE'!#REF!</f>
        <v>#REF!</v>
      </c>
      <c r="BC70" s="67" t="e">
        <f>'3M - LGS'!#REF!+'Biz DRENE'!#REF!</f>
        <v>#REF!</v>
      </c>
      <c r="BD70" s="67" t="e">
        <f>'3M - LGS'!#REF!+'Biz DRENE'!#REF!</f>
        <v>#REF!</v>
      </c>
      <c r="BE70" s="67" t="e">
        <f>'3M - LGS'!#REF!+'Biz DRENE'!#REF!</f>
        <v>#REF!</v>
      </c>
      <c r="BF70" s="67" t="e">
        <f>'3M - LGS'!#REF!+'Biz DRENE'!#REF!</f>
        <v>#REF!</v>
      </c>
      <c r="BG70" s="67" t="e">
        <f>'3M - LGS'!#REF!+'Biz DRENE'!#REF!</f>
        <v>#REF!</v>
      </c>
      <c r="BH70" s="67" t="e">
        <f>'3M - LGS'!#REF!+'Biz DRENE'!#REF!</f>
        <v>#REF!</v>
      </c>
      <c r="BI70" s="67" t="e">
        <f>'3M - LGS'!#REF!+'Biz DRENE'!#REF!</f>
        <v>#REF!</v>
      </c>
      <c r="BJ70" s="67" t="e">
        <f>'3M - LGS'!#REF!+'Biz DRENE'!#REF!</f>
        <v>#REF!</v>
      </c>
      <c r="BK70" s="67" t="e">
        <f>'3M - LGS'!#REF!+'Biz DRENE'!#REF!</f>
        <v>#REF!</v>
      </c>
      <c r="BL70" s="67" t="e">
        <f>'3M - LGS'!#REF!+'Biz DRENE'!#REF!</f>
        <v>#REF!</v>
      </c>
      <c r="BM70" s="67" t="e">
        <f>'3M - LGS'!#REF!+'Biz DRENE'!#REF!</f>
        <v>#REF!</v>
      </c>
      <c r="BN70" s="67" t="e">
        <f>'3M - LGS'!#REF!+'Biz DRENE'!#REF!</f>
        <v>#REF!</v>
      </c>
      <c r="BO70" s="67" t="e">
        <f>'3M - LGS'!#REF!+'Biz DRENE'!#REF!</f>
        <v>#REF!</v>
      </c>
      <c r="BP70" s="67" t="e">
        <f>'3M - LGS'!#REF!+'Biz DRENE'!#REF!</f>
        <v>#REF!</v>
      </c>
      <c r="BQ70" s="67" t="e">
        <f>'3M - LGS'!#REF!+'Biz DRENE'!#REF!</f>
        <v>#REF!</v>
      </c>
      <c r="BR70" s="67" t="e">
        <f>'3M - LGS'!#REF!+'Biz DRENE'!#REF!</f>
        <v>#REF!</v>
      </c>
      <c r="BS70" s="67" t="e">
        <f>'3M - LGS'!#REF!+'Biz DRENE'!#REF!</f>
        <v>#REF!</v>
      </c>
      <c r="BT70" s="67" t="e">
        <f>'3M - LGS'!#REF!+'Biz DRENE'!#REF!</f>
        <v>#REF!</v>
      </c>
      <c r="BU70" s="67" t="e">
        <f>'3M - LGS'!#REF!+'Biz DRENE'!#REF!</f>
        <v>#REF!</v>
      </c>
      <c r="BV70" s="67" t="e">
        <f>'3M - LGS'!#REF!+'Biz DRENE'!#REF!</f>
        <v>#REF!</v>
      </c>
      <c r="BW70" s="67" t="e">
        <f>'3M - LGS'!#REF!+'Biz DRENE'!#REF!</f>
        <v>#REF!</v>
      </c>
      <c r="BX70" s="67" t="e">
        <f>'3M - LGS'!#REF!+'Biz DRENE'!#REF!</f>
        <v>#REF!</v>
      </c>
      <c r="BY70" s="67" t="e">
        <f>'3M - LGS'!#REF!+'Biz DRENE'!#REF!</f>
        <v>#REF!</v>
      </c>
      <c r="BZ70" s="67" t="e">
        <f>'3M - LGS'!#REF!+'Biz DRENE'!#REF!</f>
        <v>#REF!</v>
      </c>
      <c r="CA70" s="67" t="e">
        <f>'3M - LGS'!#REF!+'Biz DRENE'!#REF!</f>
        <v>#REF!</v>
      </c>
      <c r="CB70" s="67" t="e">
        <f>'3M - LGS'!#REF!+'Biz DRENE'!#REF!</f>
        <v>#REF!</v>
      </c>
      <c r="CC70" s="67" t="e">
        <f>'3M - LGS'!#REF!+'Biz DRENE'!#REF!</f>
        <v>#REF!</v>
      </c>
      <c r="CD70" s="67" t="e">
        <f>'3M - LGS'!#REF!+'Biz DRENE'!#REF!</f>
        <v>#REF!</v>
      </c>
      <c r="CE70" s="67" t="e">
        <f>'3M - LGS'!#REF!+'Biz DRENE'!#REF!</f>
        <v>#REF!</v>
      </c>
      <c r="CF70" s="67" t="e">
        <f>'3M - LGS'!#REF!+'Biz DRENE'!#REF!</f>
        <v>#REF!</v>
      </c>
      <c r="CG70" s="67" t="e">
        <f>'3M - LGS'!#REF!+'Biz DRENE'!#REF!</f>
        <v>#REF!</v>
      </c>
      <c r="CH70" s="67" t="e">
        <f>'3M - LGS'!#REF!+'Biz DRENE'!#REF!</f>
        <v>#REF!</v>
      </c>
    </row>
    <row r="71" spans="2:87" x14ac:dyDescent="0.3">
      <c r="B71" s="57" t="s">
        <v>15</v>
      </c>
      <c r="C71" s="67">
        <f>'4M - SPS'!C19+'Biz DRENE'!C55</f>
        <v>2592595.2779745017</v>
      </c>
      <c r="D71" s="67">
        <f>'4M - SPS'!D19+'Biz DRENE'!D55</f>
        <v>103365.5</v>
      </c>
      <c r="E71" s="67">
        <f>'4M - SPS'!E19+'Biz DRENE'!E55</f>
        <v>114580.8</v>
      </c>
      <c r="F71" s="67">
        <f>'4M - SPS'!F19+'Biz DRENE'!F55</f>
        <v>895062.97946000029</v>
      </c>
      <c r="G71" s="67">
        <f>'4M - SPS'!G19+'Biz DRENE'!G55</f>
        <v>1004927.1266673583</v>
      </c>
      <c r="H71" s="67">
        <f>'4M - SPS'!H19+'Biz DRENE'!H55</f>
        <v>1780475.7101690434</v>
      </c>
      <c r="I71" s="67">
        <f>'4M - SPS'!I19+'Biz DRENE'!I55</f>
        <v>1824409.9760156064</v>
      </c>
      <c r="J71" s="67">
        <f>'4M - SPS'!J19+'Biz DRENE'!J55</f>
        <v>1743031.0814359267</v>
      </c>
      <c r="K71" s="67">
        <f>'4M - SPS'!K19+'Biz DRENE'!K55</f>
        <v>1306036.6685579461</v>
      </c>
      <c r="L71" s="67">
        <f>'4M - SPS'!L19+'Biz DRENE'!L55</f>
        <v>3341459.5147532038</v>
      </c>
      <c r="M71" s="67">
        <f>'4M - SPS'!M19+'Biz DRENE'!M55</f>
        <v>1373564.04902</v>
      </c>
      <c r="N71" s="67">
        <f>'4M - SPS'!N19+'Biz DRENE'!N55</f>
        <v>7316475.8949647322</v>
      </c>
      <c r="O71" s="67">
        <f>'4M - SPS'!O19+'Biz DRENE'!O55</f>
        <v>0</v>
      </c>
      <c r="P71" s="67">
        <f>'4M - SPS'!P19+'Biz DRENE'!P55</f>
        <v>0</v>
      </c>
      <c r="Q71" s="67">
        <f>'4M - SPS'!Q19+'Biz DRENE'!Q55</f>
        <v>0</v>
      </c>
      <c r="R71" s="67">
        <f>'4M - SPS'!R19+'Biz DRENE'!R55</f>
        <v>0</v>
      </c>
      <c r="S71" s="67">
        <f>'4M - SPS'!S19+'Biz DRENE'!S55</f>
        <v>0</v>
      </c>
      <c r="T71" s="67">
        <f>'4M - SPS'!T19+'Biz DRENE'!T55</f>
        <v>0</v>
      </c>
      <c r="U71" s="67">
        <f>'4M - SPS'!U19+'Biz DRENE'!U55</f>
        <v>0</v>
      </c>
      <c r="V71" s="67">
        <f>'4M - SPS'!V19+'Biz DRENE'!V55</f>
        <v>0</v>
      </c>
      <c r="W71" s="67">
        <f>'4M - SPS'!W19+'Biz DRENE'!W55</f>
        <v>0</v>
      </c>
      <c r="X71" s="67">
        <f>'4M - SPS'!X19+'Biz DRENE'!X55</f>
        <v>0</v>
      </c>
      <c r="Y71" s="67">
        <f>'4M - SPS'!Y19+'Biz DRENE'!Y55</f>
        <v>0</v>
      </c>
      <c r="Z71" s="67">
        <f>'4M - SPS'!Z19+'Biz DRENE'!Z55</f>
        <v>0</v>
      </c>
      <c r="AA71" s="67">
        <f>'4M - SPS'!AA19+'Biz DRENE'!AA55</f>
        <v>0</v>
      </c>
      <c r="AB71" s="67">
        <f>'4M - SPS'!AB19+'Biz DRENE'!AB55</f>
        <v>0</v>
      </c>
      <c r="AC71" s="67">
        <f>'4M - SPS'!AC19+'Biz DRENE'!AC55</f>
        <v>0</v>
      </c>
      <c r="AD71" s="67">
        <f>'4M - SPS'!AD19+'Biz DRENE'!AD55</f>
        <v>0</v>
      </c>
      <c r="AE71" s="67">
        <f>'4M - SPS'!AE19+'Biz DRENE'!AE55</f>
        <v>0</v>
      </c>
      <c r="AF71" s="67">
        <f>'4M - SPS'!AF19+'Biz DRENE'!AF55</f>
        <v>0</v>
      </c>
      <c r="AG71" s="67">
        <f>'4M - SPS'!AG19+'Biz DRENE'!AG55</f>
        <v>0</v>
      </c>
      <c r="AH71" s="67">
        <f>'4M - SPS'!AH19+'Biz DRENE'!AH55</f>
        <v>0</v>
      </c>
      <c r="AI71" s="67">
        <f>'4M - SPS'!AI19+'Biz DRENE'!AI55</f>
        <v>0</v>
      </c>
      <c r="AJ71" s="67">
        <f>'4M - SPS'!AJ19+'Biz DRENE'!AJ55</f>
        <v>0</v>
      </c>
      <c r="AK71" s="67">
        <f>'4M - SPS'!AK19+'Biz DRENE'!AK55</f>
        <v>0</v>
      </c>
      <c r="AL71" s="67">
        <f>'4M - SPS'!AL19+'Biz DRENE'!AL55</f>
        <v>0</v>
      </c>
      <c r="AM71" s="67">
        <f>'4M - SPS'!AM19+'Biz DRENE'!AM55</f>
        <v>0</v>
      </c>
      <c r="AN71" s="67" t="e">
        <f>'4M - SPS'!#REF!+'Biz DRENE'!#REF!</f>
        <v>#REF!</v>
      </c>
      <c r="AO71" s="67" t="e">
        <f>'4M - SPS'!#REF!+'Biz DRENE'!#REF!</f>
        <v>#REF!</v>
      </c>
      <c r="AP71" s="67" t="e">
        <f>'4M - SPS'!#REF!+'Biz DRENE'!#REF!</f>
        <v>#REF!</v>
      </c>
      <c r="AQ71" s="67" t="e">
        <f>'4M - SPS'!#REF!+'Biz DRENE'!#REF!</f>
        <v>#REF!</v>
      </c>
      <c r="AR71" s="67" t="e">
        <f>'4M - SPS'!#REF!+'Biz DRENE'!#REF!</f>
        <v>#REF!</v>
      </c>
      <c r="AS71" s="67" t="e">
        <f>'4M - SPS'!#REF!+'Biz DRENE'!#REF!</f>
        <v>#REF!</v>
      </c>
      <c r="AT71" s="67" t="e">
        <f>'4M - SPS'!#REF!+'Biz DRENE'!#REF!</f>
        <v>#REF!</v>
      </c>
      <c r="AU71" s="67" t="e">
        <f>'4M - SPS'!#REF!+'Biz DRENE'!#REF!</f>
        <v>#REF!</v>
      </c>
      <c r="AV71" s="67" t="e">
        <f>'4M - SPS'!#REF!+'Biz DRENE'!#REF!</f>
        <v>#REF!</v>
      </c>
      <c r="AW71" s="67" t="e">
        <f>'4M - SPS'!#REF!+'Biz DRENE'!#REF!</f>
        <v>#REF!</v>
      </c>
      <c r="AX71" s="67" t="e">
        <f>'4M - SPS'!#REF!+'Biz DRENE'!#REF!</f>
        <v>#REF!</v>
      </c>
      <c r="AY71" s="67" t="e">
        <f>'4M - SPS'!#REF!+'Biz DRENE'!#REF!</f>
        <v>#REF!</v>
      </c>
      <c r="AZ71" s="67" t="e">
        <f>'4M - SPS'!#REF!+'Biz DRENE'!#REF!</f>
        <v>#REF!</v>
      </c>
      <c r="BA71" s="67" t="e">
        <f>'4M - SPS'!#REF!+'Biz DRENE'!#REF!</f>
        <v>#REF!</v>
      </c>
      <c r="BB71" s="67" t="e">
        <f>'4M - SPS'!#REF!+'Biz DRENE'!#REF!</f>
        <v>#REF!</v>
      </c>
      <c r="BC71" s="67" t="e">
        <f>'4M - SPS'!#REF!+'Biz DRENE'!#REF!</f>
        <v>#REF!</v>
      </c>
      <c r="BD71" s="67" t="e">
        <f>'4M - SPS'!#REF!+'Biz DRENE'!#REF!</f>
        <v>#REF!</v>
      </c>
      <c r="BE71" s="67" t="e">
        <f>'4M - SPS'!#REF!+'Biz DRENE'!#REF!</f>
        <v>#REF!</v>
      </c>
      <c r="BF71" s="67" t="e">
        <f>'4M - SPS'!#REF!+'Biz DRENE'!#REF!</f>
        <v>#REF!</v>
      </c>
      <c r="BG71" s="67" t="e">
        <f>'4M - SPS'!#REF!+'Biz DRENE'!#REF!</f>
        <v>#REF!</v>
      </c>
      <c r="BH71" s="67" t="e">
        <f>'4M - SPS'!#REF!+'Biz DRENE'!#REF!</f>
        <v>#REF!</v>
      </c>
      <c r="BI71" s="67" t="e">
        <f>'4M - SPS'!#REF!+'Biz DRENE'!#REF!</f>
        <v>#REF!</v>
      </c>
      <c r="BJ71" s="67" t="e">
        <f>'4M - SPS'!#REF!+'Biz DRENE'!#REF!</f>
        <v>#REF!</v>
      </c>
      <c r="BK71" s="67" t="e">
        <f>'4M - SPS'!#REF!+'Biz DRENE'!#REF!</f>
        <v>#REF!</v>
      </c>
      <c r="BL71" s="67" t="e">
        <f>'4M - SPS'!#REF!+'Biz DRENE'!#REF!</f>
        <v>#REF!</v>
      </c>
      <c r="BM71" s="67" t="e">
        <f>'4M - SPS'!#REF!+'Biz DRENE'!#REF!</f>
        <v>#REF!</v>
      </c>
      <c r="BN71" s="67" t="e">
        <f>'4M - SPS'!#REF!+'Biz DRENE'!#REF!</f>
        <v>#REF!</v>
      </c>
      <c r="BO71" s="67" t="e">
        <f>'4M - SPS'!#REF!+'Biz DRENE'!#REF!</f>
        <v>#REF!</v>
      </c>
      <c r="BP71" s="67" t="e">
        <f>'4M - SPS'!#REF!+'Biz DRENE'!#REF!</f>
        <v>#REF!</v>
      </c>
      <c r="BQ71" s="67" t="e">
        <f>'4M - SPS'!#REF!+'Biz DRENE'!#REF!</f>
        <v>#REF!</v>
      </c>
      <c r="BR71" s="67" t="e">
        <f>'4M - SPS'!#REF!+'Biz DRENE'!#REF!</f>
        <v>#REF!</v>
      </c>
      <c r="BS71" s="67" t="e">
        <f>'4M - SPS'!#REF!+'Biz DRENE'!#REF!</f>
        <v>#REF!</v>
      </c>
      <c r="BT71" s="67" t="e">
        <f>'4M - SPS'!#REF!+'Biz DRENE'!#REF!</f>
        <v>#REF!</v>
      </c>
      <c r="BU71" s="67" t="e">
        <f>'4M - SPS'!#REF!+'Biz DRENE'!#REF!</f>
        <v>#REF!</v>
      </c>
      <c r="BV71" s="67" t="e">
        <f>'4M - SPS'!#REF!+'Biz DRENE'!#REF!</f>
        <v>#REF!</v>
      </c>
      <c r="BW71" s="67" t="e">
        <f>'4M - SPS'!#REF!+'Biz DRENE'!#REF!</f>
        <v>#REF!</v>
      </c>
      <c r="BX71" s="67" t="e">
        <f>'4M - SPS'!#REF!+'Biz DRENE'!#REF!</f>
        <v>#REF!</v>
      </c>
      <c r="BY71" s="67" t="e">
        <f>'4M - SPS'!#REF!+'Biz DRENE'!#REF!</f>
        <v>#REF!</v>
      </c>
      <c r="BZ71" s="67" t="e">
        <f>'4M - SPS'!#REF!+'Biz DRENE'!#REF!</f>
        <v>#REF!</v>
      </c>
      <c r="CA71" s="67" t="e">
        <f>'4M - SPS'!#REF!+'Biz DRENE'!#REF!</f>
        <v>#REF!</v>
      </c>
      <c r="CB71" s="67" t="e">
        <f>'4M - SPS'!#REF!+'Biz DRENE'!#REF!</f>
        <v>#REF!</v>
      </c>
      <c r="CC71" s="67" t="e">
        <f>'4M - SPS'!#REF!+'Biz DRENE'!#REF!</f>
        <v>#REF!</v>
      </c>
      <c r="CD71" s="67" t="e">
        <f>'4M - SPS'!#REF!+'Biz DRENE'!#REF!</f>
        <v>#REF!</v>
      </c>
      <c r="CE71" s="67" t="e">
        <f>'4M - SPS'!#REF!+'Biz DRENE'!#REF!</f>
        <v>#REF!</v>
      </c>
      <c r="CF71" s="67" t="e">
        <f>'4M - SPS'!#REF!+'Biz DRENE'!#REF!</f>
        <v>#REF!</v>
      </c>
      <c r="CG71" s="67" t="e">
        <f>'4M - SPS'!#REF!+'Biz DRENE'!#REF!</f>
        <v>#REF!</v>
      </c>
      <c r="CH71" s="67" t="e">
        <f>'4M - SPS'!#REF!+'Biz DRENE'!#REF!</f>
        <v>#REF!</v>
      </c>
    </row>
    <row r="72" spans="2:87" ht="15" thickBot="1" x14ac:dyDescent="0.35">
      <c r="B72" s="32" t="s">
        <v>16</v>
      </c>
      <c r="C72" s="78">
        <f>'11M - LPS'!C19+'Biz DRENE'!C73</f>
        <v>150054.59520000001</v>
      </c>
      <c r="D72" s="78">
        <f>'11M - LPS'!D19+'Biz DRENE'!D73</f>
        <v>0</v>
      </c>
      <c r="E72" s="78">
        <f>'11M - LPS'!E19+'Biz DRENE'!E73</f>
        <v>0</v>
      </c>
      <c r="F72" s="78">
        <f>'11M - LPS'!F19+'Biz DRENE'!F73</f>
        <v>1032284.8768694728</v>
      </c>
      <c r="G72" s="78">
        <f>'11M - LPS'!G19+'Biz DRENE'!G73</f>
        <v>85225.98893084153</v>
      </c>
      <c r="H72" s="78">
        <f>'11M - LPS'!H19+'Biz DRENE'!H73</f>
        <v>0</v>
      </c>
      <c r="I72" s="78">
        <f>'11M - LPS'!I19+'Biz DRENE'!I73</f>
        <v>22356</v>
      </c>
      <c r="J72" s="78">
        <f>'11M - LPS'!J19+'Biz DRENE'!J73</f>
        <v>633185.16349591536</v>
      </c>
      <c r="K72" s="78">
        <f>'11M - LPS'!K19+'Biz DRENE'!K73</f>
        <v>46841.776000000013</v>
      </c>
      <c r="L72" s="78">
        <f>'11M - LPS'!L19+'Biz DRENE'!L73</f>
        <v>694885.8440906842</v>
      </c>
      <c r="M72" s="78">
        <f>'11M - LPS'!M19+'Biz DRENE'!M73</f>
        <v>1174277.3176000002</v>
      </c>
      <c r="N72" s="78">
        <f>'11M - LPS'!N19+'Biz DRENE'!N73</f>
        <v>541554.36816016701</v>
      </c>
      <c r="O72" s="78">
        <f>'11M - LPS'!O19+'Biz DRENE'!O73</f>
        <v>0</v>
      </c>
      <c r="P72" s="78">
        <f>'11M - LPS'!P19+'Biz DRENE'!P73</f>
        <v>0</v>
      </c>
      <c r="Q72" s="78">
        <f>'11M - LPS'!Q19+'Biz DRENE'!Q73</f>
        <v>0</v>
      </c>
      <c r="R72" s="78">
        <f>'11M - LPS'!R19+'Biz DRENE'!R73</f>
        <v>0</v>
      </c>
      <c r="S72" s="78">
        <f>'11M - LPS'!S19+'Biz DRENE'!S73</f>
        <v>0</v>
      </c>
      <c r="T72" s="78">
        <f>'11M - LPS'!T19+'Biz DRENE'!T73</f>
        <v>0</v>
      </c>
      <c r="U72" s="78">
        <f>'11M - LPS'!U19+'Biz DRENE'!U73</f>
        <v>0</v>
      </c>
      <c r="V72" s="78">
        <f>'11M - LPS'!V19+'Biz DRENE'!V73</f>
        <v>0</v>
      </c>
      <c r="W72" s="78">
        <f>'11M - LPS'!W19+'Biz DRENE'!W73</f>
        <v>0</v>
      </c>
      <c r="X72" s="78">
        <f>'11M - LPS'!X19+'Biz DRENE'!X73</f>
        <v>0</v>
      </c>
      <c r="Y72" s="78">
        <f>'11M - LPS'!Y19+'Biz DRENE'!Y73</f>
        <v>0</v>
      </c>
      <c r="Z72" s="78">
        <f>'11M - LPS'!Z19+'Biz DRENE'!Z73</f>
        <v>0</v>
      </c>
      <c r="AA72" s="78">
        <f>'11M - LPS'!AA19+'Biz DRENE'!AA73</f>
        <v>0</v>
      </c>
      <c r="AB72" s="78">
        <f>'11M - LPS'!AB19+'Biz DRENE'!AB73</f>
        <v>0</v>
      </c>
      <c r="AC72" s="78">
        <f>'11M - LPS'!AC19+'Biz DRENE'!AC73</f>
        <v>0</v>
      </c>
      <c r="AD72" s="78">
        <f>'11M - LPS'!AD19+'Biz DRENE'!AD73</f>
        <v>0</v>
      </c>
      <c r="AE72" s="78">
        <f>'11M - LPS'!AE19+'Biz DRENE'!AE73</f>
        <v>0</v>
      </c>
      <c r="AF72" s="78">
        <f>'11M - LPS'!AF19+'Biz DRENE'!AF73</f>
        <v>0</v>
      </c>
      <c r="AG72" s="78">
        <f>'11M - LPS'!AG19+'Biz DRENE'!AG73</f>
        <v>0</v>
      </c>
      <c r="AH72" s="78">
        <f>'11M - LPS'!AH19+'Biz DRENE'!AH73</f>
        <v>0</v>
      </c>
      <c r="AI72" s="78">
        <f>'11M - LPS'!AI19+'Biz DRENE'!AI73</f>
        <v>0</v>
      </c>
      <c r="AJ72" s="78">
        <f>'11M - LPS'!AJ19+'Biz DRENE'!AJ73</f>
        <v>0</v>
      </c>
      <c r="AK72" s="78">
        <f>'11M - LPS'!AK19+'Biz DRENE'!AK73</f>
        <v>0</v>
      </c>
      <c r="AL72" s="78">
        <f>'11M - LPS'!AL19+'Biz DRENE'!AL73</f>
        <v>0</v>
      </c>
      <c r="AM72" s="78">
        <f>'11M - LPS'!AM19+'Biz DRENE'!AM73</f>
        <v>0</v>
      </c>
      <c r="AN72" s="78" t="e">
        <f>'11M - LPS'!#REF!+'Biz DRENE'!#REF!</f>
        <v>#REF!</v>
      </c>
      <c r="AO72" s="78" t="e">
        <f>'11M - LPS'!#REF!+'Biz DRENE'!#REF!</f>
        <v>#REF!</v>
      </c>
      <c r="AP72" s="78" t="e">
        <f>'11M - LPS'!#REF!+'Biz DRENE'!#REF!</f>
        <v>#REF!</v>
      </c>
      <c r="AQ72" s="78" t="e">
        <f>'11M - LPS'!#REF!+'Biz DRENE'!#REF!</f>
        <v>#REF!</v>
      </c>
      <c r="AR72" s="78" t="e">
        <f>'11M - LPS'!#REF!+'Biz DRENE'!#REF!</f>
        <v>#REF!</v>
      </c>
      <c r="AS72" s="78" t="e">
        <f>'11M - LPS'!#REF!+'Biz DRENE'!#REF!</f>
        <v>#REF!</v>
      </c>
      <c r="AT72" s="78" t="e">
        <f>'11M - LPS'!#REF!+'Biz DRENE'!#REF!</f>
        <v>#REF!</v>
      </c>
      <c r="AU72" s="78" t="e">
        <f>'11M - LPS'!#REF!+'Biz DRENE'!#REF!</f>
        <v>#REF!</v>
      </c>
      <c r="AV72" s="78" t="e">
        <f>'11M - LPS'!#REF!+'Biz DRENE'!#REF!</f>
        <v>#REF!</v>
      </c>
      <c r="AW72" s="78" t="e">
        <f>'11M - LPS'!#REF!+'Biz DRENE'!#REF!</f>
        <v>#REF!</v>
      </c>
      <c r="AX72" s="78" t="e">
        <f>'11M - LPS'!#REF!+'Biz DRENE'!#REF!</f>
        <v>#REF!</v>
      </c>
      <c r="AY72" s="78" t="e">
        <f>'11M - LPS'!#REF!+'Biz DRENE'!#REF!</f>
        <v>#REF!</v>
      </c>
      <c r="AZ72" s="78" t="e">
        <f>'11M - LPS'!#REF!+'Biz DRENE'!#REF!</f>
        <v>#REF!</v>
      </c>
      <c r="BA72" s="78" t="e">
        <f>'11M - LPS'!#REF!+'Biz DRENE'!#REF!</f>
        <v>#REF!</v>
      </c>
      <c r="BB72" s="78" t="e">
        <f>'11M - LPS'!#REF!+'Biz DRENE'!#REF!</f>
        <v>#REF!</v>
      </c>
      <c r="BC72" s="78" t="e">
        <f>'11M - LPS'!#REF!+'Biz DRENE'!#REF!</f>
        <v>#REF!</v>
      </c>
      <c r="BD72" s="78" t="e">
        <f>'11M - LPS'!#REF!+'Biz DRENE'!#REF!</f>
        <v>#REF!</v>
      </c>
      <c r="BE72" s="78" t="e">
        <f>'11M - LPS'!#REF!+'Biz DRENE'!#REF!</f>
        <v>#REF!</v>
      </c>
      <c r="BF72" s="78" t="e">
        <f>'11M - LPS'!#REF!+'Biz DRENE'!#REF!</f>
        <v>#REF!</v>
      </c>
      <c r="BG72" s="78" t="e">
        <f>'11M - LPS'!#REF!+'Biz DRENE'!#REF!</f>
        <v>#REF!</v>
      </c>
      <c r="BH72" s="78" t="e">
        <f>'11M - LPS'!#REF!+'Biz DRENE'!#REF!</f>
        <v>#REF!</v>
      </c>
      <c r="BI72" s="78" t="e">
        <f>'11M - LPS'!#REF!+'Biz DRENE'!#REF!</f>
        <v>#REF!</v>
      </c>
      <c r="BJ72" s="78" t="e">
        <f>'11M - LPS'!#REF!+'Biz DRENE'!#REF!</f>
        <v>#REF!</v>
      </c>
      <c r="BK72" s="78" t="e">
        <f>'11M - LPS'!#REF!+'Biz DRENE'!#REF!</f>
        <v>#REF!</v>
      </c>
      <c r="BL72" s="78" t="e">
        <f>'11M - LPS'!#REF!+'Biz DRENE'!#REF!</f>
        <v>#REF!</v>
      </c>
      <c r="BM72" s="78" t="e">
        <f>'11M - LPS'!#REF!+'Biz DRENE'!#REF!</f>
        <v>#REF!</v>
      </c>
      <c r="BN72" s="78" t="e">
        <f>'11M - LPS'!#REF!+'Biz DRENE'!#REF!</f>
        <v>#REF!</v>
      </c>
      <c r="BO72" s="78" t="e">
        <f>'11M - LPS'!#REF!+'Biz DRENE'!#REF!</f>
        <v>#REF!</v>
      </c>
      <c r="BP72" s="78" t="e">
        <f>'11M - LPS'!#REF!+'Biz DRENE'!#REF!</f>
        <v>#REF!</v>
      </c>
      <c r="BQ72" s="78" t="e">
        <f>'11M - LPS'!#REF!+'Biz DRENE'!#REF!</f>
        <v>#REF!</v>
      </c>
      <c r="BR72" s="78" t="e">
        <f>'11M - LPS'!#REF!+'Biz DRENE'!#REF!</f>
        <v>#REF!</v>
      </c>
      <c r="BS72" s="78" t="e">
        <f>'11M - LPS'!#REF!+'Biz DRENE'!#REF!</f>
        <v>#REF!</v>
      </c>
      <c r="BT72" s="78" t="e">
        <f>'11M - LPS'!#REF!+'Biz DRENE'!#REF!</f>
        <v>#REF!</v>
      </c>
      <c r="BU72" s="78" t="e">
        <f>'11M - LPS'!#REF!+'Biz DRENE'!#REF!</f>
        <v>#REF!</v>
      </c>
      <c r="BV72" s="78" t="e">
        <f>'11M - LPS'!#REF!+'Biz DRENE'!#REF!</f>
        <v>#REF!</v>
      </c>
      <c r="BW72" s="78" t="e">
        <f>'11M - LPS'!#REF!+'Biz DRENE'!#REF!</f>
        <v>#REF!</v>
      </c>
      <c r="BX72" s="78" t="e">
        <f>'11M - LPS'!#REF!+'Biz DRENE'!#REF!</f>
        <v>#REF!</v>
      </c>
      <c r="BY72" s="78" t="e">
        <f>'11M - LPS'!#REF!+'Biz DRENE'!#REF!</f>
        <v>#REF!</v>
      </c>
      <c r="BZ72" s="78" t="e">
        <f>'11M - LPS'!#REF!+'Biz DRENE'!#REF!</f>
        <v>#REF!</v>
      </c>
      <c r="CA72" s="78" t="e">
        <f>'11M - LPS'!#REF!+'Biz DRENE'!#REF!</f>
        <v>#REF!</v>
      </c>
      <c r="CB72" s="78" t="e">
        <f>'11M - LPS'!#REF!+'Biz DRENE'!#REF!</f>
        <v>#REF!</v>
      </c>
      <c r="CC72" s="78" t="e">
        <f>'11M - LPS'!#REF!+'Biz DRENE'!#REF!</f>
        <v>#REF!</v>
      </c>
      <c r="CD72" s="78" t="e">
        <f>'11M - LPS'!#REF!+'Biz DRENE'!#REF!</f>
        <v>#REF!</v>
      </c>
      <c r="CE72" s="78" t="e">
        <f>'11M - LPS'!#REF!+'Biz DRENE'!#REF!</f>
        <v>#REF!</v>
      </c>
      <c r="CF72" s="78" t="e">
        <f>'11M - LPS'!#REF!+'Biz DRENE'!#REF!</f>
        <v>#REF!</v>
      </c>
      <c r="CG72" s="78" t="e">
        <f>'11M - LPS'!#REF!+'Biz DRENE'!#REF!</f>
        <v>#REF!</v>
      </c>
      <c r="CH72" s="78" t="e">
        <f>'11M - LPS'!#REF!+'Biz DRENE'!#REF!</f>
        <v>#REF!</v>
      </c>
    </row>
    <row r="73" spans="2:87" ht="15" thickBot="1" x14ac:dyDescent="0.35">
      <c r="B73" s="58" t="s">
        <v>3</v>
      </c>
      <c r="C73" s="79">
        <f>SUM(C68:C72)</f>
        <v>9287382.689575918</v>
      </c>
      <c r="D73" s="80">
        <f t="shared" ref="D73:BO73" si="75">SUM(D68:D72)</f>
        <v>8200809.666373821</v>
      </c>
      <c r="E73" s="80">
        <f t="shared" si="75"/>
        <v>10238965.906298025</v>
      </c>
      <c r="F73" s="80">
        <f t="shared" si="75"/>
        <v>11482363.31248166</v>
      </c>
      <c r="G73" s="80">
        <f t="shared" si="75"/>
        <v>14606787.761411643</v>
      </c>
      <c r="H73" s="80">
        <f t="shared" si="75"/>
        <v>20096547.846023422</v>
      </c>
      <c r="I73" s="80">
        <f t="shared" si="75"/>
        <v>25571557.420020591</v>
      </c>
      <c r="J73" s="80">
        <f t="shared" si="75"/>
        <v>30779310.848465092</v>
      </c>
      <c r="K73" s="80">
        <f t="shared" si="75"/>
        <v>27983572.778823242</v>
      </c>
      <c r="L73" s="80">
        <f t="shared" si="75"/>
        <v>35832840.743969679</v>
      </c>
      <c r="M73" s="80">
        <f t="shared" si="75"/>
        <v>33748717.512476541</v>
      </c>
      <c r="N73" s="80">
        <f t="shared" si="75"/>
        <v>86015266.218341932</v>
      </c>
      <c r="O73" s="80">
        <f t="shared" si="75"/>
        <v>0</v>
      </c>
      <c r="P73" s="80">
        <f t="shared" si="75"/>
        <v>0</v>
      </c>
      <c r="Q73" s="80">
        <f t="shared" si="75"/>
        <v>0</v>
      </c>
      <c r="R73" s="80">
        <f t="shared" si="75"/>
        <v>0</v>
      </c>
      <c r="S73" s="80">
        <f t="shared" si="75"/>
        <v>0</v>
      </c>
      <c r="T73" s="80">
        <f t="shared" si="75"/>
        <v>0</v>
      </c>
      <c r="U73" s="80">
        <f t="shared" si="75"/>
        <v>0</v>
      </c>
      <c r="V73" s="80">
        <f t="shared" si="75"/>
        <v>0</v>
      </c>
      <c r="W73" s="80">
        <f t="shared" si="75"/>
        <v>0</v>
      </c>
      <c r="X73" s="80">
        <f t="shared" si="75"/>
        <v>0</v>
      </c>
      <c r="Y73" s="80">
        <f t="shared" si="75"/>
        <v>0</v>
      </c>
      <c r="Z73" s="80">
        <f t="shared" si="75"/>
        <v>0</v>
      </c>
      <c r="AA73" s="80">
        <f t="shared" si="75"/>
        <v>0</v>
      </c>
      <c r="AB73" s="80">
        <f t="shared" si="75"/>
        <v>0</v>
      </c>
      <c r="AC73" s="80">
        <f t="shared" si="75"/>
        <v>0</v>
      </c>
      <c r="AD73" s="80">
        <f t="shared" si="75"/>
        <v>0</v>
      </c>
      <c r="AE73" s="80">
        <f t="shared" si="75"/>
        <v>0</v>
      </c>
      <c r="AF73" s="80">
        <f t="shared" si="75"/>
        <v>0</v>
      </c>
      <c r="AG73" s="80">
        <f t="shared" si="75"/>
        <v>0</v>
      </c>
      <c r="AH73" s="80">
        <f t="shared" si="75"/>
        <v>0</v>
      </c>
      <c r="AI73" s="80">
        <f t="shared" si="75"/>
        <v>0</v>
      </c>
      <c r="AJ73" s="80">
        <f t="shared" si="75"/>
        <v>0</v>
      </c>
      <c r="AK73" s="80">
        <f t="shared" si="75"/>
        <v>0</v>
      </c>
      <c r="AL73" s="80">
        <f t="shared" si="75"/>
        <v>0</v>
      </c>
      <c r="AM73" s="80">
        <f t="shared" si="75"/>
        <v>0</v>
      </c>
      <c r="AN73" s="80" t="e">
        <f t="shared" si="75"/>
        <v>#REF!</v>
      </c>
      <c r="AO73" s="80" t="e">
        <f t="shared" si="75"/>
        <v>#REF!</v>
      </c>
      <c r="AP73" s="80" t="e">
        <f t="shared" si="75"/>
        <v>#REF!</v>
      </c>
      <c r="AQ73" s="80" t="e">
        <f t="shared" si="75"/>
        <v>#REF!</v>
      </c>
      <c r="AR73" s="80" t="e">
        <f t="shared" si="75"/>
        <v>#REF!</v>
      </c>
      <c r="AS73" s="80" t="e">
        <f t="shared" si="75"/>
        <v>#REF!</v>
      </c>
      <c r="AT73" s="80" t="e">
        <f t="shared" si="75"/>
        <v>#REF!</v>
      </c>
      <c r="AU73" s="80" t="e">
        <f t="shared" si="75"/>
        <v>#REF!</v>
      </c>
      <c r="AV73" s="80" t="e">
        <f t="shared" si="75"/>
        <v>#REF!</v>
      </c>
      <c r="AW73" s="80" t="e">
        <f t="shared" si="75"/>
        <v>#REF!</v>
      </c>
      <c r="AX73" s="80" t="e">
        <f t="shared" si="75"/>
        <v>#REF!</v>
      </c>
      <c r="AY73" s="80" t="e">
        <f t="shared" si="75"/>
        <v>#REF!</v>
      </c>
      <c r="AZ73" s="80" t="e">
        <f t="shared" si="75"/>
        <v>#REF!</v>
      </c>
      <c r="BA73" s="80" t="e">
        <f t="shared" si="75"/>
        <v>#REF!</v>
      </c>
      <c r="BB73" s="80" t="e">
        <f t="shared" si="75"/>
        <v>#REF!</v>
      </c>
      <c r="BC73" s="80" t="e">
        <f t="shared" si="75"/>
        <v>#REF!</v>
      </c>
      <c r="BD73" s="80" t="e">
        <f t="shared" si="75"/>
        <v>#REF!</v>
      </c>
      <c r="BE73" s="80" t="e">
        <f t="shared" si="75"/>
        <v>#REF!</v>
      </c>
      <c r="BF73" s="80" t="e">
        <f t="shared" si="75"/>
        <v>#REF!</v>
      </c>
      <c r="BG73" s="80" t="e">
        <f t="shared" si="75"/>
        <v>#REF!</v>
      </c>
      <c r="BH73" s="80" t="e">
        <f t="shared" si="75"/>
        <v>#REF!</v>
      </c>
      <c r="BI73" s="80" t="e">
        <f t="shared" si="75"/>
        <v>#REF!</v>
      </c>
      <c r="BJ73" s="80" t="e">
        <f t="shared" si="75"/>
        <v>#REF!</v>
      </c>
      <c r="BK73" s="80" t="e">
        <f t="shared" si="75"/>
        <v>#REF!</v>
      </c>
      <c r="BL73" s="80" t="e">
        <f t="shared" si="75"/>
        <v>#REF!</v>
      </c>
      <c r="BM73" s="80" t="e">
        <f t="shared" si="75"/>
        <v>#REF!</v>
      </c>
      <c r="BN73" s="80" t="e">
        <f t="shared" si="75"/>
        <v>#REF!</v>
      </c>
      <c r="BO73" s="80" t="e">
        <f t="shared" si="75"/>
        <v>#REF!</v>
      </c>
      <c r="BP73" s="80" t="e">
        <f t="shared" ref="BP73:CH73" si="76">SUM(BP68:BP72)</f>
        <v>#REF!</v>
      </c>
      <c r="BQ73" s="80" t="e">
        <f t="shared" si="76"/>
        <v>#REF!</v>
      </c>
      <c r="BR73" s="80" t="e">
        <f t="shared" si="76"/>
        <v>#REF!</v>
      </c>
      <c r="BS73" s="80" t="e">
        <f t="shared" si="76"/>
        <v>#REF!</v>
      </c>
      <c r="BT73" s="80" t="e">
        <f t="shared" si="76"/>
        <v>#REF!</v>
      </c>
      <c r="BU73" s="80" t="e">
        <f t="shared" si="76"/>
        <v>#REF!</v>
      </c>
      <c r="BV73" s="80" t="e">
        <f t="shared" si="76"/>
        <v>#REF!</v>
      </c>
      <c r="BW73" s="80" t="e">
        <f t="shared" si="76"/>
        <v>#REF!</v>
      </c>
      <c r="BX73" s="80" t="e">
        <f t="shared" si="76"/>
        <v>#REF!</v>
      </c>
      <c r="BY73" s="80" t="e">
        <f t="shared" si="76"/>
        <v>#REF!</v>
      </c>
      <c r="BZ73" s="80" t="e">
        <f t="shared" si="76"/>
        <v>#REF!</v>
      </c>
      <c r="CA73" s="80" t="e">
        <f t="shared" si="76"/>
        <v>#REF!</v>
      </c>
      <c r="CB73" s="80" t="e">
        <f t="shared" si="76"/>
        <v>#REF!</v>
      </c>
      <c r="CC73" s="80" t="e">
        <f t="shared" si="76"/>
        <v>#REF!</v>
      </c>
      <c r="CD73" s="80" t="e">
        <f t="shared" si="76"/>
        <v>#REF!</v>
      </c>
      <c r="CE73" s="80" t="e">
        <f t="shared" si="76"/>
        <v>#REF!</v>
      </c>
      <c r="CF73" s="80" t="e">
        <f t="shared" si="76"/>
        <v>#REF!</v>
      </c>
      <c r="CG73" s="80" t="e">
        <f t="shared" si="76"/>
        <v>#REF!</v>
      </c>
      <c r="CH73" s="81" t="e">
        <f t="shared" si="76"/>
        <v>#REF!</v>
      </c>
    </row>
    <row r="74" spans="2:87" s="44" customFormat="1" ht="15" thickBot="1" x14ac:dyDescent="0.35"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  <c r="CF74" s="66"/>
      <c r="CG74" s="66"/>
      <c r="CH74" s="66"/>
    </row>
    <row r="75" spans="2:87" ht="15" thickBot="1" x14ac:dyDescent="0.35">
      <c r="B75" s="63" t="s">
        <v>38</v>
      </c>
      <c r="C75" s="50">
        <f>C67</f>
        <v>43831</v>
      </c>
      <c r="D75" s="50">
        <f t="shared" ref="D75:BO75" si="77">D67</f>
        <v>43862</v>
      </c>
      <c r="E75" s="50">
        <f t="shared" si="77"/>
        <v>43891</v>
      </c>
      <c r="F75" s="50">
        <f t="shared" si="77"/>
        <v>43922</v>
      </c>
      <c r="G75" s="50">
        <f t="shared" si="77"/>
        <v>43952</v>
      </c>
      <c r="H75" s="50">
        <f t="shared" si="77"/>
        <v>43983</v>
      </c>
      <c r="I75" s="50">
        <f t="shared" si="77"/>
        <v>44013</v>
      </c>
      <c r="J75" s="50">
        <f t="shared" si="77"/>
        <v>44044</v>
      </c>
      <c r="K75" s="50">
        <f t="shared" si="77"/>
        <v>44075</v>
      </c>
      <c r="L75" s="50">
        <f t="shared" si="77"/>
        <v>44105</v>
      </c>
      <c r="M75" s="50">
        <f t="shared" si="77"/>
        <v>44136</v>
      </c>
      <c r="N75" s="50">
        <f t="shared" si="77"/>
        <v>44166</v>
      </c>
      <c r="O75" s="50">
        <f t="shared" si="77"/>
        <v>44197</v>
      </c>
      <c r="P75" s="50">
        <f t="shared" si="77"/>
        <v>44228</v>
      </c>
      <c r="Q75" s="50">
        <f t="shared" si="77"/>
        <v>44256</v>
      </c>
      <c r="R75" s="50">
        <f t="shared" si="77"/>
        <v>44287</v>
      </c>
      <c r="S75" s="50">
        <f t="shared" si="77"/>
        <v>44317</v>
      </c>
      <c r="T75" s="50">
        <f t="shared" si="77"/>
        <v>44348</v>
      </c>
      <c r="U75" s="50">
        <f t="shared" si="77"/>
        <v>44378</v>
      </c>
      <c r="V75" s="50">
        <f t="shared" si="77"/>
        <v>44409</v>
      </c>
      <c r="W75" s="50">
        <f t="shared" si="77"/>
        <v>44440</v>
      </c>
      <c r="X75" s="50">
        <f t="shared" si="77"/>
        <v>44470</v>
      </c>
      <c r="Y75" s="50">
        <f t="shared" si="77"/>
        <v>44501</v>
      </c>
      <c r="Z75" s="50">
        <f t="shared" si="77"/>
        <v>44531</v>
      </c>
      <c r="AA75" s="50">
        <f t="shared" si="77"/>
        <v>44562</v>
      </c>
      <c r="AB75" s="50">
        <f t="shared" si="77"/>
        <v>44593</v>
      </c>
      <c r="AC75" s="50">
        <f t="shared" si="77"/>
        <v>44621</v>
      </c>
      <c r="AD75" s="50">
        <f t="shared" si="77"/>
        <v>44652</v>
      </c>
      <c r="AE75" s="50">
        <f t="shared" si="77"/>
        <v>44682</v>
      </c>
      <c r="AF75" s="50">
        <f t="shared" si="77"/>
        <v>44713</v>
      </c>
      <c r="AG75" s="50">
        <f t="shared" si="77"/>
        <v>44743</v>
      </c>
      <c r="AH75" s="50">
        <f t="shared" si="77"/>
        <v>44774</v>
      </c>
      <c r="AI75" s="50">
        <f t="shared" si="77"/>
        <v>44805</v>
      </c>
      <c r="AJ75" s="50">
        <f t="shared" si="77"/>
        <v>44835</v>
      </c>
      <c r="AK75" s="50">
        <f t="shared" si="77"/>
        <v>44866</v>
      </c>
      <c r="AL75" s="50">
        <f t="shared" si="77"/>
        <v>44896</v>
      </c>
      <c r="AM75" s="50">
        <f t="shared" si="77"/>
        <v>44927</v>
      </c>
      <c r="AN75" s="50" t="e">
        <f t="shared" si="77"/>
        <v>#REF!</v>
      </c>
      <c r="AO75" s="50" t="e">
        <f t="shared" si="77"/>
        <v>#REF!</v>
      </c>
      <c r="AP75" s="50" t="e">
        <f t="shared" si="77"/>
        <v>#REF!</v>
      </c>
      <c r="AQ75" s="50" t="e">
        <f t="shared" si="77"/>
        <v>#REF!</v>
      </c>
      <c r="AR75" s="50" t="e">
        <f t="shared" si="77"/>
        <v>#REF!</v>
      </c>
      <c r="AS75" s="50" t="e">
        <f t="shared" si="77"/>
        <v>#REF!</v>
      </c>
      <c r="AT75" s="50" t="e">
        <f t="shared" si="77"/>
        <v>#REF!</v>
      </c>
      <c r="AU75" s="50" t="e">
        <f t="shared" si="77"/>
        <v>#REF!</v>
      </c>
      <c r="AV75" s="50" t="e">
        <f t="shared" si="77"/>
        <v>#REF!</v>
      </c>
      <c r="AW75" s="50" t="e">
        <f t="shared" si="77"/>
        <v>#REF!</v>
      </c>
      <c r="AX75" s="50" t="e">
        <f t="shared" si="77"/>
        <v>#REF!</v>
      </c>
      <c r="AY75" s="50" t="e">
        <f t="shared" si="77"/>
        <v>#REF!</v>
      </c>
      <c r="AZ75" s="50" t="e">
        <f t="shared" si="77"/>
        <v>#REF!</v>
      </c>
      <c r="BA75" s="50" t="e">
        <f t="shared" si="77"/>
        <v>#REF!</v>
      </c>
      <c r="BB75" s="50" t="e">
        <f t="shared" si="77"/>
        <v>#REF!</v>
      </c>
      <c r="BC75" s="50" t="e">
        <f t="shared" si="77"/>
        <v>#REF!</v>
      </c>
      <c r="BD75" s="50" t="e">
        <f t="shared" si="77"/>
        <v>#REF!</v>
      </c>
      <c r="BE75" s="50" t="e">
        <f t="shared" si="77"/>
        <v>#REF!</v>
      </c>
      <c r="BF75" s="50" t="e">
        <f t="shared" si="77"/>
        <v>#REF!</v>
      </c>
      <c r="BG75" s="50" t="e">
        <f t="shared" si="77"/>
        <v>#REF!</v>
      </c>
      <c r="BH75" s="50" t="e">
        <f t="shared" si="77"/>
        <v>#REF!</v>
      </c>
      <c r="BI75" s="50" t="e">
        <f t="shared" si="77"/>
        <v>#REF!</v>
      </c>
      <c r="BJ75" s="50" t="e">
        <f t="shared" si="77"/>
        <v>#REF!</v>
      </c>
      <c r="BK75" s="50" t="e">
        <f t="shared" si="77"/>
        <v>#REF!</v>
      </c>
      <c r="BL75" s="50" t="e">
        <f t="shared" si="77"/>
        <v>#REF!</v>
      </c>
      <c r="BM75" s="50" t="e">
        <f t="shared" si="77"/>
        <v>#REF!</v>
      </c>
      <c r="BN75" s="50" t="e">
        <f t="shared" si="77"/>
        <v>#REF!</v>
      </c>
      <c r="BO75" s="50" t="e">
        <f t="shared" si="77"/>
        <v>#REF!</v>
      </c>
      <c r="BP75" s="50" t="e">
        <f t="shared" ref="BP75:CH75" si="78">BP67</f>
        <v>#REF!</v>
      </c>
      <c r="BQ75" s="50" t="e">
        <f t="shared" si="78"/>
        <v>#REF!</v>
      </c>
      <c r="BR75" s="50" t="e">
        <f t="shared" si="78"/>
        <v>#REF!</v>
      </c>
      <c r="BS75" s="50" t="e">
        <f t="shared" si="78"/>
        <v>#REF!</v>
      </c>
      <c r="BT75" s="50" t="e">
        <f t="shared" si="78"/>
        <v>#REF!</v>
      </c>
      <c r="BU75" s="50" t="e">
        <f t="shared" si="78"/>
        <v>#REF!</v>
      </c>
      <c r="BV75" s="50" t="e">
        <f t="shared" si="78"/>
        <v>#REF!</v>
      </c>
      <c r="BW75" s="50" t="e">
        <f t="shared" si="78"/>
        <v>#REF!</v>
      </c>
      <c r="BX75" s="50" t="e">
        <f t="shared" si="78"/>
        <v>#REF!</v>
      </c>
      <c r="BY75" s="50" t="e">
        <f t="shared" si="78"/>
        <v>#REF!</v>
      </c>
      <c r="BZ75" s="50" t="e">
        <f t="shared" si="78"/>
        <v>#REF!</v>
      </c>
      <c r="CA75" s="50" t="e">
        <f t="shared" si="78"/>
        <v>#REF!</v>
      </c>
      <c r="CB75" s="50" t="e">
        <f t="shared" si="78"/>
        <v>#REF!</v>
      </c>
      <c r="CC75" s="50" t="e">
        <f t="shared" si="78"/>
        <v>#REF!</v>
      </c>
      <c r="CD75" s="50" t="e">
        <f t="shared" si="78"/>
        <v>#REF!</v>
      </c>
      <c r="CE75" s="50" t="e">
        <f t="shared" si="78"/>
        <v>#REF!</v>
      </c>
      <c r="CF75" s="50" t="e">
        <f t="shared" si="78"/>
        <v>#REF!</v>
      </c>
      <c r="CG75" s="50" t="e">
        <f t="shared" si="78"/>
        <v>#REF!</v>
      </c>
      <c r="CH75" s="50" t="e">
        <f t="shared" si="78"/>
        <v>#REF!</v>
      </c>
    </row>
    <row r="76" spans="2:87" x14ac:dyDescent="0.3">
      <c r="B76" s="64" t="s">
        <v>7</v>
      </c>
      <c r="C76" s="67">
        <f>' LI 1M - RES'!C16</f>
        <v>124673.62018966675</v>
      </c>
      <c r="D76" s="67">
        <f>' LI 1M - RES'!D16</f>
        <v>2522.7360305786133</v>
      </c>
      <c r="E76" s="67">
        <f>' LI 1M - RES'!E16</f>
        <v>61325.918730258942</v>
      </c>
      <c r="F76" s="67">
        <f>' LI 1M - RES'!F16</f>
        <v>2772.0421295166016</v>
      </c>
      <c r="G76" s="67">
        <f>' LI 1M - RES'!G16</f>
        <v>0</v>
      </c>
      <c r="H76" s="67">
        <f>' LI 1M - RES'!H16</f>
        <v>1878015.1805155277</v>
      </c>
      <c r="I76" s="67">
        <f>' LI 1M - RES'!I16</f>
        <v>859043.21705174446</v>
      </c>
      <c r="J76" s="67">
        <f>' LI 1M - RES'!J16</f>
        <v>3089665.5144505501</v>
      </c>
      <c r="K76" s="67">
        <f>' LI 1M - RES'!K16</f>
        <v>163807.97471022606</v>
      </c>
      <c r="L76" s="67">
        <f>' LI 1M - RES'!L16</f>
        <v>746981.14700603485</v>
      </c>
      <c r="M76" s="67">
        <f>' LI 1M - RES'!M16</f>
        <v>1895211.8954566757</v>
      </c>
      <c r="N76" s="67">
        <f>' LI 1M - RES'!N16</f>
        <v>2778837.6895027161</v>
      </c>
      <c r="O76" s="67">
        <f>' LI 1M - RES'!O16</f>
        <v>0</v>
      </c>
      <c r="P76" s="67">
        <f>' LI 1M - RES'!P16</f>
        <v>0</v>
      </c>
      <c r="Q76" s="67">
        <f>' LI 1M - RES'!Q16</f>
        <v>0</v>
      </c>
      <c r="R76" s="67">
        <f>' LI 1M - RES'!R16</f>
        <v>0</v>
      </c>
      <c r="S76" s="67">
        <f>' LI 1M - RES'!S16</f>
        <v>0</v>
      </c>
      <c r="T76" s="67">
        <f>' LI 1M - RES'!T16</f>
        <v>0</v>
      </c>
      <c r="U76" s="67">
        <f>' LI 1M - RES'!U16</f>
        <v>0</v>
      </c>
      <c r="V76" s="67">
        <f>' LI 1M - RES'!V16</f>
        <v>0</v>
      </c>
      <c r="W76" s="67">
        <f>' LI 1M - RES'!W16</f>
        <v>0</v>
      </c>
      <c r="X76" s="67">
        <f>' LI 1M - RES'!X16</f>
        <v>0</v>
      </c>
      <c r="Y76" s="67">
        <f>' LI 1M - RES'!Y16</f>
        <v>0</v>
      </c>
      <c r="Z76" s="67">
        <f>' LI 1M - RES'!Z16</f>
        <v>0</v>
      </c>
      <c r="AA76" s="67">
        <f>' LI 1M - RES'!AA16</f>
        <v>0</v>
      </c>
      <c r="AB76" s="67">
        <f>' LI 1M - RES'!AB16</f>
        <v>0</v>
      </c>
      <c r="AC76" s="67">
        <f>' LI 1M - RES'!AC16</f>
        <v>0</v>
      </c>
      <c r="AD76" s="67">
        <f>' LI 1M - RES'!AD16</f>
        <v>0</v>
      </c>
      <c r="AE76" s="67">
        <f>' LI 1M - RES'!AE16</f>
        <v>0</v>
      </c>
      <c r="AF76" s="67">
        <f>' LI 1M - RES'!AF16</f>
        <v>0</v>
      </c>
      <c r="AG76" s="67">
        <f>' LI 1M - RES'!AG16</f>
        <v>0</v>
      </c>
      <c r="AH76" s="67">
        <f>' LI 1M - RES'!AH16</f>
        <v>0</v>
      </c>
      <c r="AI76" s="67">
        <f>' LI 1M - RES'!AI16</f>
        <v>0</v>
      </c>
      <c r="AJ76" s="67">
        <f>' LI 1M - RES'!AJ16</f>
        <v>0</v>
      </c>
      <c r="AK76" s="67">
        <f>' LI 1M - RES'!AK16</f>
        <v>0</v>
      </c>
      <c r="AL76" s="67">
        <f>' LI 1M - RES'!AL16</f>
        <v>0</v>
      </c>
      <c r="AM76" s="67">
        <f>' LI 1M - RES'!AM16</f>
        <v>0</v>
      </c>
      <c r="AN76" s="67" t="e">
        <f>' LI 1M - RES'!#REF!</f>
        <v>#REF!</v>
      </c>
      <c r="AO76" s="67" t="e">
        <f>' LI 1M - RES'!#REF!</f>
        <v>#REF!</v>
      </c>
      <c r="AP76" s="67" t="e">
        <f>' LI 1M - RES'!#REF!</f>
        <v>#REF!</v>
      </c>
      <c r="AQ76" s="67" t="e">
        <f>' LI 1M - RES'!#REF!</f>
        <v>#REF!</v>
      </c>
      <c r="AR76" s="67" t="e">
        <f>' LI 1M - RES'!#REF!</f>
        <v>#REF!</v>
      </c>
      <c r="AS76" s="67" t="e">
        <f>' LI 1M - RES'!#REF!</f>
        <v>#REF!</v>
      </c>
      <c r="AT76" s="67" t="e">
        <f>' LI 1M - RES'!#REF!</f>
        <v>#REF!</v>
      </c>
      <c r="AU76" s="67" t="e">
        <f>' LI 1M - RES'!#REF!</f>
        <v>#REF!</v>
      </c>
      <c r="AV76" s="67" t="e">
        <f>' LI 1M - RES'!#REF!</f>
        <v>#REF!</v>
      </c>
      <c r="AW76" s="67" t="e">
        <f>' LI 1M - RES'!#REF!</f>
        <v>#REF!</v>
      </c>
      <c r="AX76" s="67" t="e">
        <f>' LI 1M - RES'!#REF!</f>
        <v>#REF!</v>
      </c>
      <c r="AY76" s="67" t="e">
        <f>' LI 1M - RES'!#REF!</f>
        <v>#REF!</v>
      </c>
      <c r="AZ76" s="67" t="e">
        <f>' LI 1M - RES'!#REF!</f>
        <v>#REF!</v>
      </c>
      <c r="BA76" s="67" t="e">
        <f>' LI 1M - RES'!#REF!</f>
        <v>#REF!</v>
      </c>
      <c r="BB76" s="67" t="e">
        <f>' LI 1M - RES'!#REF!</f>
        <v>#REF!</v>
      </c>
      <c r="BC76" s="67" t="e">
        <f>' LI 1M - RES'!#REF!</f>
        <v>#REF!</v>
      </c>
      <c r="BD76" s="67" t="e">
        <f>' LI 1M - RES'!#REF!</f>
        <v>#REF!</v>
      </c>
      <c r="BE76" s="67" t="e">
        <f>' LI 1M - RES'!#REF!</f>
        <v>#REF!</v>
      </c>
      <c r="BF76" s="67" t="e">
        <f>' LI 1M - RES'!#REF!</f>
        <v>#REF!</v>
      </c>
      <c r="BG76" s="67" t="e">
        <f>' LI 1M - RES'!#REF!</f>
        <v>#REF!</v>
      </c>
      <c r="BH76" s="67" t="e">
        <f>' LI 1M - RES'!#REF!</f>
        <v>#REF!</v>
      </c>
      <c r="BI76" s="67" t="e">
        <f>' LI 1M - RES'!#REF!</f>
        <v>#REF!</v>
      </c>
      <c r="BJ76" s="67" t="e">
        <f>' LI 1M - RES'!#REF!</f>
        <v>#REF!</v>
      </c>
      <c r="BK76" s="67" t="e">
        <f>' LI 1M - RES'!#REF!</f>
        <v>#REF!</v>
      </c>
      <c r="BL76" s="67" t="e">
        <f>' LI 1M - RES'!#REF!</f>
        <v>#REF!</v>
      </c>
      <c r="BM76" s="67" t="e">
        <f>' LI 1M - RES'!#REF!</f>
        <v>#REF!</v>
      </c>
      <c r="BN76" s="67" t="e">
        <f>' LI 1M - RES'!#REF!</f>
        <v>#REF!</v>
      </c>
      <c r="BO76" s="67" t="e">
        <f>' LI 1M - RES'!#REF!</f>
        <v>#REF!</v>
      </c>
      <c r="BP76" s="67" t="e">
        <f>' LI 1M - RES'!#REF!</f>
        <v>#REF!</v>
      </c>
      <c r="BQ76" s="67" t="e">
        <f>' LI 1M - RES'!#REF!</f>
        <v>#REF!</v>
      </c>
      <c r="BR76" s="67" t="e">
        <f>' LI 1M - RES'!#REF!</f>
        <v>#REF!</v>
      </c>
      <c r="BS76" s="67" t="e">
        <f>' LI 1M - RES'!#REF!</f>
        <v>#REF!</v>
      </c>
      <c r="BT76" s="67" t="e">
        <f>' LI 1M - RES'!#REF!</f>
        <v>#REF!</v>
      </c>
      <c r="BU76" s="67" t="e">
        <f>' LI 1M - RES'!#REF!</f>
        <v>#REF!</v>
      </c>
      <c r="BV76" s="67" t="e">
        <f>' LI 1M - RES'!#REF!</f>
        <v>#REF!</v>
      </c>
      <c r="BW76" s="67" t="e">
        <f>' LI 1M - RES'!#REF!</f>
        <v>#REF!</v>
      </c>
      <c r="BX76" s="67" t="e">
        <f>' LI 1M - RES'!#REF!</f>
        <v>#REF!</v>
      </c>
      <c r="BY76" s="67" t="e">
        <f>' LI 1M - RES'!#REF!</f>
        <v>#REF!</v>
      </c>
      <c r="BZ76" s="67" t="e">
        <f>' LI 1M - RES'!#REF!</f>
        <v>#REF!</v>
      </c>
      <c r="CA76" s="67" t="e">
        <f>' LI 1M - RES'!#REF!</f>
        <v>#REF!</v>
      </c>
      <c r="CB76" s="67" t="e">
        <f>' LI 1M - RES'!#REF!</f>
        <v>#REF!</v>
      </c>
      <c r="CC76" s="67" t="e">
        <f>' LI 1M - RES'!#REF!</f>
        <v>#REF!</v>
      </c>
      <c r="CD76" s="67" t="e">
        <f>' LI 1M - RES'!#REF!</f>
        <v>#REF!</v>
      </c>
      <c r="CE76" s="67" t="e">
        <f>' LI 1M - RES'!#REF!</f>
        <v>#REF!</v>
      </c>
      <c r="CF76" s="67" t="e">
        <f>' LI 1M - RES'!#REF!</f>
        <v>#REF!</v>
      </c>
      <c r="CG76" s="67" t="e">
        <f>' LI 1M - RES'!#REF!</f>
        <v>#REF!</v>
      </c>
      <c r="CH76" s="67" t="e">
        <f>' LI 1M - RES'!#REF!</f>
        <v>#REF!</v>
      </c>
    </row>
    <row r="77" spans="2:87" x14ac:dyDescent="0.3">
      <c r="B77" s="57" t="s">
        <v>12</v>
      </c>
      <c r="C77" s="10">
        <f>'LI 2M - SGS'!C19</f>
        <v>0</v>
      </c>
      <c r="D77" s="10">
        <f>'LI 2M - SGS'!D19</f>
        <v>79361.439101464843</v>
      </c>
      <c r="E77" s="10">
        <f>'LI 2M - SGS'!E19</f>
        <v>205462.59867490234</v>
      </c>
      <c r="F77" s="10">
        <f>'LI 2M - SGS'!F19</f>
        <v>48204.76650000002</v>
      </c>
      <c r="G77" s="10">
        <f>'LI 2M - SGS'!G19</f>
        <v>0</v>
      </c>
      <c r="H77" s="10">
        <f>'LI 2M - SGS'!H19</f>
        <v>0</v>
      </c>
      <c r="I77" s="10">
        <f>'LI 2M - SGS'!I19</f>
        <v>42812.742606787113</v>
      </c>
      <c r="J77" s="10">
        <f>'LI 2M - SGS'!J19</f>
        <v>15803.165647949219</v>
      </c>
      <c r="K77" s="10">
        <f>'LI 2M - SGS'!K19</f>
        <v>0</v>
      </c>
      <c r="L77" s="10">
        <f>'LI 2M - SGS'!L19</f>
        <v>121434.16351318359</v>
      </c>
      <c r="M77" s="10">
        <f>'LI 2M - SGS'!M19</f>
        <v>8063.7275024414066</v>
      </c>
      <c r="N77" s="10">
        <f>'LI 2M - SGS'!N19</f>
        <v>13385.460090637207</v>
      </c>
      <c r="O77" s="10">
        <f>'LI 2M - SGS'!O19</f>
        <v>0</v>
      </c>
      <c r="P77" s="10">
        <f>'LI 2M - SGS'!P19</f>
        <v>0</v>
      </c>
      <c r="Q77" s="10">
        <f>'LI 2M - SGS'!Q19</f>
        <v>0</v>
      </c>
      <c r="R77" s="10">
        <f>'LI 2M - SGS'!R19</f>
        <v>0</v>
      </c>
      <c r="S77" s="10">
        <f>'LI 2M - SGS'!S19</f>
        <v>0</v>
      </c>
      <c r="T77" s="10">
        <f>'LI 2M - SGS'!T19</f>
        <v>0</v>
      </c>
      <c r="U77" s="10">
        <f>'LI 2M - SGS'!U19</f>
        <v>0</v>
      </c>
      <c r="V77" s="10">
        <f>'LI 2M - SGS'!V19</f>
        <v>0</v>
      </c>
      <c r="W77" s="10">
        <f>'LI 2M - SGS'!W19</f>
        <v>0</v>
      </c>
      <c r="X77" s="10">
        <f>'LI 2M - SGS'!X19</f>
        <v>0</v>
      </c>
      <c r="Y77" s="10">
        <f>'LI 2M - SGS'!Y19</f>
        <v>0</v>
      </c>
      <c r="Z77" s="10">
        <f>'LI 2M - SGS'!Z19</f>
        <v>0</v>
      </c>
      <c r="AA77" s="10">
        <f>'LI 2M - SGS'!AA19</f>
        <v>0</v>
      </c>
      <c r="AB77" s="10">
        <f>'LI 2M - SGS'!AB19</f>
        <v>0</v>
      </c>
      <c r="AC77" s="10">
        <f>'LI 2M - SGS'!AC19</f>
        <v>0</v>
      </c>
      <c r="AD77" s="10">
        <f>'LI 2M - SGS'!AD19</f>
        <v>0</v>
      </c>
      <c r="AE77" s="10">
        <f>'LI 2M - SGS'!AE19</f>
        <v>0</v>
      </c>
      <c r="AF77" s="10">
        <f>'LI 2M - SGS'!AF19</f>
        <v>0</v>
      </c>
      <c r="AG77" s="10">
        <f>'LI 2M - SGS'!AG19</f>
        <v>0</v>
      </c>
      <c r="AH77" s="10">
        <f>'LI 2M - SGS'!AH19</f>
        <v>0</v>
      </c>
      <c r="AI77" s="10">
        <f>'LI 2M - SGS'!AI19</f>
        <v>0</v>
      </c>
      <c r="AJ77" s="10">
        <f>'LI 2M - SGS'!AJ19</f>
        <v>0</v>
      </c>
      <c r="AK77" s="10">
        <f>'LI 2M - SGS'!AK19</f>
        <v>0</v>
      </c>
      <c r="AL77" s="10">
        <f>'LI 2M - SGS'!AL19</f>
        <v>0</v>
      </c>
      <c r="AM77" s="10">
        <f>'LI 2M - SGS'!AM19</f>
        <v>0</v>
      </c>
      <c r="AN77" s="10" t="e">
        <f>'LI 2M - SGS'!#REF!</f>
        <v>#REF!</v>
      </c>
      <c r="AO77" s="10" t="e">
        <f>'LI 2M - SGS'!#REF!</f>
        <v>#REF!</v>
      </c>
      <c r="AP77" s="10" t="e">
        <f>'LI 2M - SGS'!#REF!</f>
        <v>#REF!</v>
      </c>
      <c r="AQ77" s="10" t="e">
        <f>'LI 2M - SGS'!#REF!</f>
        <v>#REF!</v>
      </c>
      <c r="AR77" s="10" t="e">
        <f>'LI 2M - SGS'!#REF!</f>
        <v>#REF!</v>
      </c>
      <c r="AS77" s="10" t="e">
        <f>'LI 2M - SGS'!#REF!</f>
        <v>#REF!</v>
      </c>
      <c r="AT77" s="10" t="e">
        <f>'LI 2M - SGS'!#REF!</f>
        <v>#REF!</v>
      </c>
      <c r="AU77" s="10" t="e">
        <f>'LI 2M - SGS'!#REF!</f>
        <v>#REF!</v>
      </c>
      <c r="AV77" s="10" t="e">
        <f>'LI 2M - SGS'!#REF!</f>
        <v>#REF!</v>
      </c>
      <c r="AW77" s="10" t="e">
        <f>'LI 2M - SGS'!#REF!</f>
        <v>#REF!</v>
      </c>
      <c r="AX77" s="10" t="e">
        <f>'LI 2M - SGS'!#REF!</f>
        <v>#REF!</v>
      </c>
      <c r="AY77" s="10" t="e">
        <f>'LI 2M - SGS'!#REF!</f>
        <v>#REF!</v>
      </c>
      <c r="AZ77" s="10" t="e">
        <f>'LI 2M - SGS'!#REF!</f>
        <v>#REF!</v>
      </c>
      <c r="BA77" s="10" t="e">
        <f>'LI 2M - SGS'!#REF!</f>
        <v>#REF!</v>
      </c>
      <c r="BB77" s="10" t="e">
        <f>'LI 2M - SGS'!#REF!</f>
        <v>#REF!</v>
      </c>
      <c r="BC77" s="10" t="e">
        <f>'LI 2M - SGS'!#REF!</f>
        <v>#REF!</v>
      </c>
      <c r="BD77" s="10" t="e">
        <f>'LI 2M - SGS'!#REF!</f>
        <v>#REF!</v>
      </c>
      <c r="BE77" s="10" t="e">
        <f>'LI 2M - SGS'!#REF!</f>
        <v>#REF!</v>
      </c>
      <c r="BF77" s="10" t="e">
        <f>'LI 2M - SGS'!#REF!</f>
        <v>#REF!</v>
      </c>
      <c r="BG77" s="10" t="e">
        <f>'LI 2M - SGS'!#REF!</f>
        <v>#REF!</v>
      </c>
      <c r="BH77" s="10" t="e">
        <f>'LI 2M - SGS'!#REF!</f>
        <v>#REF!</v>
      </c>
      <c r="BI77" s="10" t="e">
        <f>'LI 2M - SGS'!#REF!</f>
        <v>#REF!</v>
      </c>
      <c r="BJ77" s="10" t="e">
        <f>'LI 2M - SGS'!#REF!</f>
        <v>#REF!</v>
      </c>
      <c r="BK77" s="10" t="e">
        <f>'LI 2M - SGS'!#REF!</f>
        <v>#REF!</v>
      </c>
      <c r="BL77" s="10" t="e">
        <f>'LI 2M - SGS'!#REF!</f>
        <v>#REF!</v>
      </c>
      <c r="BM77" s="10" t="e">
        <f>'LI 2M - SGS'!#REF!</f>
        <v>#REF!</v>
      </c>
      <c r="BN77" s="10" t="e">
        <f>'LI 2M - SGS'!#REF!</f>
        <v>#REF!</v>
      </c>
      <c r="BO77" s="10" t="e">
        <f>'LI 2M - SGS'!#REF!</f>
        <v>#REF!</v>
      </c>
      <c r="BP77" s="10" t="e">
        <f>'LI 2M - SGS'!#REF!</f>
        <v>#REF!</v>
      </c>
      <c r="BQ77" s="10" t="e">
        <f>'LI 2M - SGS'!#REF!</f>
        <v>#REF!</v>
      </c>
      <c r="BR77" s="10" t="e">
        <f>'LI 2M - SGS'!#REF!</f>
        <v>#REF!</v>
      </c>
      <c r="BS77" s="10" t="e">
        <f>'LI 2M - SGS'!#REF!</f>
        <v>#REF!</v>
      </c>
      <c r="BT77" s="10" t="e">
        <f>'LI 2M - SGS'!#REF!</f>
        <v>#REF!</v>
      </c>
      <c r="BU77" s="10" t="e">
        <f>'LI 2M - SGS'!#REF!</f>
        <v>#REF!</v>
      </c>
      <c r="BV77" s="10" t="e">
        <f>'LI 2M - SGS'!#REF!</f>
        <v>#REF!</v>
      </c>
      <c r="BW77" s="10" t="e">
        <f>'LI 2M - SGS'!#REF!</f>
        <v>#REF!</v>
      </c>
      <c r="BX77" s="10" t="e">
        <f>'LI 2M - SGS'!#REF!</f>
        <v>#REF!</v>
      </c>
      <c r="BY77" s="10" t="e">
        <f>'LI 2M - SGS'!#REF!</f>
        <v>#REF!</v>
      </c>
      <c r="BZ77" s="10" t="e">
        <f>'LI 2M - SGS'!#REF!</f>
        <v>#REF!</v>
      </c>
      <c r="CA77" s="10" t="e">
        <f>'LI 2M - SGS'!#REF!</f>
        <v>#REF!</v>
      </c>
      <c r="CB77" s="10" t="e">
        <f>'LI 2M - SGS'!#REF!</f>
        <v>#REF!</v>
      </c>
      <c r="CC77" s="10" t="e">
        <f>'LI 2M - SGS'!#REF!</f>
        <v>#REF!</v>
      </c>
      <c r="CD77" s="10" t="e">
        <f>'LI 2M - SGS'!#REF!</f>
        <v>#REF!</v>
      </c>
      <c r="CE77" s="10" t="e">
        <f>'LI 2M - SGS'!#REF!</f>
        <v>#REF!</v>
      </c>
      <c r="CF77" s="10" t="e">
        <f>'LI 2M - SGS'!#REF!</f>
        <v>#REF!</v>
      </c>
      <c r="CG77" s="10" t="e">
        <f>'LI 2M - SGS'!#REF!</f>
        <v>#REF!</v>
      </c>
      <c r="CH77" s="10" t="e">
        <f>'LI 2M - SGS'!#REF!</f>
        <v>#REF!</v>
      </c>
    </row>
    <row r="78" spans="2:87" x14ac:dyDescent="0.3">
      <c r="B78" s="57" t="s">
        <v>14</v>
      </c>
      <c r="C78" s="10">
        <f>'LI 3M - LGS'!C19</f>
        <v>0</v>
      </c>
      <c r="D78" s="10">
        <f>'LI 3M - LGS'!D19</f>
        <v>102392.08717000001</v>
      </c>
      <c r="E78" s="10">
        <f>'LI 3M - LGS'!E19</f>
        <v>0</v>
      </c>
      <c r="F78" s="10">
        <f>'LI 3M - LGS'!F19</f>
        <v>208205.34720000002</v>
      </c>
      <c r="G78" s="10">
        <f>'LI 3M - LGS'!G19</f>
        <v>0</v>
      </c>
      <c r="H78" s="10">
        <f>'LI 3M - LGS'!H19</f>
        <v>0</v>
      </c>
      <c r="I78" s="10">
        <f>'LI 3M - LGS'!I19</f>
        <v>19662.375640869141</v>
      </c>
      <c r="J78" s="10">
        <f>'LI 3M - LGS'!J19</f>
        <v>0</v>
      </c>
      <c r="K78" s="10">
        <f>'LI 3M - LGS'!K19</f>
        <v>0</v>
      </c>
      <c r="L78" s="10">
        <f>'LI 3M - LGS'!L19</f>
        <v>0</v>
      </c>
      <c r="M78" s="10">
        <f>'LI 3M - LGS'!M19</f>
        <v>0</v>
      </c>
      <c r="N78" s="10">
        <f>'LI 3M - LGS'!N19</f>
        <v>0</v>
      </c>
      <c r="O78" s="10">
        <f>'LI 3M - LGS'!O19</f>
        <v>0</v>
      </c>
      <c r="P78" s="10">
        <f>'LI 3M - LGS'!P19</f>
        <v>0</v>
      </c>
      <c r="Q78" s="10">
        <f>'LI 3M - LGS'!Q19</f>
        <v>0</v>
      </c>
      <c r="R78" s="10">
        <f>'LI 3M - LGS'!R19</f>
        <v>0</v>
      </c>
      <c r="S78" s="10">
        <f>'LI 3M - LGS'!S19</f>
        <v>0</v>
      </c>
      <c r="T78" s="10">
        <f>'LI 3M - LGS'!T19</f>
        <v>0</v>
      </c>
      <c r="U78" s="10">
        <f>'LI 3M - LGS'!U19</f>
        <v>0</v>
      </c>
      <c r="V78" s="10">
        <f>'LI 3M - LGS'!V19</f>
        <v>0</v>
      </c>
      <c r="W78" s="10">
        <f>'LI 3M - LGS'!W19</f>
        <v>0</v>
      </c>
      <c r="X78" s="10">
        <f>'LI 3M - LGS'!X19</f>
        <v>0</v>
      </c>
      <c r="Y78" s="10">
        <f>'LI 3M - LGS'!Y19</f>
        <v>0</v>
      </c>
      <c r="Z78" s="10">
        <f>'LI 3M - LGS'!Z19</f>
        <v>0</v>
      </c>
      <c r="AA78" s="10">
        <f>'LI 3M - LGS'!AA19</f>
        <v>0</v>
      </c>
      <c r="AB78" s="10">
        <f>'LI 3M - LGS'!AB19</f>
        <v>0</v>
      </c>
      <c r="AC78" s="10">
        <f>'LI 3M - LGS'!AC19</f>
        <v>0</v>
      </c>
      <c r="AD78" s="10">
        <f>'LI 3M - LGS'!AD19</f>
        <v>0</v>
      </c>
      <c r="AE78" s="10">
        <f>'LI 3M - LGS'!AE19</f>
        <v>0</v>
      </c>
      <c r="AF78" s="10">
        <f>'LI 3M - LGS'!AF19</f>
        <v>0</v>
      </c>
      <c r="AG78" s="10">
        <f>'LI 3M - LGS'!AG19</f>
        <v>0</v>
      </c>
      <c r="AH78" s="10">
        <f>'LI 3M - LGS'!AH19</f>
        <v>0</v>
      </c>
      <c r="AI78" s="10">
        <f>'LI 3M - LGS'!AI19</f>
        <v>0</v>
      </c>
      <c r="AJ78" s="10">
        <f>'LI 3M - LGS'!AJ19</f>
        <v>0</v>
      </c>
      <c r="AK78" s="10">
        <f>'LI 3M - LGS'!AK19</f>
        <v>0</v>
      </c>
      <c r="AL78" s="10">
        <f>'LI 3M - LGS'!AL19</f>
        <v>0</v>
      </c>
      <c r="AM78" s="10">
        <f>'LI 3M - LGS'!AM19</f>
        <v>0</v>
      </c>
      <c r="AN78" s="10" t="e">
        <f>'LI 3M - LGS'!#REF!</f>
        <v>#REF!</v>
      </c>
      <c r="AO78" s="10" t="e">
        <f>'LI 3M - LGS'!#REF!</f>
        <v>#REF!</v>
      </c>
      <c r="AP78" s="10" t="e">
        <f>'LI 3M - LGS'!#REF!</f>
        <v>#REF!</v>
      </c>
      <c r="AQ78" s="10" t="e">
        <f>'LI 3M - LGS'!#REF!</f>
        <v>#REF!</v>
      </c>
      <c r="AR78" s="10" t="e">
        <f>'LI 3M - LGS'!#REF!</f>
        <v>#REF!</v>
      </c>
      <c r="AS78" s="10" t="e">
        <f>'LI 3M - LGS'!#REF!</f>
        <v>#REF!</v>
      </c>
      <c r="AT78" s="10" t="e">
        <f>'LI 3M - LGS'!#REF!</f>
        <v>#REF!</v>
      </c>
      <c r="AU78" s="10" t="e">
        <f>'LI 3M - LGS'!#REF!</f>
        <v>#REF!</v>
      </c>
      <c r="AV78" s="10" t="e">
        <f>'LI 3M - LGS'!#REF!</f>
        <v>#REF!</v>
      </c>
      <c r="AW78" s="10" t="e">
        <f>'LI 3M - LGS'!#REF!</f>
        <v>#REF!</v>
      </c>
      <c r="AX78" s="10" t="e">
        <f>'LI 3M - LGS'!#REF!</f>
        <v>#REF!</v>
      </c>
      <c r="AY78" s="10" t="e">
        <f>'LI 3M - LGS'!#REF!</f>
        <v>#REF!</v>
      </c>
      <c r="AZ78" s="10" t="e">
        <f>'LI 3M - LGS'!#REF!</f>
        <v>#REF!</v>
      </c>
      <c r="BA78" s="10" t="e">
        <f>'LI 3M - LGS'!#REF!</f>
        <v>#REF!</v>
      </c>
      <c r="BB78" s="10" t="e">
        <f>'LI 3M - LGS'!#REF!</f>
        <v>#REF!</v>
      </c>
      <c r="BC78" s="10" t="e">
        <f>'LI 3M - LGS'!#REF!</f>
        <v>#REF!</v>
      </c>
      <c r="BD78" s="10" t="e">
        <f>'LI 3M - LGS'!#REF!</f>
        <v>#REF!</v>
      </c>
      <c r="BE78" s="10" t="e">
        <f>'LI 3M - LGS'!#REF!</f>
        <v>#REF!</v>
      </c>
      <c r="BF78" s="10" t="e">
        <f>'LI 3M - LGS'!#REF!</f>
        <v>#REF!</v>
      </c>
      <c r="BG78" s="10" t="e">
        <f>'LI 3M - LGS'!#REF!</f>
        <v>#REF!</v>
      </c>
      <c r="BH78" s="10" t="e">
        <f>'LI 3M - LGS'!#REF!</f>
        <v>#REF!</v>
      </c>
      <c r="BI78" s="10" t="e">
        <f>'LI 3M - LGS'!#REF!</f>
        <v>#REF!</v>
      </c>
      <c r="BJ78" s="10" t="e">
        <f>'LI 3M - LGS'!#REF!</f>
        <v>#REF!</v>
      </c>
      <c r="BK78" s="10" t="e">
        <f>'LI 3M - LGS'!#REF!</f>
        <v>#REF!</v>
      </c>
      <c r="BL78" s="10" t="e">
        <f>'LI 3M - LGS'!#REF!</f>
        <v>#REF!</v>
      </c>
      <c r="BM78" s="10" t="e">
        <f>'LI 3M - LGS'!#REF!</f>
        <v>#REF!</v>
      </c>
      <c r="BN78" s="10" t="e">
        <f>'LI 3M - LGS'!#REF!</f>
        <v>#REF!</v>
      </c>
      <c r="BO78" s="10" t="e">
        <f>'LI 3M - LGS'!#REF!</f>
        <v>#REF!</v>
      </c>
      <c r="BP78" s="10" t="e">
        <f>'LI 3M - LGS'!#REF!</f>
        <v>#REF!</v>
      </c>
      <c r="BQ78" s="10" t="e">
        <f>'LI 3M - LGS'!#REF!</f>
        <v>#REF!</v>
      </c>
      <c r="BR78" s="10" t="e">
        <f>'LI 3M - LGS'!#REF!</f>
        <v>#REF!</v>
      </c>
      <c r="BS78" s="10" t="e">
        <f>'LI 3M - LGS'!#REF!</f>
        <v>#REF!</v>
      </c>
      <c r="BT78" s="10" t="e">
        <f>'LI 3M - LGS'!#REF!</f>
        <v>#REF!</v>
      </c>
      <c r="BU78" s="10" t="e">
        <f>'LI 3M - LGS'!#REF!</f>
        <v>#REF!</v>
      </c>
      <c r="BV78" s="10" t="e">
        <f>'LI 3M - LGS'!#REF!</f>
        <v>#REF!</v>
      </c>
      <c r="BW78" s="10" t="e">
        <f>'LI 3M - LGS'!#REF!</f>
        <v>#REF!</v>
      </c>
      <c r="BX78" s="10" t="e">
        <f>'LI 3M - LGS'!#REF!</f>
        <v>#REF!</v>
      </c>
      <c r="BY78" s="10" t="e">
        <f>'LI 3M - LGS'!#REF!</f>
        <v>#REF!</v>
      </c>
      <c r="BZ78" s="10" t="e">
        <f>'LI 3M - LGS'!#REF!</f>
        <v>#REF!</v>
      </c>
      <c r="CA78" s="10" t="e">
        <f>'LI 3M - LGS'!#REF!</f>
        <v>#REF!</v>
      </c>
      <c r="CB78" s="10" t="e">
        <f>'LI 3M - LGS'!#REF!</f>
        <v>#REF!</v>
      </c>
      <c r="CC78" s="10" t="e">
        <f>'LI 3M - LGS'!#REF!</f>
        <v>#REF!</v>
      </c>
      <c r="CD78" s="10" t="e">
        <f>'LI 3M - LGS'!#REF!</f>
        <v>#REF!</v>
      </c>
      <c r="CE78" s="10" t="e">
        <f>'LI 3M - LGS'!#REF!</f>
        <v>#REF!</v>
      </c>
      <c r="CF78" s="10" t="e">
        <f>'LI 3M - LGS'!#REF!</f>
        <v>#REF!</v>
      </c>
      <c r="CG78" s="10" t="e">
        <f>'LI 3M - LGS'!#REF!</f>
        <v>#REF!</v>
      </c>
      <c r="CH78" s="10" t="e">
        <f>'LI 3M - LGS'!#REF!</f>
        <v>#REF!</v>
      </c>
    </row>
    <row r="79" spans="2:87" x14ac:dyDescent="0.3">
      <c r="B79" s="57" t="s">
        <v>15</v>
      </c>
      <c r="C79" s="10">
        <f>'LI 4M - SPS'!C19</f>
        <v>0</v>
      </c>
      <c r="D79" s="10">
        <f>'LI 4M - SPS'!D19</f>
        <v>0</v>
      </c>
      <c r="E79" s="10">
        <f>'LI 4M - SPS'!E19</f>
        <v>0</v>
      </c>
      <c r="F79" s="10">
        <f>'LI 4M - SPS'!F19</f>
        <v>0</v>
      </c>
      <c r="G79" s="10">
        <f>'LI 4M - SPS'!G19</f>
        <v>0</v>
      </c>
      <c r="H79" s="10">
        <f>'LI 4M - SPS'!H19</f>
        <v>0</v>
      </c>
      <c r="I79" s="10">
        <f>'LI 4M - SPS'!I19</f>
        <v>0</v>
      </c>
      <c r="J79" s="10">
        <f>'LI 4M - SPS'!J19</f>
        <v>0</v>
      </c>
      <c r="K79" s="10">
        <f>'LI 4M - SPS'!K19</f>
        <v>0</v>
      </c>
      <c r="L79" s="10">
        <f>'LI 4M - SPS'!L19</f>
        <v>0</v>
      </c>
      <c r="M79" s="10">
        <f>'LI 4M - SPS'!M19</f>
        <v>92578.162500000006</v>
      </c>
      <c r="N79" s="10">
        <f>'LI 4M - SPS'!N19</f>
        <v>0</v>
      </c>
      <c r="O79" s="10">
        <f>'LI 4M - SPS'!O19</f>
        <v>0</v>
      </c>
      <c r="P79" s="10">
        <f>'LI 4M - SPS'!P19</f>
        <v>0</v>
      </c>
      <c r="Q79" s="10">
        <f>'LI 4M - SPS'!Q19</f>
        <v>0</v>
      </c>
      <c r="R79" s="10">
        <f>'LI 4M - SPS'!R19</f>
        <v>0</v>
      </c>
      <c r="S79" s="10">
        <f>'LI 4M - SPS'!S19</f>
        <v>0</v>
      </c>
      <c r="T79" s="10">
        <f>'LI 4M - SPS'!T19</f>
        <v>0</v>
      </c>
      <c r="U79" s="10">
        <f>'LI 4M - SPS'!U19</f>
        <v>0</v>
      </c>
      <c r="V79" s="10">
        <f>'LI 4M - SPS'!V19</f>
        <v>0</v>
      </c>
      <c r="W79" s="10">
        <f>'LI 4M - SPS'!W19</f>
        <v>0</v>
      </c>
      <c r="X79" s="10">
        <f>'LI 4M - SPS'!X19</f>
        <v>0</v>
      </c>
      <c r="Y79" s="10">
        <f>'LI 4M - SPS'!Y19</f>
        <v>0</v>
      </c>
      <c r="Z79" s="10">
        <f>'LI 4M - SPS'!Z19</f>
        <v>0</v>
      </c>
      <c r="AA79" s="10">
        <f>'LI 4M - SPS'!AA19</f>
        <v>0</v>
      </c>
      <c r="AB79" s="10">
        <f>'LI 4M - SPS'!AB19</f>
        <v>0</v>
      </c>
      <c r="AC79" s="10">
        <f>'LI 4M - SPS'!AC19</f>
        <v>0</v>
      </c>
      <c r="AD79" s="10">
        <f>'LI 4M - SPS'!AD19</f>
        <v>0</v>
      </c>
      <c r="AE79" s="10">
        <f>'LI 4M - SPS'!AE19</f>
        <v>0</v>
      </c>
      <c r="AF79" s="10">
        <f>'LI 4M - SPS'!AF19</f>
        <v>0</v>
      </c>
      <c r="AG79" s="10">
        <f>'LI 4M - SPS'!AG19</f>
        <v>0</v>
      </c>
      <c r="AH79" s="10">
        <f>'LI 4M - SPS'!AH19</f>
        <v>0</v>
      </c>
      <c r="AI79" s="10">
        <f>'LI 4M - SPS'!AI19</f>
        <v>0</v>
      </c>
      <c r="AJ79" s="10">
        <f>'LI 4M - SPS'!AJ19</f>
        <v>0</v>
      </c>
      <c r="AK79" s="10">
        <f>'LI 4M - SPS'!AK19</f>
        <v>0</v>
      </c>
      <c r="AL79" s="10">
        <f>'LI 4M - SPS'!AL19</f>
        <v>0</v>
      </c>
      <c r="AM79" s="10">
        <f>'LI 4M - SPS'!AM19</f>
        <v>0</v>
      </c>
      <c r="AN79" s="10" t="e">
        <f>'LI 4M - SPS'!#REF!</f>
        <v>#REF!</v>
      </c>
      <c r="AO79" s="10" t="e">
        <f>'LI 4M - SPS'!#REF!</f>
        <v>#REF!</v>
      </c>
      <c r="AP79" s="10" t="e">
        <f>'LI 4M - SPS'!#REF!</f>
        <v>#REF!</v>
      </c>
      <c r="AQ79" s="10" t="e">
        <f>'LI 4M - SPS'!#REF!</f>
        <v>#REF!</v>
      </c>
      <c r="AR79" s="10" t="e">
        <f>'LI 4M - SPS'!#REF!</f>
        <v>#REF!</v>
      </c>
      <c r="AS79" s="10" t="e">
        <f>'LI 4M - SPS'!#REF!</f>
        <v>#REF!</v>
      </c>
      <c r="AT79" s="10" t="e">
        <f>'LI 4M - SPS'!#REF!</f>
        <v>#REF!</v>
      </c>
      <c r="AU79" s="10" t="e">
        <f>'LI 4M - SPS'!#REF!</f>
        <v>#REF!</v>
      </c>
      <c r="AV79" s="10" t="e">
        <f>'LI 4M - SPS'!#REF!</f>
        <v>#REF!</v>
      </c>
      <c r="AW79" s="10" t="e">
        <f>'LI 4M - SPS'!#REF!</f>
        <v>#REF!</v>
      </c>
      <c r="AX79" s="10" t="e">
        <f>'LI 4M - SPS'!#REF!</f>
        <v>#REF!</v>
      </c>
      <c r="AY79" s="10" t="e">
        <f>'LI 4M - SPS'!#REF!</f>
        <v>#REF!</v>
      </c>
      <c r="AZ79" s="10" t="e">
        <f>'LI 4M - SPS'!#REF!</f>
        <v>#REF!</v>
      </c>
      <c r="BA79" s="10" t="e">
        <f>'LI 4M - SPS'!#REF!</f>
        <v>#REF!</v>
      </c>
      <c r="BB79" s="10" t="e">
        <f>'LI 4M - SPS'!#REF!</f>
        <v>#REF!</v>
      </c>
      <c r="BC79" s="10" t="e">
        <f>'LI 4M - SPS'!#REF!</f>
        <v>#REF!</v>
      </c>
      <c r="BD79" s="10" t="e">
        <f>'LI 4M - SPS'!#REF!</f>
        <v>#REF!</v>
      </c>
      <c r="BE79" s="10" t="e">
        <f>'LI 4M - SPS'!#REF!</f>
        <v>#REF!</v>
      </c>
      <c r="BF79" s="10" t="e">
        <f>'LI 4M - SPS'!#REF!</f>
        <v>#REF!</v>
      </c>
      <c r="BG79" s="10" t="e">
        <f>'LI 4M - SPS'!#REF!</f>
        <v>#REF!</v>
      </c>
      <c r="BH79" s="10" t="e">
        <f>'LI 4M - SPS'!#REF!</f>
        <v>#REF!</v>
      </c>
      <c r="BI79" s="10" t="e">
        <f>'LI 4M - SPS'!#REF!</f>
        <v>#REF!</v>
      </c>
      <c r="BJ79" s="10" t="e">
        <f>'LI 4M - SPS'!#REF!</f>
        <v>#REF!</v>
      </c>
      <c r="BK79" s="10" t="e">
        <f>'LI 4M - SPS'!#REF!</f>
        <v>#REF!</v>
      </c>
      <c r="BL79" s="10" t="e">
        <f>'LI 4M - SPS'!#REF!</f>
        <v>#REF!</v>
      </c>
      <c r="BM79" s="10" t="e">
        <f>'LI 4M - SPS'!#REF!</f>
        <v>#REF!</v>
      </c>
      <c r="BN79" s="10" t="e">
        <f>'LI 4M - SPS'!#REF!</f>
        <v>#REF!</v>
      </c>
      <c r="BO79" s="10" t="e">
        <f>'LI 4M - SPS'!#REF!</f>
        <v>#REF!</v>
      </c>
      <c r="BP79" s="10" t="e">
        <f>'LI 4M - SPS'!#REF!</f>
        <v>#REF!</v>
      </c>
      <c r="BQ79" s="10" t="e">
        <f>'LI 4M - SPS'!#REF!</f>
        <v>#REF!</v>
      </c>
      <c r="BR79" s="10" t="e">
        <f>'LI 4M - SPS'!#REF!</f>
        <v>#REF!</v>
      </c>
      <c r="BS79" s="10" t="e">
        <f>'LI 4M - SPS'!#REF!</f>
        <v>#REF!</v>
      </c>
      <c r="BT79" s="10" t="e">
        <f>'LI 4M - SPS'!#REF!</f>
        <v>#REF!</v>
      </c>
      <c r="BU79" s="10" t="e">
        <f>'LI 4M - SPS'!#REF!</f>
        <v>#REF!</v>
      </c>
      <c r="BV79" s="10" t="e">
        <f>'LI 4M - SPS'!#REF!</f>
        <v>#REF!</v>
      </c>
      <c r="BW79" s="10" t="e">
        <f>'LI 4M - SPS'!#REF!</f>
        <v>#REF!</v>
      </c>
      <c r="BX79" s="10" t="e">
        <f>'LI 4M - SPS'!#REF!</f>
        <v>#REF!</v>
      </c>
      <c r="BY79" s="10" t="e">
        <f>'LI 4M - SPS'!#REF!</f>
        <v>#REF!</v>
      </c>
      <c r="BZ79" s="10" t="e">
        <f>'LI 4M - SPS'!#REF!</f>
        <v>#REF!</v>
      </c>
      <c r="CA79" s="10" t="e">
        <f>'LI 4M - SPS'!#REF!</f>
        <v>#REF!</v>
      </c>
      <c r="CB79" s="10" t="e">
        <f>'LI 4M - SPS'!#REF!</f>
        <v>#REF!</v>
      </c>
      <c r="CC79" s="10" t="e">
        <f>'LI 4M - SPS'!#REF!</f>
        <v>#REF!</v>
      </c>
      <c r="CD79" s="10" t="e">
        <f>'LI 4M - SPS'!#REF!</f>
        <v>#REF!</v>
      </c>
      <c r="CE79" s="10" t="e">
        <f>'LI 4M - SPS'!#REF!</f>
        <v>#REF!</v>
      </c>
      <c r="CF79" s="10" t="e">
        <f>'LI 4M - SPS'!#REF!</f>
        <v>#REF!</v>
      </c>
      <c r="CG79" s="10" t="e">
        <f>'LI 4M - SPS'!#REF!</f>
        <v>#REF!</v>
      </c>
      <c r="CH79" s="10" t="e">
        <f>'LI 4M - SPS'!#REF!</f>
        <v>#REF!</v>
      </c>
    </row>
    <row r="80" spans="2:87" ht="15" thickBot="1" x14ac:dyDescent="0.35">
      <c r="B80" s="32" t="s">
        <v>16</v>
      </c>
      <c r="C80" s="143">
        <f>'LI 11M - LPS'!C19</f>
        <v>0</v>
      </c>
      <c r="D80" s="143">
        <f>'LI 11M - LPS'!D19</f>
        <v>0</v>
      </c>
      <c r="E80" s="143">
        <f>'LI 11M - LPS'!E19</f>
        <v>0</v>
      </c>
      <c r="F80" s="143">
        <f>'LI 11M - LPS'!F19</f>
        <v>0</v>
      </c>
      <c r="G80" s="143">
        <f>'LI 11M - LPS'!G19</f>
        <v>0</v>
      </c>
      <c r="H80" s="143">
        <f>'LI 11M - LPS'!H19</f>
        <v>0</v>
      </c>
      <c r="I80" s="143">
        <f>'LI 11M - LPS'!I19</f>
        <v>0</v>
      </c>
      <c r="J80" s="143">
        <f>'LI 11M - LPS'!J19</f>
        <v>0</v>
      </c>
      <c r="K80" s="143">
        <f>'LI 11M - LPS'!K19</f>
        <v>0</v>
      </c>
      <c r="L80" s="143">
        <f>'LI 11M - LPS'!L19</f>
        <v>0</v>
      </c>
      <c r="M80" s="143">
        <f>'LI 11M - LPS'!M19</f>
        <v>0</v>
      </c>
      <c r="N80" s="143">
        <f>'LI 11M - LPS'!N19</f>
        <v>0</v>
      </c>
      <c r="O80" s="143">
        <f>'LI 11M - LPS'!O19</f>
        <v>0</v>
      </c>
      <c r="P80" s="143">
        <f>'LI 11M - LPS'!P19</f>
        <v>0</v>
      </c>
      <c r="Q80" s="68">
        <f>'LI 11M - LPS'!Q19</f>
        <v>0</v>
      </c>
      <c r="R80" s="68">
        <f>'LI 11M - LPS'!R19</f>
        <v>0</v>
      </c>
      <c r="S80" s="68">
        <f>'LI 11M - LPS'!S19</f>
        <v>0</v>
      </c>
      <c r="T80" s="68">
        <f>'LI 11M - LPS'!T19</f>
        <v>0</v>
      </c>
      <c r="U80" s="68">
        <f>'LI 11M - LPS'!U19</f>
        <v>0</v>
      </c>
      <c r="V80" s="68">
        <f>'LI 11M - LPS'!V19</f>
        <v>0</v>
      </c>
      <c r="W80" s="68">
        <f>'LI 11M - LPS'!W19</f>
        <v>0</v>
      </c>
      <c r="X80" s="68">
        <f>'LI 11M - LPS'!X19</f>
        <v>0</v>
      </c>
      <c r="Y80" s="68">
        <f>'LI 11M - LPS'!Y19</f>
        <v>0</v>
      </c>
      <c r="Z80" s="68">
        <f>'LI 11M - LPS'!Z19</f>
        <v>0</v>
      </c>
      <c r="AA80" s="68">
        <f>'LI 11M - LPS'!AA19</f>
        <v>0</v>
      </c>
      <c r="AB80" s="68">
        <f>'LI 11M - LPS'!AB19</f>
        <v>0</v>
      </c>
      <c r="AC80" s="68">
        <f>'LI 11M - LPS'!AC19</f>
        <v>0</v>
      </c>
      <c r="AD80" s="68">
        <f>'LI 11M - LPS'!AD19</f>
        <v>0</v>
      </c>
      <c r="AE80" s="68">
        <f>'LI 11M - LPS'!AE19</f>
        <v>0</v>
      </c>
      <c r="AF80" s="68">
        <f>'LI 11M - LPS'!AF19</f>
        <v>0</v>
      </c>
      <c r="AG80" s="68">
        <f>'LI 11M - LPS'!AG19</f>
        <v>0</v>
      </c>
      <c r="AH80" s="68">
        <f>'LI 11M - LPS'!AH19</f>
        <v>0</v>
      </c>
      <c r="AI80" s="68">
        <f>'LI 11M - LPS'!AI19</f>
        <v>0</v>
      </c>
      <c r="AJ80" s="68">
        <f>'LI 11M - LPS'!AJ19</f>
        <v>0</v>
      </c>
      <c r="AK80" s="68">
        <f>'LI 11M - LPS'!AK19</f>
        <v>0</v>
      </c>
      <c r="AL80" s="68">
        <f>'LI 11M - LPS'!AL19</f>
        <v>0</v>
      </c>
      <c r="AM80" s="68">
        <f>'LI 11M - LPS'!AM19</f>
        <v>0</v>
      </c>
      <c r="AN80" s="68" t="e">
        <f>'LI 11M - LPS'!#REF!</f>
        <v>#REF!</v>
      </c>
      <c r="AO80" s="68" t="e">
        <f>'LI 11M - LPS'!#REF!</f>
        <v>#REF!</v>
      </c>
      <c r="AP80" s="68" t="e">
        <f>'LI 11M - LPS'!#REF!</f>
        <v>#REF!</v>
      </c>
      <c r="AQ80" s="68" t="e">
        <f>'LI 11M - LPS'!#REF!</f>
        <v>#REF!</v>
      </c>
      <c r="AR80" s="68" t="e">
        <f>'LI 11M - LPS'!#REF!</f>
        <v>#REF!</v>
      </c>
      <c r="AS80" s="68" t="e">
        <f>'LI 11M - LPS'!#REF!</f>
        <v>#REF!</v>
      </c>
      <c r="AT80" s="68" t="e">
        <f>'LI 11M - LPS'!#REF!</f>
        <v>#REF!</v>
      </c>
      <c r="AU80" s="68" t="e">
        <f>'LI 11M - LPS'!#REF!</f>
        <v>#REF!</v>
      </c>
      <c r="AV80" s="68" t="e">
        <f>'LI 11M - LPS'!#REF!</f>
        <v>#REF!</v>
      </c>
      <c r="AW80" s="68" t="e">
        <f>'LI 11M - LPS'!#REF!</f>
        <v>#REF!</v>
      </c>
      <c r="AX80" s="68" t="e">
        <f>'LI 11M - LPS'!#REF!</f>
        <v>#REF!</v>
      </c>
      <c r="AY80" s="68" t="e">
        <f>'LI 11M - LPS'!#REF!</f>
        <v>#REF!</v>
      </c>
      <c r="AZ80" s="68" t="e">
        <f>'LI 11M - LPS'!#REF!</f>
        <v>#REF!</v>
      </c>
      <c r="BA80" s="68" t="e">
        <f>'LI 11M - LPS'!#REF!</f>
        <v>#REF!</v>
      </c>
      <c r="BB80" s="68" t="e">
        <f>'LI 11M - LPS'!#REF!</f>
        <v>#REF!</v>
      </c>
      <c r="BC80" s="68" t="e">
        <f>'LI 11M - LPS'!#REF!</f>
        <v>#REF!</v>
      </c>
      <c r="BD80" s="68" t="e">
        <f>'LI 11M - LPS'!#REF!</f>
        <v>#REF!</v>
      </c>
      <c r="BE80" s="68" t="e">
        <f>'LI 11M - LPS'!#REF!</f>
        <v>#REF!</v>
      </c>
      <c r="BF80" s="68" t="e">
        <f>'LI 11M - LPS'!#REF!</f>
        <v>#REF!</v>
      </c>
      <c r="BG80" s="68" t="e">
        <f>'LI 11M - LPS'!#REF!</f>
        <v>#REF!</v>
      </c>
      <c r="BH80" s="68" t="e">
        <f>'LI 11M - LPS'!#REF!</f>
        <v>#REF!</v>
      </c>
      <c r="BI80" s="68" t="e">
        <f>'LI 11M - LPS'!#REF!</f>
        <v>#REF!</v>
      </c>
      <c r="BJ80" s="68" t="e">
        <f>'LI 11M - LPS'!#REF!</f>
        <v>#REF!</v>
      </c>
      <c r="BK80" s="68" t="e">
        <f>'LI 11M - LPS'!#REF!</f>
        <v>#REF!</v>
      </c>
      <c r="BL80" s="68" t="e">
        <f>'LI 11M - LPS'!#REF!</f>
        <v>#REF!</v>
      </c>
      <c r="BM80" s="68" t="e">
        <f>'LI 11M - LPS'!#REF!</f>
        <v>#REF!</v>
      </c>
      <c r="BN80" s="68" t="e">
        <f>'LI 11M - LPS'!#REF!</f>
        <v>#REF!</v>
      </c>
      <c r="BO80" s="68" t="e">
        <f>'LI 11M - LPS'!#REF!</f>
        <v>#REF!</v>
      </c>
      <c r="BP80" s="68" t="e">
        <f>'LI 11M - LPS'!#REF!</f>
        <v>#REF!</v>
      </c>
      <c r="BQ80" s="68" t="e">
        <f>'LI 11M - LPS'!#REF!</f>
        <v>#REF!</v>
      </c>
      <c r="BR80" s="68" t="e">
        <f>'LI 11M - LPS'!#REF!</f>
        <v>#REF!</v>
      </c>
      <c r="BS80" s="68" t="e">
        <f>'LI 11M - LPS'!#REF!</f>
        <v>#REF!</v>
      </c>
      <c r="BT80" s="68" t="e">
        <f>'LI 11M - LPS'!#REF!</f>
        <v>#REF!</v>
      </c>
      <c r="BU80" s="68" t="e">
        <f>'LI 11M - LPS'!#REF!</f>
        <v>#REF!</v>
      </c>
      <c r="BV80" s="68" t="e">
        <f>'LI 11M - LPS'!#REF!</f>
        <v>#REF!</v>
      </c>
      <c r="BW80" s="68" t="e">
        <f>'LI 11M - LPS'!#REF!</f>
        <v>#REF!</v>
      </c>
      <c r="BX80" s="68" t="e">
        <f>'LI 11M - LPS'!#REF!</f>
        <v>#REF!</v>
      </c>
      <c r="BY80" s="68" t="e">
        <f>'LI 11M - LPS'!#REF!</f>
        <v>#REF!</v>
      </c>
      <c r="BZ80" s="68" t="e">
        <f>'LI 11M - LPS'!#REF!</f>
        <v>#REF!</v>
      </c>
      <c r="CA80" s="68" t="e">
        <f>'LI 11M - LPS'!#REF!</f>
        <v>#REF!</v>
      </c>
      <c r="CB80" s="68" t="e">
        <f>'LI 11M - LPS'!#REF!</f>
        <v>#REF!</v>
      </c>
      <c r="CC80" s="68" t="e">
        <f>'LI 11M - LPS'!#REF!</f>
        <v>#REF!</v>
      </c>
      <c r="CD80" s="68" t="e">
        <f>'LI 11M - LPS'!#REF!</f>
        <v>#REF!</v>
      </c>
      <c r="CE80" s="68" t="e">
        <f>'LI 11M - LPS'!#REF!</f>
        <v>#REF!</v>
      </c>
      <c r="CF80" s="68" t="e">
        <f>'LI 11M - LPS'!#REF!</f>
        <v>#REF!</v>
      </c>
      <c r="CG80" s="68" t="e">
        <f>'LI 11M - LPS'!#REF!</f>
        <v>#REF!</v>
      </c>
      <c r="CH80" s="68" t="e">
        <f>'LI 11M - LPS'!#REF!</f>
        <v>#REF!</v>
      </c>
    </row>
    <row r="81" spans="1:99" ht="15" thickBot="1" x14ac:dyDescent="0.35">
      <c r="B81" s="58" t="s">
        <v>3</v>
      </c>
      <c r="C81" s="79">
        <f>SUM(C76:C80)</f>
        <v>124673.62018966675</v>
      </c>
      <c r="D81" s="80">
        <f t="shared" ref="D81:BO81" si="79">SUM(D76:D80)</f>
        <v>184276.26230204347</v>
      </c>
      <c r="E81" s="80">
        <f t="shared" si="79"/>
        <v>266788.51740516128</v>
      </c>
      <c r="F81" s="80">
        <f t="shared" si="79"/>
        <v>259182.15582951665</v>
      </c>
      <c r="G81" s="80">
        <f t="shared" si="79"/>
        <v>0</v>
      </c>
      <c r="H81" s="80">
        <f t="shared" si="79"/>
        <v>1878015.1805155277</v>
      </c>
      <c r="I81" s="80">
        <f t="shared" si="79"/>
        <v>921518.33529940073</v>
      </c>
      <c r="J81" s="80">
        <f t="shared" si="79"/>
        <v>3105468.6800984992</v>
      </c>
      <c r="K81" s="80">
        <f t="shared" si="79"/>
        <v>163807.97471022606</v>
      </c>
      <c r="L81" s="80">
        <f t="shared" si="79"/>
        <v>868415.31051921844</v>
      </c>
      <c r="M81" s="80">
        <f t="shared" si="79"/>
        <v>1995853.7854591173</v>
      </c>
      <c r="N81" s="80">
        <f t="shared" si="79"/>
        <v>2792223.1495933533</v>
      </c>
      <c r="O81" s="80">
        <f t="shared" si="79"/>
        <v>0</v>
      </c>
      <c r="P81" s="80">
        <f t="shared" si="79"/>
        <v>0</v>
      </c>
      <c r="Q81" s="69">
        <f t="shared" si="79"/>
        <v>0</v>
      </c>
      <c r="R81" s="69">
        <f t="shared" si="79"/>
        <v>0</v>
      </c>
      <c r="S81" s="69">
        <f t="shared" si="79"/>
        <v>0</v>
      </c>
      <c r="T81" s="69">
        <f t="shared" si="79"/>
        <v>0</v>
      </c>
      <c r="U81" s="69">
        <f t="shared" si="79"/>
        <v>0</v>
      </c>
      <c r="V81" s="69">
        <f t="shared" si="79"/>
        <v>0</v>
      </c>
      <c r="W81" s="69">
        <f t="shared" si="79"/>
        <v>0</v>
      </c>
      <c r="X81" s="69">
        <f t="shared" si="79"/>
        <v>0</v>
      </c>
      <c r="Y81" s="69">
        <f t="shared" si="79"/>
        <v>0</v>
      </c>
      <c r="Z81" s="69">
        <f t="shared" si="79"/>
        <v>0</v>
      </c>
      <c r="AA81" s="69">
        <f t="shared" si="79"/>
        <v>0</v>
      </c>
      <c r="AB81" s="69">
        <f t="shared" si="79"/>
        <v>0</v>
      </c>
      <c r="AC81" s="69">
        <f t="shared" si="79"/>
        <v>0</v>
      </c>
      <c r="AD81" s="69">
        <f t="shared" si="79"/>
        <v>0</v>
      </c>
      <c r="AE81" s="69">
        <f t="shared" si="79"/>
        <v>0</v>
      </c>
      <c r="AF81" s="69">
        <f t="shared" si="79"/>
        <v>0</v>
      </c>
      <c r="AG81" s="69">
        <f t="shared" si="79"/>
        <v>0</v>
      </c>
      <c r="AH81" s="69">
        <f t="shared" si="79"/>
        <v>0</v>
      </c>
      <c r="AI81" s="69">
        <f t="shared" si="79"/>
        <v>0</v>
      </c>
      <c r="AJ81" s="69">
        <f t="shared" si="79"/>
        <v>0</v>
      </c>
      <c r="AK81" s="69">
        <f t="shared" si="79"/>
        <v>0</v>
      </c>
      <c r="AL81" s="69">
        <f t="shared" si="79"/>
        <v>0</v>
      </c>
      <c r="AM81" s="69">
        <f t="shared" si="79"/>
        <v>0</v>
      </c>
      <c r="AN81" s="69" t="e">
        <f t="shared" si="79"/>
        <v>#REF!</v>
      </c>
      <c r="AO81" s="69" t="e">
        <f t="shared" si="79"/>
        <v>#REF!</v>
      </c>
      <c r="AP81" s="69" t="e">
        <f t="shared" si="79"/>
        <v>#REF!</v>
      </c>
      <c r="AQ81" s="69" t="e">
        <f t="shared" si="79"/>
        <v>#REF!</v>
      </c>
      <c r="AR81" s="69" t="e">
        <f t="shared" si="79"/>
        <v>#REF!</v>
      </c>
      <c r="AS81" s="69" t="e">
        <f t="shared" si="79"/>
        <v>#REF!</v>
      </c>
      <c r="AT81" s="69" t="e">
        <f t="shared" si="79"/>
        <v>#REF!</v>
      </c>
      <c r="AU81" s="69" t="e">
        <f t="shared" si="79"/>
        <v>#REF!</v>
      </c>
      <c r="AV81" s="69" t="e">
        <f t="shared" si="79"/>
        <v>#REF!</v>
      </c>
      <c r="AW81" s="69" t="e">
        <f t="shared" si="79"/>
        <v>#REF!</v>
      </c>
      <c r="AX81" s="69" t="e">
        <f t="shared" si="79"/>
        <v>#REF!</v>
      </c>
      <c r="AY81" s="69" t="e">
        <f t="shared" si="79"/>
        <v>#REF!</v>
      </c>
      <c r="AZ81" s="69" t="e">
        <f t="shared" si="79"/>
        <v>#REF!</v>
      </c>
      <c r="BA81" s="69" t="e">
        <f t="shared" si="79"/>
        <v>#REF!</v>
      </c>
      <c r="BB81" s="69" t="e">
        <f t="shared" si="79"/>
        <v>#REF!</v>
      </c>
      <c r="BC81" s="69" t="e">
        <f t="shared" si="79"/>
        <v>#REF!</v>
      </c>
      <c r="BD81" s="69" t="e">
        <f t="shared" si="79"/>
        <v>#REF!</v>
      </c>
      <c r="BE81" s="69" t="e">
        <f t="shared" si="79"/>
        <v>#REF!</v>
      </c>
      <c r="BF81" s="69" t="e">
        <f t="shared" si="79"/>
        <v>#REF!</v>
      </c>
      <c r="BG81" s="69" t="e">
        <f t="shared" si="79"/>
        <v>#REF!</v>
      </c>
      <c r="BH81" s="69" t="e">
        <f t="shared" si="79"/>
        <v>#REF!</v>
      </c>
      <c r="BI81" s="69" t="e">
        <f t="shared" si="79"/>
        <v>#REF!</v>
      </c>
      <c r="BJ81" s="69" t="e">
        <f t="shared" si="79"/>
        <v>#REF!</v>
      </c>
      <c r="BK81" s="69" t="e">
        <f t="shared" si="79"/>
        <v>#REF!</v>
      </c>
      <c r="BL81" s="69" t="e">
        <f t="shared" si="79"/>
        <v>#REF!</v>
      </c>
      <c r="BM81" s="69" t="e">
        <f t="shared" si="79"/>
        <v>#REF!</v>
      </c>
      <c r="BN81" s="69" t="e">
        <f t="shared" si="79"/>
        <v>#REF!</v>
      </c>
      <c r="BO81" s="69" t="e">
        <f t="shared" si="79"/>
        <v>#REF!</v>
      </c>
      <c r="BP81" s="69" t="e">
        <f t="shared" ref="BP81:CH81" si="80">SUM(BP76:BP80)</f>
        <v>#REF!</v>
      </c>
      <c r="BQ81" s="69" t="e">
        <f t="shared" si="80"/>
        <v>#REF!</v>
      </c>
      <c r="BR81" s="69" t="e">
        <f t="shared" si="80"/>
        <v>#REF!</v>
      </c>
      <c r="BS81" s="69" t="e">
        <f t="shared" si="80"/>
        <v>#REF!</v>
      </c>
      <c r="BT81" s="69" t="e">
        <f t="shared" si="80"/>
        <v>#REF!</v>
      </c>
      <c r="BU81" s="69" t="e">
        <f t="shared" si="80"/>
        <v>#REF!</v>
      </c>
      <c r="BV81" s="69" t="e">
        <f t="shared" si="80"/>
        <v>#REF!</v>
      </c>
      <c r="BW81" s="69" t="e">
        <f t="shared" si="80"/>
        <v>#REF!</v>
      </c>
      <c r="BX81" s="69" t="e">
        <f t="shared" si="80"/>
        <v>#REF!</v>
      </c>
      <c r="BY81" s="69" t="e">
        <f t="shared" si="80"/>
        <v>#REF!</v>
      </c>
      <c r="BZ81" s="69" t="e">
        <f t="shared" si="80"/>
        <v>#REF!</v>
      </c>
      <c r="CA81" s="69" t="e">
        <f t="shared" si="80"/>
        <v>#REF!</v>
      </c>
      <c r="CB81" s="69" t="e">
        <f t="shared" si="80"/>
        <v>#REF!</v>
      </c>
      <c r="CC81" s="69" t="e">
        <f t="shared" si="80"/>
        <v>#REF!</v>
      </c>
      <c r="CD81" s="69" t="e">
        <f t="shared" si="80"/>
        <v>#REF!</v>
      </c>
      <c r="CE81" s="69" t="e">
        <f t="shared" si="80"/>
        <v>#REF!</v>
      </c>
      <c r="CF81" s="69" t="e">
        <f t="shared" si="80"/>
        <v>#REF!</v>
      </c>
      <c r="CG81" s="69" t="e">
        <f t="shared" si="80"/>
        <v>#REF!</v>
      </c>
      <c r="CH81" s="71" t="e">
        <f t="shared" si="80"/>
        <v>#REF!</v>
      </c>
    </row>
    <row r="82" spans="1:99" x14ac:dyDescent="0.3">
      <c r="N82" s="413" t="s">
        <v>201</v>
      </c>
      <c r="O82" s="414">
        <f>SUM(C65:N65)</f>
        <v>326404345.67618334</v>
      </c>
    </row>
    <row r="83" spans="1:99" x14ac:dyDescent="0.3">
      <c r="N83" s="413" t="s">
        <v>202</v>
      </c>
      <c r="O83" s="415">
        <f>'RES kWh ENTRY'!O44</f>
        <v>36001833.619999997</v>
      </c>
    </row>
    <row r="84" spans="1:99" x14ac:dyDescent="0.3">
      <c r="N84" s="413" t="s">
        <v>200</v>
      </c>
      <c r="O84" s="414">
        <f>SUM(O82:O83)</f>
        <v>362406179.29618335</v>
      </c>
    </row>
    <row r="85" spans="1:99" ht="18" customHeight="1" x14ac:dyDescent="0.3">
      <c r="A85" s="534" t="s">
        <v>53</v>
      </c>
      <c r="B85" s="534"/>
      <c r="C85" s="203" t="s">
        <v>49</v>
      </c>
      <c r="N85" s="421" t="s">
        <v>203</v>
      </c>
      <c r="O85" s="420">
        <f>' 1M - RES'!N31+'2M - SGS'!N37+'3M - LGS'!N37+'4M - SPS'!N37+'11M - LPS'!N37+' LI 1M - RES'!N31+'LI 2M - SGS'!N37+'LI 3M - LGS'!N37+'LI 4M - SPS'!N37+'LI 11M - LPS'!N37+'Biz DRENE'!P75+'Res DRENE'!N18</f>
        <v>362406179.29618329</v>
      </c>
    </row>
    <row r="86" spans="1:99" ht="15" thickBot="1" x14ac:dyDescent="0.35">
      <c r="A86" s="534"/>
      <c r="B86" s="534"/>
    </row>
    <row r="87" spans="1:99" ht="15" thickBot="1" x14ac:dyDescent="0.35">
      <c r="B87" s="55" t="s">
        <v>34</v>
      </c>
      <c r="C87" s="50">
        <f>C59</f>
        <v>43831</v>
      </c>
      <c r="D87" s="50">
        <f t="shared" ref="D87:BO87" si="81">D59</f>
        <v>43862</v>
      </c>
      <c r="E87" s="50">
        <f t="shared" si="81"/>
        <v>43891</v>
      </c>
      <c r="F87" s="50">
        <f t="shared" si="81"/>
        <v>43922</v>
      </c>
      <c r="G87" s="50">
        <f t="shared" si="81"/>
        <v>43952</v>
      </c>
      <c r="H87" s="50">
        <f t="shared" si="81"/>
        <v>43983</v>
      </c>
      <c r="I87" s="50">
        <f t="shared" si="81"/>
        <v>44013</v>
      </c>
      <c r="J87" s="50">
        <f t="shared" si="81"/>
        <v>44044</v>
      </c>
      <c r="K87" s="50">
        <f t="shared" si="81"/>
        <v>44075</v>
      </c>
      <c r="L87" s="50">
        <f t="shared" si="81"/>
        <v>44105</v>
      </c>
      <c r="M87" s="50">
        <f t="shared" si="81"/>
        <v>44136</v>
      </c>
      <c r="N87" s="50">
        <f t="shared" si="81"/>
        <v>44166</v>
      </c>
      <c r="O87" s="50">
        <f t="shared" si="81"/>
        <v>44197</v>
      </c>
      <c r="P87" s="50">
        <f t="shared" si="81"/>
        <v>44228</v>
      </c>
      <c r="Q87" s="50">
        <f t="shared" si="81"/>
        <v>44256</v>
      </c>
      <c r="R87" s="50">
        <f t="shared" si="81"/>
        <v>44287</v>
      </c>
      <c r="S87" s="50">
        <f t="shared" si="81"/>
        <v>44317</v>
      </c>
      <c r="T87" s="50">
        <f t="shared" si="81"/>
        <v>44348</v>
      </c>
      <c r="U87" s="50">
        <f t="shared" si="81"/>
        <v>44378</v>
      </c>
      <c r="V87" s="50">
        <f t="shared" si="81"/>
        <v>44409</v>
      </c>
      <c r="W87" s="50">
        <f t="shared" si="81"/>
        <v>44440</v>
      </c>
      <c r="X87" s="50">
        <f t="shared" si="81"/>
        <v>44470</v>
      </c>
      <c r="Y87" s="50">
        <f t="shared" si="81"/>
        <v>44501</v>
      </c>
      <c r="Z87" s="50">
        <f t="shared" si="81"/>
        <v>44531</v>
      </c>
      <c r="AA87" s="50">
        <f t="shared" si="81"/>
        <v>44562</v>
      </c>
      <c r="AB87" s="50">
        <f t="shared" si="81"/>
        <v>44593</v>
      </c>
      <c r="AC87" s="50">
        <f t="shared" si="81"/>
        <v>44621</v>
      </c>
      <c r="AD87" s="50">
        <f t="shared" si="81"/>
        <v>44652</v>
      </c>
      <c r="AE87" s="50">
        <f t="shared" si="81"/>
        <v>44682</v>
      </c>
      <c r="AF87" s="50">
        <f t="shared" si="81"/>
        <v>44713</v>
      </c>
      <c r="AG87" s="50">
        <f t="shared" si="81"/>
        <v>44743</v>
      </c>
      <c r="AH87" s="50">
        <f t="shared" si="81"/>
        <v>44774</v>
      </c>
      <c r="AI87" s="50">
        <f t="shared" si="81"/>
        <v>44805</v>
      </c>
      <c r="AJ87" s="50">
        <f t="shared" si="81"/>
        <v>44835</v>
      </c>
      <c r="AK87" s="50">
        <f t="shared" si="81"/>
        <v>44866</v>
      </c>
      <c r="AL87" s="50">
        <f t="shared" si="81"/>
        <v>44896</v>
      </c>
      <c r="AM87" s="50">
        <f t="shared" si="81"/>
        <v>44927</v>
      </c>
      <c r="AN87" s="50" t="e">
        <f t="shared" si="81"/>
        <v>#REF!</v>
      </c>
      <c r="AO87" s="50" t="e">
        <f t="shared" si="81"/>
        <v>#REF!</v>
      </c>
      <c r="AP87" s="50" t="e">
        <f t="shared" si="81"/>
        <v>#REF!</v>
      </c>
      <c r="AQ87" s="50" t="e">
        <f t="shared" si="81"/>
        <v>#REF!</v>
      </c>
      <c r="AR87" s="50" t="e">
        <f t="shared" si="81"/>
        <v>#REF!</v>
      </c>
      <c r="AS87" s="50" t="e">
        <f t="shared" si="81"/>
        <v>#REF!</v>
      </c>
      <c r="AT87" s="50" t="e">
        <f t="shared" si="81"/>
        <v>#REF!</v>
      </c>
      <c r="AU87" s="50" t="e">
        <f t="shared" si="81"/>
        <v>#REF!</v>
      </c>
      <c r="AV87" s="50" t="e">
        <f t="shared" si="81"/>
        <v>#REF!</v>
      </c>
      <c r="AW87" s="50" t="e">
        <f t="shared" si="81"/>
        <v>#REF!</v>
      </c>
      <c r="AX87" s="50" t="e">
        <f t="shared" si="81"/>
        <v>#REF!</v>
      </c>
      <c r="AY87" s="50" t="e">
        <f t="shared" si="81"/>
        <v>#REF!</v>
      </c>
      <c r="AZ87" s="50" t="e">
        <f t="shared" si="81"/>
        <v>#REF!</v>
      </c>
      <c r="BA87" s="50" t="e">
        <f t="shared" si="81"/>
        <v>#REF!</v>
      </c>
      <c r="BB87" s="50" t="e">
        <f t="shared" si="81"/>
        <v>#REF!</v>
      </c>
      <c r="BC87" s="50" t="e">
        <f t="shared" si="81"/>
        <v>#REF!</v>
      </c>
      <c r="BD87" s="50" t="e">
        <f t="shared" si="81"/>
        <v>#REF!</v>
      </c>
      <c r="BE87" s="50" t="e">
        <f t="shared" si="81"/>
        <v>#REF!</v>
      </c>
      <c r="BF87" s="50" t="e">
        <f t="shared" si="81"/>
        <v>#REF!</v>
      </c>
      <c r="BG87" s="50" t="e">
        <f t="shared" si="81"/>
        <v>#REF!</v>
      </c>
      <c r="BH87" s="50" t="e">
        <f t="shared" si="81"/>
        <v>#REF!</v>
      </c>
      <c r="BI87" s="50" t="e">
        <f t="shared" si="81"/>
        <v>#REF!</v>
      </c>
      <c r="BJ87" s="50" t="e">
        <f t="shared" si="81"/>
        <v>#REF!</v>
      </c>
      <c r="BK87" s="50" t="e">
        <f t="shared" si="81"/>
        <v>#REF!</v>
      </c>
      <c r="BL87" s="50" t="e">
        <f t="shared" si="81"/>
        <v>#REF!</v>
      </c>
      <c r="BM87" s="50" t="e">
        <f t="shared" si="81"/>
        <v>#REF!</v>
      </c>
      <c r="BN87" s="50" t="e">
        <f t="shared" si="81"/>
        <v>#REF!</v>
      </c>
      <c r="BO87" s="50" t="e">
        <f t="shared" si="81"/>
        <v>#REF!</v>
      </c>
      <c r="BP87" s="50" t="e">
        <f t="shared" ref="BP87:CH87" si="82">BP59</f>
        <v>#REF!</v>
      </c>
      <c r="BQ87" s="50" t="e">
        <f t="shared" si="82"/>
        <v>#REF!</v>
      </c>
      <c r="BR87" s="50" t="e">
        <f t="shared" si="82"/>
        <v>#REF!</v>
      </c>
      <c r="BS87" s="50" t="e">
        <f t="shared" si="82"/>
        <v>#REF!</v>
      </c>
      <c r="BT87" s="50" t="e">
        <f t="shared" si="82"/>
        <v>#REF!</v>
      </c>
      <c r="BU87" s="50" t="e">
        <f t="shared" si="82"/>
        <v>#REF!</v>
      </c>
      <c r="BV87" s="50" t="e">
        <f t="shared" si="82"/>
        <v>#REF!</v>
      </c>
      <c r="BW87" s="50" t="e">
        <f t="shared" si="82"/>
        <v>#REF!</v>
      </c>
      <c r="BX87" s="50" t="e">
        <f t="shared" si="82"/>
        <v>#REF!</v>
      </c>
      <c r="BY87" s="50" t="e">
        <f t="shared" si="82"/>
        <v>#REF!</v>
      </c>
      <c r="BZ87" s="50" t="e">
        <f t="shared" si="82"/>
        <v>#REF!</v>
      </c>
      <c r="CA87" s="50" t="e">
        <f t="shared" si="82"/>
        <v>#REF!</v>
      </c>
      <c r="CB87" s="50" t="e">
        <f t="shared" si="82"/>
        <v>#REF!</v>
      </c>
      <c r="CC87" s="50" t="e">
        <f t="shared" si="82"/>
        <v>#REF!</v>
      </c>
      <c r="CD87" s="50" t="e">
        <f t="shared" si="82"/>
        <v>#REF!</v>
      </c>
      <c r="CE87" s="50" t="e">
        <f t="shared" si="82"/>
        <v>#REF!</v>
      </c>
      <c r="CF87" s="50" t="e">
        <f t="shared" si="82"/>
        <v>#REF!</v>
      </c>
      <c r="CG87" s="50" t="e">
        <f t="shared" si="82"/>
        <v>#REF!</v>
      </c>
      <c r="CH87" s="168" t="e">
        <f t="shared" si="82"/>
        <v>#REF!</v>
      </c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</row>
    <row r="88" spans="1:99" x14ac:dyDescent="0.3">
      <c r="B88" s="56" t="s">
        <v>7</v>
      </c>
      <c r="C88" s="52">
        <f t="shared" ref="C88:M92" si="83">IF(C$4="X",C96+C104,0)</f>
        <v>136800.08851818062</v>
      </c>
      <c r="D88" s="52">
        <f t="shared" si="83"/>
        <v>131370.25436527759</v>
      </c>
      <c r="E88" s="52">
        <f t="shared" si="83"/>
        <v>121442.668406728</v>
      </c>
      <c r="F88" s="52">
        <f t="shared" si="83"/>
        <v>75245.914352127103</v>
      </c>
      <c r="G88" s="52">
        <f t="shared" si="83"/>
        <v>95117.032292285672</v>
      </c>
      <c r="H88" s="52">
        <f t="shared" si="83"/>
        <v>467003.73504564428</v>
      </c>
      <c r="I88" s="52">
        <f t="shared" si="83"/>
        <v>730943.52231153811</v>
      </c>
      <c r="J88" s="52">
        <f t="shared" si="83"/>
        <v>893577.20114886295</v>
      </c>
      <c r="K88" s="52">
        <f t="shared" si="83"/>
        <v>716154.16236328916</v>
      </c>
      <c r="L88" s="52">
        <f t="shared" si="83"/>
        <v>306954.10703437898</v>
      </c>
      <c r="M88" s="52">
        <f t="shared" si="83"/>
        <v>445718.69465928752</v>
      </c>
      <c r="N88" s="52">
        <f t="shared" ref="N88:BO92" si="84">IF(N$4="X",N96+N104,0)</f>
        <v>646465.86548533314</v>
      </c>
      <c r="O88" s="52">
        <f t="shared" si="84"/>
        <v>616604.60893225588</v>
      </c>
      <c r="P88" s="52">
        <f t="shared" si="84"/>
        <v>548073.2546906058</v>
      </c>
      <c r="Q88" s="52">
        <f t="shared" si="84"/>
        <v>556316.8110608334</v>
      </c>
      <c r="R88" s="52">
        <f t="shared" si="84"/>
        <v>475948.77865512396</v>
      </c>
      <c r="S88" s="52">
        <f t="shared" si="84"/>
        <v>497979.50925669057</v>
      </c>
      <c r="T88" s="52">
        <f t="shared" si="84"/>
        <v>1268267.8016552101</v>
      </c>
      <c r="U88" s="52">
        <f t="shared" si="84"/>
        <v>1442308.9505734763</v>
      </c>
      <c r="V88" s="52">
        <f t="shared" si="84"/>
        <v>1433911.6348241032</v>
      </c>
      <c r="W88" s="52">
        <f t="shared" si="84"/>
        <v>0</v>
      </c>
      <c r="X88" s="52">
        <f t="shared" si="84"/>
        <v>0</v>
      </c>
      <c r="Y88" s="52">
        <f t="shared" si="84"/>
        <v>0</v>
      </c>
      <c r="Z88" s="52">
        <f t="shared" si="84"/>
        <v>0</v>
      </c>
      <c r="AA88" s="52">
        <f t="shared" si="84"/>
        <v>0</v>
      </c>
      <c r="AB88" s="52">
        <f t="shared" si="84"/>
        <v>0</v>
      </c>
      <c r="AC88" s="52">
        <f t="shared" si="84"/>
        <v>0</v>
      </c>
      <c r="AD88" s="52">
        <f t="shared" si="84"/>
        <v>0</v>
      </c>
      <c r="AE88" s="52">
        <f t="shared" si="84"/>
        <v>0</v>
      </c>
      <c r="AF88" s="52">
        <f t="shared" si="84"/>
        <v>0</v>
      </c>
      <c r="AG88" s="52">
        <f t="shared" si="84"/>
        <v>0</v>
      </c>
      <c r="AH88" s="52">
        <f t="shared" si="84"/>
        <v>0</v>
      </c>
      <c r="AI88" s="52">
        <f t="shared" si="84"/>
        <v>0</v>
      </c>
      <c r="AJ88" s="52">
        <f t="shared" si="84"/>
        <v>0</v>
      </c>
      <c r="AK88" s="52">
        <f t="shared" si="84"/>
        <v>0</v>
      </c>
      <c r="AL88" s="52">
        <f t="shared" si="84"/>
        <v>0</v>
      </c>
      <c r="AM88" s="52">
        <f t="shared" si="84"/>
        <v>0</v>
      </c>
      <c r="AN88" s="52">
        <f t="shared" si="84"/>
        <v>0</v>
      </c>
      <c r="AO88" s="52">
        <f t="shared" si="84"/>
        <v>0</v>
      </c>
      <c r="AP88" s="52">
        <f t="shared" si="84"/>
        <v>0</v>
      </c>
      <c r="AQ88" s="52">
        <f t="shared" si="84"/>
        <v>0</v>
      </c>
      <c r="AR88" s="52">
        <f t="shared" si="84"/>
        <v>0</v>
      </c>
      <c r="AS88" s="52">
        <f t="shared" si="84"/>
        <v>0</v>
      </c>
      <c r="AT88" s="52">
        <f t="shared" si="84"/>
        <v>0</v>
      </c>
      <c r="AU88" s="52">
        <f t="shared" si="84"/>
        <v>0</v>
      </c>
      <c r="AV88" s="52">
        <f t="shared" si="84"/>
        <v>0</v>
      </c>
      <c r="AW88" s="52">
        <f t="shared" si="84"/>
        <v>0</v>
      </c>
      <c r="AX88" s="52">
        <f t="shared" si="84"/>
        <v>0</v>
      </c>
      <c r="AY88" s="52">
        <f t="shared" si="84"/>
        <v>0</v>
      </c>
      <c r="AZ88" s="52">
        <f t="shared" si="84"/>
        <v>0</v>
      </c>
      <c r="BA88" s="52">
        <f t="shared" si="84"/>
        <v>0</v>
      </c>
      <c r="BB88" s="52">
        <f t="shared" si="84"/>
        <v>0</v>
      </c>
      <c r="BC88" s="52">
        <f t="shared" si="84"/>
        <v>0</v>
      </c>
      <c r="BD88" s="52">
        <f t="shared" si="84"/>
        <v>0</v>
      </c>
      <c r="BE88" s="52">
        <f t="shared" si="84"/>
        <v>0</v>
      </c>
      <c r="BF88" s="52">
        <f t="shared" si="84"/>
        <v>0</v>
      </c>
      <c r="BG88" s="52">
        <f t="shared" si="84"/>
        <v>0</v>
      </c>
      <c r="BH88" s="52">
        <f t="shared" si="84"/>
        <v>0</v>
      </c>
      <c r="BI88" s="52">
        <f t="shared" si="84"/>
        <v>0</v>
      </c>
      <c r="BJ88" s="52">
        <f t="shared" si="84"/>
        <v>0</v>
      </c>
      <c r="BK88" s="52">
        <f t="shared" si="84"/>
        <v>0</v>
      </c>
      <c r="BL88" s="52">
        <f t="shared" si="84"/>
        <v>0</v>
      </c>
      <c r="BM88" s="52">
        <f t="shared" si="84"/>
        <v>0</v>
      </c>
      <c r="BN88" s="52">
        <f t="shared" si="84"/>
        <v>0</v>
      </c>
      <c r="BO88" s="52">
        <f t="shared" si="84"/>
        <v>0</v>
      </c>
      <c r="BP88" s="52">
        <f t="shared" ref="BP88:CH92" si="85">IF(BP$4="X",BP96+BP104,0)</f>
        <v>0</v>
      </c>
      <c r="BQ88" s="52">
        <f t="shared" si="85"/>
        <v>0</v>
      </c>
      <c r="BR88" s="52">
        <f t="shared" si="85"/>
        <v>0</v>
      </c>
      <c r="BS88" s="52">
        <f t="shared" si="85"/>
        <v>0</v>
      </c>
      <c r="BT88" s="52">
        <f t="shared" si="85"/>
        <v>0</v>
      </c>
      <c r="BU88" s="52">
        <f t="shared" si="85"/>
        <v>0</v>
      </c>
      <c r="BV88" s="52">
        <f t="shared" si="85"/>
        <v>0</v>
      </c>
      <c r="BW88" s="52">
        <f t="shared" si="85"/>
        <v>0</v>
      </c>
      <c r="BX88" s="52">
        <f t="shared" si="85"/>
        <v>0</v>
      </c>
      <c r="BY88" s="52">
        <f t="shared" si="85"/>
        <v>0</v>
      </c>
      <c r="BZ88" s="52">
        <f t="shared" si="85"/>
        <v>0</v>
      </c>
      <c r="CA88" s="52">
        <f t="shared" si="85"/>
        <v>0</v>
      </c>
      <c r="CB88" s="52">
        <f t="shared" si="85"/>
        <v>0</v>
      </c>
      <c r="CC88" s="52">
        <f t="shared" si="85"/>
        <v>0</v>
      </c>
      <c r="CD88" s="52">
        <f t="shared" si="85"/>
        <v>0</v>
      </c>
      <c r="CE88" s="52">
        <f t="shared" si="85"/>
        <v>0</v>
      </c>
      <c r="CF88" s="52">
        <f t="shared" si="85"/>
        <v>0</v>
      </c>
      <c r="CG88" s="52">
        <f t="shared" si="85"/>
        <v>0</v>
      </c>
      <c r="CH88" s="169">
        <f t="shared" si="85"/>
        <v>0</v>
      </c>
    </row>
    <row r="89" spans="1:99" x14ac:dyDescent="0.3">
      <c r="B89" s="57" t="s">
        <v>12</v>
      </c>
      <c r="C89" s="52">
        <f t="shared" si="83"/>
        <v>1480.9555724763188</v>
      </c>
      <c r="D89" s="52">
        <f t="shared" si="83"/>
        <v>4022.2570539996732</v>
      </c>
      <c r="E89" s="52">
        <f t="shared" si="83"/>
        <v>8673.69714620794</v>
      </c>
      <c r="F89" s="52">
        <f t="shared" si="83"/>
        <v>16704.984616495105</v>
      </c>
      <c r="G89" s="52">
        <f t="shared" si="83"/>
        <v>32517.547661955876</v>
      </c>
      <c r="H89" s="52">
        <f t="shared" si="83"/>
        <v>49640.840758877057</v>
      </c>
      <c r="I89" s="52">
        <f t="shared" si="83"/>
        <v>75771.6089921932</v>
      </c>
      <c r="J89" s="52">
        <f t="shared" si="83"/>
        <v>71769.495033605272</v>
      </c>
      <c r="K89" s="52">
        <f t="shared" si="83"/>
        <v>83126.467301746554</v>
      </c>
      <c r="L89" s="52">
        <f t="shared" si="83"/>
        <v>69866.82336371734</v>
      </c>
      <c r="M89" s="52">
        <f t="shared" si="83"/>
        <v>67757.59185072282</v>
      </c>
      <c r="N89" s="52">
        <f t="shared" si="84"/>
        <v>101433.32785071853</v>
      </c>
      <c r="O89" s="52">
        <f t="shared" si="84"/>
        <v>132279.21339309792</v>
      </c>
      <c r="P89" s="52">
        <f t="shared" si="84"/>
        <v>106690.23987300099</v>
      </c>
      <c r="Q89" s="52">
        <f t="shared" si="84"/>
        <v>115518.88072364713</v>
      </c>
      <c r="R89" s="52">
        <f t="shared" si="84"/>
        <v>108484.36226359611</v>
      </c>
      <c r="S89" s="52">
        <f t="shared" si="84"/>
        <v>138999.74279666366</v>
      </c>
      <c r="T89" s="52">
        <f t="shared" si="84"/>
        <v>193464.47561046385</v>
      </c>
      <c r="U89" s="52">
        <f t="shared" si="84"/>
        <v>249067.07913867373</v>
      </c>
      <c r="V89" s="52">
        <f t="shared" si="84"/>
        <v>207032.08401029001</v>
      </c>
      <c r="W89" s="52">
        <f t="shared" si="84"/>
        <v>0</v>
      </c>
      <c r="X89" s="52">
        <f t="shared" si="84"/>
        <v>0</v>
      </c>
      <c r="Y89" s="52">
        <f t="shared" si="84"/>
        <v>0</v>
      </c>
      <c r="Z89" s="52">
        <f t="shared" si="84"/>
        <v>0</v>
      </c>
      <c r="AA89" s="52">
        <f t="shared" si="84"/>
        <v>0</v>
      </c>
      <c r="AB89" s="52">
        <f t="shared" si="84"/>
        <v>0</v>
      </c>
      <c r="AC89" s="52">
        <f t="shared" si="84"/>
        <v>0</v>
      </c>
      <c r="AD89" s="52">
        <f t="shared" si="84"/>
        <v>0</v>
      </c>
      <c r="AE89" s="52">
        <f t="shared" si="84"/>
        <v>0</v>
      </c>
      <c r="AF89" s="52">
        <f t="shared" si="84"/>
        <v>0</v>
      </c>
      <c r="AG89" s="52">
        <f t="shared" si="84"/>
        <v>0</v>
      </c>
      <c r="AH89" s="52">
        <f t="shared" si="84"/>
        <v>0</v>
      </c>
      <c r="AI89" s="52">
        <f t="shared" si="84"/>
        <v>0</v>
      </c>
      <c r="AJ89" s="52">
        <f t="shared" si="84"/>
        <v>0</v>
      </c>
      <c r="AK89" s="52">
        <f t="shared" si="84"/>
        <v>0</v>
      </c>
      <c r="AL89" s="52">
        <f t="shared" si="84"/>
        <v>0</v>
      </c>
      <c r="AM89" s="52">
        <f t="shared" si="84"/>
        <v>0</v>
      </c>
      <c r="AN89" s="52">
        <f t="shared" si="84"/>
        <v>0</v>
      </c>
      <c r="AO89" s="52">
        <f t="shared" si="84"/>
        <v>0</v>
      </c>
      <c r="AP89" s="52">
        <f t="shared" si="84"/>
        <v>0</v>
      </c>
      <c r="AQ89" s="52">
        <f t="shared" si="84"/>
        <v>0</v>
      </c>
      <c r="AR89" s="52">
        <f t="shared" si="84"/>
        <v>0</v>
      </c>
      <c r="AS89" s="52">
        <f t="shared" si="84"/>
        <v>0</v>
      </c>
      <c r="AT89" s="52">
        <f t="shared" si="84"/>
        <v>0</v>
      </c>
      <c r="AU89" s="52">
        <f t="shared" si="84"/>
        <v>0</v>
      </c>
      <c r="AV89" s="52">
        <f t="shared" si="84"/>
        <v>0</v>
      </c>
      <c r="AW89" s="52">
        <f t="shared" si="84"/>
        <v>0</v>
      </c>
      <c r="AX89" s="52">
        <f t="shared" si="84"/>
        <v>0</v>
      </c>
      <c r="AY89" s="52">
        <f t="shared" si="84"/>
        <v>0</v>
      </c>
      <c r="AZ89" s="52">
        <f t="shared" si="84"/>
        <v>0</v>
      </c>
      <c r="BA89" s="52">
        <f t="shared" si="84"/>
        <v>0</v>
      </c>
      <c r="BB89" s="52">
        <f t="shared" si="84"/>
        <v>0</v>
      </c>
      <c r="BC89" s="52">
        <f t="shared" si="84"/>
        <v>0</v>
      </c>
      <c r="BD89" s="52">
        <f t="shared" si="84"/>
        <v>0</v>
      </c>
      <c r="BE89" s="52">
        <f t="shared" si="84"/>
        <v>0</v>
      </c>
      <c r="BF89" s="52">
        <f t="shared" si="84"/>
        <v>0</v>
      </c>
      <c r="BG89" s="52">
        <f t="shared" si="84"/>
        <v>0</v>
      </c>
      <c r="BH89" s="52">
        <f t="shared" si="84"/>
        <v>0</v>
      </c>
      <c r="BI89" s="52">
        <f t="shared" si="84"/>
        <v>0</v>
      </c>
      <c r="BJ89" s="52">
        <f t="shared" si="84"/>
        <v>0</v>
      </c>
      <c r="BK89" s="52">
        <f t="shared" si="84"/>
        <v>0</v>
      </c>
      <c r="BL89" s="52">
        <f t="shared" si="84"/>
        <v>0</v>
      </c>
      <c r="BM89" s="52">
        <f t="shared" si="84"/>
        <v>0</v>
      </c>
      <c r="BN89" s="52">
        <f t="shared" si="84"/>
        <v>0</v>
      </c>
      <c r="BO89" s="52">
        <f t="shared" si="84"/>
        <v>0</v>
      </c>
      <c r="BP89" s="52">
        <f t="shared" si="85"/>
        <v>0</v>
      </c>
      <c r="BQ89" s="52">
        <f t="shared" si="85"/>
        <v>0</v>
      </c>
      <c r="BR89" s="52">
        <f t="shared" si="85"/>
        <v>0</v>
      </c>
      <c r="BS89" s="52">
        <f t="shared" si="85"/>
        <v>0</v>
      </c>
      <c r="BT89" s="52">
        <f t="shared" si="85"/>
        <v>0</v>
      </c>
      <c r="BU89" s="52">
        <f t="shared" si="85"/>
        <v>0</v>
      </c>
      <c r="BV89" s="52">
        <f t="shared" si="85"/>
        <v>0</v>
      </c>
      <c r="BW89" s="52">
        <f t="shared" si="85"/>
        <v>0</v>
      </c>
      <c r="BX89" s="52">
        <f t="shared" si="85"/>
        <v>0</v>
      </c>
      <c r="BY89" s="52">
        <f t="shared" si="85"/>
        <v>0</v>
      </c>
      <c r="BZ89" s="52">
        <f t="shared" si="85"/>
        <v>0</v>
      </c>
      <c r="CA89" s="52">
        <f t="shared" si="85"/>
        <v>0</v>
      </c>
      <c r="CB89" s="52">
        <f t="shared" si="85"/>
        <v>0</v>
      </c>
      <c r="CC89" s="52">
        <f t="shared" si="85"/>
        <v>0</v>
      </c>
      <c r="CD89" s="52">
        <f t="shared" si="85"/>
        <v>0</v>
      </c>
      <c r="CE89" s="52">
        <f t="shared" si="85"/>
        <v>0</v>
      </c>
      <c r="CF89" s="52">
        <f t="shared" si="85"/>
        <v>0</v>
      </c>
      <c r="CG89" s="52">
        <f t="shared" si="85"/>
        <v>0</v>
      </c>
      <c r="CH89" s="169">
        <f t="shared" si="85"/>
        <v>0</v>
      </c>
    </row>
    <row r="90" spans="1:99" x14ac:dyDescent="0.3">
      <c r="B90" s="57" t="s">
        <v>14</v>
      </c>
      <c r="C90" s="52">
        <f t="shared" si="83"/>
        <v>1597.9116889431366</v>
      </c>
      <c r="D90" s="52">
        <f t="shared" si="83"/>
        <v>4807.5420826716172</v>
      </c>
      <c r="E90" s="52">
        <f t="shared" si="83"/>
        <v>9108.240136339291</v>
      </c>
      <c r="F90" s="52">
        <f t="shared" si="83"/>
        <v>17003.432106247208</v>
      </c>
      <c r="G90" s="52">
        <f t="shared" si="83"/>
        <v>34605.08979263252</v>
      </c>
      <c r="H90" s="52">
        <f t="shared" si="83"/>
        <v>84696.96793774463</v>
      </c>
      <c r="I90" s="52">
        <f t="shared" si="83"/>
        <v>129686.74784379287</v>
      </c>
      <c r="J90" s="52">
        <f t="shared" si="83"/>
        <v>149347.58919423399</v>
      </c>
      <c r="K90" s="52">
        <f t="shared" si="83"/>
        <v>156503.91041331584</v>
      </c>
      <c r="L90" s="52">
        <f t="shared" si="83"/>
        <v>98854.610122356229</v>
      </c>
      <c r="M90" s="52">
        <f t="shared" si="83"/>
        <v>100418.65132600321</v>
      </c>
      <c r="N90" s="52">
        <f t="shared" si="84"/>
        <v>149316.57910379238</v>
      </c>
      <c r="O90" s="52">
        <f t="shared" si="84"/>
        <v>199366.74162177631</v>
      </c>
      <c r="P90" s="52">
        <f t="shared" si="84"/>
        <v>161846.99287676514</v>
      </c>
      <c r="Q90" s="52">
        <f t="shared" si="84"/>
        <v>173240.23108397904</v>
      </c>
      <c r="R90" s="52">
        <f t="shared" si="84"/>
        <v>158179.88420508694</v>
      </c>
      <c r="S90" s="52">
        <f t="shared" si="84"/>
        <v>219433.77855761119</v>
      </c>
      <c r="T90" s="52">
        <f t="shared" si="84"/>
        <v>476561.82884287112</v>
      </c>
      <c r="U90" s="52">
        <f t="shared" si="84"/>
        <v>585474.17815928266</v>
      </c>
      <c r="V90" s="52">
        <f t="shared" si="84"/>
        <v>527472.69768095785</v>
      </c>
      <c r="W90" s="52">
        <f t="shared" si="84"/>
        <v>0</v>
      </c>
      <c r="X90" s="52">
        <f t="shared" si="84"/>
        <v>0</v>
      </c>
      <c r="Y90" s="52">
        <f t="shared" si="84"/>
        <v>0</v>
      </c>
      <c r="Z90" s="52">
        <f t="shared" si="84"/>
        <v>0</v>
      </c>
      <c r="AA90" s="52">
        <f t="shared" si="84"/>
        <v>0</v>
      </c>
      <c r="AB90" s="52">
        <f t="shared" si="84"/>
        <v>0</v>
      </c>
      <c r="AC90" s="52">
        <f t="shared" si="84"/>
        <v>0</v>
      </c>
      <c r="AD90" s="52">
        <f t="shared" si="84"/>
        <v>0</v>
      </c>
      <c r="AE90" s="52">
        <f t="shared" si="84"/>
        <v>0</v>
      </c>
      <c r="AF90" s="52">
        <f t="shared" si="84"/>
        <v>0</v>
      </c>
      <c r="AG90" s="52">
        <f t="shared" si="84"/>
        <v>0</v>
      </c>
      <c r="AH90" s="52">
        <f t="shared" si="84"/>
        <v>0</v>
      </c>
      <c r="AI90" s="52">
        <f t="shared" si="84"/>
        <v>0</v>
      </c>
      <c r="AJ90" s="52">
        <f t="shared" si="84"/>
        <v>0</v>
      </c>
      <c r="AK90" s="52">
        <f t="shared" si="84"/>
        <v>0</v>
      </c>
      <c r="AL90" s="52">
        <f t="shared" si="84"/>
        <v>0</v>
      </c>
      <c r="AM90" s="52">
        <f t="shared" si="84"/>
        <v>0</v>
      </c>
      <c r="AN90" s="52">
        <f t="shared" si="84"/>
        <v>0</v>
      </c>
      <c r="AO90" s="52">
        <f t="shared" si="84"/>
        <v>0</v>
      </c>
      <c r="AP90" s="52">
        <f t="shared" si="84"/>
        <v>0</v>
      </c>
      <c r="AQ90" s="52">
        <f t="shared" si="84"/>
        <v>0</v>
      </c>
      <c r="AR90" s="52">
        <f t="shared" si="84"/>
        <v>0</v>
      </c>
      <c r="AS90" s="52">
        <f t="shared" si="84"/>
        <v>0</v>
      </c>
      <c r="AT90" s="52">
        <f t="shared" si="84"/>
        <v>0</v>
      </c>
      <c r="AU90" s="52">
        <f t="shared" si="84"/>
        <v>0</v>
      </c>
      <c r="AV90" s="52">
        <f t="shared" si="84"/>
        <v>0</v>
      </c>
      <c r="AW90" s="52">
        <f t="shared" si="84"/>
        <v>0</v>
      </c>
      <c r="AX90" s="52">
        <f t="shared" si="84"/>
        <v>0</v>
      </c>
      <c r="AY90" s="52">
        <f t="shared" si="84"/>
        <v>0</v>
      </c>
      <c r="AZ90" s="52">
        <f t="shared" si="84"/>
        <v>0</v>
      </c>
      <c r="BA90" s="52">
        <f t="shared" si="84"/>
        <v>0</v>
      </c>
      <c r="BB90" s="52">
        <f t="shared" si="84"/>
        <v>0</v>
      </c>
      <c r="BC90" s="52">
        <f t="shared" si="84"/>
        <v>0</v>
      </c>
      <c r="BD90" s="52">
        <f t="shared" si="84"/>
        <v>0</v>
      </c>
      <c r="BE90" s="52">
        <f t="shared" si="84"/>
        <v>0</v>
      </c>
      <c r="BF90" s="52">
        <f t="shared" si="84"/>
        <v>0</v>
      </c>
      <c r="BG90" s="52">
        <f t="shared" si="84"/>
        <v>0</v>
      </c>
      <c r="BH90" s="52">
        <f t="shared" si="84"/>
        <v>0</v>
      </c>
      <c r="BI90" s="52">
        <f t="shared" si="84"/>
        <v>0</v>
      </c>
      <c r="BJ90" s="52">
        <f t="shared" si="84"/>
        <v>0</v>
      </c>
      <c r="BK90" s="52">
        <f t="shared" si="84"/>
        <v>0</v>
      </c>
      <c r="BL90" s="52">
        <f t="shared" si="84"/>
        <v>0</v>
      </c>
      <c r="BM90" s="52">
        <f t="shared" si="84"/>
        <v>0</v>
      </c>
      <c r="BN90" s="52">
        <f t="shared" si="84"/>
        <v>0</v>
      </c>
      <c r="BO90" s="52">
        <f t="shared" si="84"/>
        <v>0</v>
      </c>
      <c r="BP90" s="52">
        <f t="shared" si="85"/>
        <v>0</v>
      </c>
      <c r="BQ90" s="52">
        <f t="shared" si="85"/>
        <v>0</v>
      </c>
      <c r="BR90" s="52">
        <f t="shared" si="85"/>
        <v>0</v>
      </c>
      <c r="BS90" s="52">
        <f t="shared" si="85"/>
        <v>0</v>
      </c>
      <c r="BT90" s="52">
        <f t="shared" si="85"/>
        <v>0</v>
      </c>
      <c r="BU90" s="52">
        <f t="shared" si="85"/>
        <v>0</v>
      </c>
      <c r="BV90" s="52">
        <f t="shared" si="85"/>
        <v>0</v>
      </c>
      <c r="BW90" s="52">
        <f t="shared" si="85"/>
        <v>0</v>
      </c>
      <c r="BX90" s="52">
        <f t="shared" si="85"/>
        <v>0</v>
      </c>
      <c r="BY90" s="52">
        <f t="shared" si="85"/>
        <v>0</v>
      </c>
      <c r="BZ90" s="52">
        <f t="shared" si="85"/>
        <v>0</v>
      </c>
      <c r="CA90" s="52">
        <f t="shared" si="85"/>
        <v>0</v>
      </c>
      <c r="CB90" s="52">
        <f t="shared" si="85"/>
        <v>0</v>
      </c>
      <c r="CC90" s="52">
        <f t="shared" si="85"/>
        <v>0</v>
      </c>
      <c r="CD90" s="52">
        <f t="shared" si="85"/>
        <v>0</v>
      </c>
      <c r="CE90" s="52">
        <f t="shared" si="85"/>
        <v>0</v>
      </c>
      <c r="CF90" s="52">
        <f t="shared" si="85"/>
        <v>0</v>
      </c>
      <c r="CG90" s="52">
        <f t="shared" si="85"/>
        <v>0</v>
      </c>
      <c r="CH90" s="169">
        <f t="shared" si="85"/>
        <v>0</v>
      </c>
    </row>
    <row r="91" spans="1:99" x14ac:dyDescent="0.3">
      <c r="B91" s="57" t="s">
        <v>15</v>
      </c>
      <c r="C91" s="52">
        <f t="shared" si="83"/>
        <v>2379.2727718963147</v>
      </c>
      <c r="D91" s="52">
        <f t="shared" si="83"/>
        <v>3861.2580856470518</v>
      </c>
      <c r="E91" s="52">
        <f t="shared" si="83"/>
        <v>3975.7725966379508</v>
      </c>
      <c r="F91" s="52">
        <f t="shared" si="83"/>
        <v>5276.7424538415262</v>
      </c>
      <c r="G91" s="52">
        <f t="shared" si="83"/>
        <v>10978.092703633367</v>
      </c>
      <c r="H91" s="52">
        <f t="shared" si="83"/>
        <v>37226.137502713769</v>
      </c>
      <c r="I91" s="52">
        <f t="shared" si="83"/>
        <v>61814.426143273457</v>
      </c>
      <c r="J91" s="52">
        <f t="shared" si="83"/>
        <v>77705.262782762933</v>
      </c>
      <c r="K91" s="52">
        <f t="shared" si="83"/>
        <v>54193.271423619284</v>
      </c>
      <c r="L91" s="52">
        <f t="shared" si="83"/>
        <v>26949.449341383042</v>
      </c>
      <c r="M91" s="52">
        <f t="shared" si="83"/>
        <v>28556.727500530636</v>
      </c>
      <c r="N91" s="52">
        <f t="shared" si="84"/>
        <v>39232.812723909068</v>
      </c>
      <c r="O91" s="52">
        <f t="shared" si="84"/>
        <v>53780.7670646427</v>
      </c>
      <c r="P91" s="52">
        <f t="shared" si="84"/>
        <v>44472.903518667728</v>
      </c>
      <c r="Q91" s="52">
        <f t="shared" si="84"/>
        <v>45535.67880797523</v>
      </c>
      <c r="R91" s="52">
        <f t="shared" si="84"/>
        <v>41058.134400392308</v>
      </c>
      <c r="S91" s="52">
        <f t="shared" si="84"/>
        <v>58412.883028313285</v>
      </c>
      <c r="T91" s="52">
        <f t="shared" si="84"/>
        <v>149536.94972126881</v>
      </c>
      <c r="U91" s="52">
        <f t="shared" si="84"/>
        <v>178366.06879222873</v>
      </c>
      <c r="V91" s="52">
        <f t="shared" si="84"/>
        <v>168187.74240226756</v>
      </c>
      <c r="W91" s="52">
        <f t="shared" si="84"/>
        <v>0</v>
      </c>
      <c r="X91" s="52">
        <f t="shared" si="84"/>
        <v>0</v>
      </c>
      <c r="Y91" s="52">
        <f t="shared" si="84"/>
        <v>0</v>
      </c>
      <c r="Z91" s="52">
        <f t="shared" si="84"/>
        <v>0</v>
      </c>
      <c r="AA91" s="52">
        <f t="shared" si="84"/>
        <v>0</v>
      </c>
      <c r="AB91" s="52">
        <f t="shared" si="84"/>
        <v>0</v>
      </c>
      <c r="AC91" s="52">
        <f t="shared" si="84"/>
        <v>0</v>
      </c>
      <c r="AD91" s="52">
        <f t="shared" si="84"/>
        <v>0</v>
      </c>
      <c r="AE91" s="52">
        <f t="shared" si="84"/>
        <v>0</v>
      </c>
      <c r="AF91" s="52">
        <f t="shared" si="84"/>
        <v>0</v>
      </c>
      <c r="AG91" s="52">
        <f t="shared" si="84"/>
        <v>0</v>
      </c>
      <c r="AH91" s="52">
        <f t="shared" si="84"/>
        <v>0</v>
      </c>
      <c r="AI91" s="52">
        <f t="shared" si="84"/>
        <v>0</v>
      </c>
      <c r="AJ91" s="52">
        <f t="shared" si="84"/>
        <v>0</v>
      </c>
      <c r="AK91" s="52">
        <f t="shared" si="84"/>
        <v>0</v>
      </c>
      <c r="AL91" s="52">
        <f t="shared" si="84"/>
        <v>0</v>
      </c>
      <c r="AM91" s="52">
        <f t="shared" si="84"/>
        <v>0</v>
      </c>
      <c r="AN91" s="52">
        <f t="shared" si="84"/>
        <v>0</v>
      </c>
      <c r="AO91" s="52">
        <f t="shared" si="84"/>
        <v>0</v>
      </c>
      <c r="AP91" s="52">
        <f t="shared" si="84"/>
        <v>0</v>
      </c>
      <c r="AQ91" s="52">
        <f t="shared" si="84"/>
        <v>0</v>
      </c>
      <c r="AR91" s="52">
        <f t="shared" si="84"/>
        <v>0</v>
      </c>
      <c r="AS91" s="52">
        <f t="shared" si="84"/>
        <v>0</v>
      </c>
      <c r="AT91" s="52">
        <f t="shared" si="84"/>
        <v>0</v>
      </c>
      <c r="AU91" s="52">
        <f t="shared" si="84"/>
        <v>0</v>
      </c>
      <c r="AV91" s="52">
        <f t="shared" si="84"/>
        <v>0</v>
      </c>
      <c r="AW91" s="52">
        <f t="shared" si="84"/>
        <v>0</v>
      </c>
      <c r="AX91" s="52">
        <f t="shared" si="84"/>
        <v>0</v>
      </c>
      <c r="AY91" s="52">
        <f t="shared" si="84"/>
        <v>0</v>
      </c>
      <c r="AZ91" s="52">
        <f t="shared" si="84"/>
        <v>0</v>
      </c>
      <c r="BA91" s="52">
        <f t="shared" si="84"/>
        <v>0</v>
      </c>
      <c r="BB91" s="52">
        <f t="shared" si="84"/>
        <v>0</v>
      </c>
      <c r="BC91" s="52">
        <f t="shared" si="84"/>
        <v>0</v>
      </c>
      <c r="BD91" s="52">
        <f t="shared" si="84"/>
        <v>0</v>
      </c>
      <c r="BE91" s="52">
        <f t="shared" si="84"/>
        <v>0</v>
      </c>
      <c r="BF91" s="52">
        <f t="shared" si="84"/>
        <v>0</v>
      </c>
      <c r="BG91" s="52">
        <f t="shared" si="84"/>
        <v>0</v>
      </c>
      <c r="BH91" s="52">
        <f t="shared" si="84"/>
        <v>0</v>
      </c>
      <c r="BI91" s="52">
        <f t="shared" si="84"/>
        <v>0</v>
      </c>
      <c r="BJ91" s="52">
        <f t="shared" si="84"/>
        <v>0</v>
      </c>
      <c r="BK91" s="52">
        <f t="shared" si="84"/>
        <v>0</v>
      </c>
      <c r="BL91" s="52">
        <f t="shared" si="84"/>
        <v>0</v>
      </c>
      <c r="BM91" s="52">
        <f t="shared" si="84"/>
        <v>0</v>
      </c>
      <c r="BN91" s="52">
        <f t="shared" si="84"/>
        <v>0</v>
      </c>
      <c r="BO91" s="52">
        <f t="shared" si="84"/>
        <v>0</v>
      </c>
      <c r="BP91" s="52">
        <f t="shared" si="85"/>
        <v>0</v>
      </c>
      <c r="BQ91" s="52">
        <f t="shared" si="85"/>
        <v>0</v>
      </c>
      <c r="BR91" s="52">
        <f t="shared" si="85"/>
        <v>0</v>
      </c>
      <c r="BS91" s="52">
        <f t="shared" si="85"/>
        <v>0</v>
      </c>
      <c r="BT91" s="52">
        <f t="shared" si="85"/>
        <v>0</v>
      </c>
      <c r="BU91" s="52">
        <f t="shared" si="85"/>
        <v>0</v>
      </c>
      <c r="BV91" s="52">
        <f t="shared" si="85"/>
        <v>0</v>
      </c>
      <c r="BW91" s="52">
        <f t="shared" si="85"/>
        <v>0</v>
      </c>
      <c r="BX91" s="52">
        <f t="shared" si="85"/>
        <v>0</v>
      </c>
      <c r="BY91" s="52">
        <f t="shared" si="85"/>
        <v>0</v>
      </c>
      <c r="BZ91" s="52">
        <f t="shared" si="85"/>
        <v>0</v>
      </c>
      <c r="CA91" s="52">
        <f t="shared" si="85"/>
        <v>0</v>
      </c>
      <c r="CB91" s="52">
        <f t="shared" si="85"/>
        <v>0</v>
      </c>
      <c r="CC91" s="52">
        <f t="shared" si="85"/>
        <v>0</v>
      </c>
      <c r="CD91" s="52">
        <f t="shared" si="85"/>
        <v>0</v>
      </c>
      <c r="CE91" s="52">
        <f t="shared" si="85"/>
        <v>0</v>
      </c>
      <c r="CF91" s="52">
        <f t="shared" si="85"/>
        <v>0</v>
      </c>
      <c r="CG91" s="52">
        <f t="shared" si="85"/>
        <v>0</v>
      </c>
      <c r="CH91" s="169">
        <f t="shared" si="85"/>
        <v>0</v>
      </c>
    </row>
    <row r="92" spans="1:99" ht="15" thickBot="1" x14ac:dyDescent="0.35">
      <c r="B92" s="32" t="s">
        <v>16</v>
      </c>
      <c r="C92" s="162">
        <f t="shared" si="83"/>
        <v>133.68272163658341</v>
      </c>
      <c r="D92" s="162">
        <f t="shared" si="83"/>
        <v>207.26017026587286</v>
      </c>
      <c r="E92" s="162">
        <f t="shared" si="83"/>
        <v>225.05263896999872</v>
      </c>
      <c r="F92" s="162">
        <f t="shared" si="83"/>
        <v>1191.4518099453683</v>
      </c>
      <c r="G92" s="162">
        <f t="shared" si="83"/>
        <v>2966.3021570460596</v>
      </c>
      <c r="H92" s="162">
        <f t="shared" si="83"/>
        <v>4419.2696432480807</v>
      </c>
      <c r="I92" s="162">
        <f t="shared" si="83"/>
        <v>5004.0099671572088</v>
      </c>
      <c r="J92" s="162">
        <f t="shared" si="83"/>
        <v>5690.8982342356567</v>
      </c>
      <c r="K92" s="162">
        <f t="shared" si="83"/>
        <v>7852.5518735876849</v>
      </c>
      <c r="L92" s="162">
        <f t="shared" si="83"/>
        <v>5128.0480112182031</v>
      </c>
      <c r="M92" s="162">
        <f t="shared" si="83"/>
        <v>5483.3607641126891</v>
      </c>
      <c r="N92" s="162">
        <f t="shared" si="84"/>
        <v>6758.6498316504112</v>
      </c>
      <c r="O92" s="162">
        <f t="shared" si="84"/>
        <v>7083.4593124156709</v>
      </c>
      <c r="P92" s="162">
        <f t="shared" si="84"/>
        <v>5759.1384344775906</v>
      </c>
      <c r="Q92" s="162">
        <f t="shared" si="84"/>
        <v>6354.3368332143964</v>
      </c>
      <c r="R92" s="162">
        <f t="shared" si="84"/>
        <v>6599.8883729982745</v>
      </c>
      <c r="S92" s="162">
        <f t="shared" si="84"/>
        <v>10290.252207014188</v>
      </c>
      <c r="T92" s="162">
        <f t="shared" si="84"/>
        <v>23189.285516967313</v>
      </c>
      <c r="U92" s="162">
        <f t="shared" si="84"/>
        <v>25007.281078148582</v>
      </c>
      <c r="V92" s="162">
        <f t="shared" si="84"/>
        <v>23375.078833316209</v>
      </c>
      <c r="W92" s="162">
        <f t="shared" si="84"/>
        <v>0</v>
      </c>
      <c r="X92" s="162">
        <f t="shared" si="84"/>
        <v>0</v>
      </c>
      <c r="Y92" s="162">
        <f t="shared" si="84"/>
        <v>0</v>
      </c>
      <c r="Z92" s="162">
        <f t="shared" si="84"/>
        <v>0</v>
      </c>
      <c r="AA92" s="162">
        <f t="shared" si="84"/>
        <v>0</v>
      </c>
      <c r="AB92" s="162">
        <f t="shared" si="84"/>
        <v>0</v>
      </c>
      <c r="AC92" s="162">
        <f t="shared" si="84"/>
        <v>0</v>
      </c>
      <c r="AD92" s="162">
        <f t="shared" si="84"/>
        <v>0</v>
      </c>
      <c r="AE92" s="162">
        <f t="shared" si="84"/>
        <v>0</v>
      </c>
      <c r="AF92" s="162">
        <f t="shared" si="84"/>
        <v>0</v>
      </c>
      <c r="AG92" s="162">
        <f t="shared" si="84"/>
        <v>0</v>
      </c>
      <c r="AH92" s="162">
        <f t="shared" si="84"/>
        <v>0</v>
      </c>
      <c r="AI92" s="162">
        <f t="shared" si="84"/>
        <v>0</v>
      </c>
      <c r="AJ92" s="162">
        <f t="shared" si="84"/>
        <v>0</v>
      </c>
      <c r="AK92" s="162">
        <f t="shared" si="84"/>
        <v>0</v>
      </c>
      <c r="AL92" s="162">
        <f t="shared" si="84"/>
        <v>0</v>
      </c>
      <c r="AM92" s="162">
        <f t="shared" ref="AM92:BX92" si="86">IF(AM$4="X",AM100+AM108,0)</f>
        <v>0</v>
      </c>
      <c r="AN92" s="162">
        <f t="shared" si="86"/>
        <v>0</v>
      </c>
      <c r="AO92" s="162">
        <f t="shared" si="86"/>
        <v>0</v>
      </c>
      <c r="AP92" s="162">
        <f t="shared" si="86"/>
        <v>0</v>
      </c>
      <c r="AQ92" s="162">
        <f t="shared" si="86"/>
        <v>0</v>
      </c>
      <c r="AR92" s="162">
        <f t="shared" si="86"/>
        <v>0</v>
      </c>
      <c r="AS92" s="162">
        <f t="shared" si="86"/>
        <v>0</v>
      </c>
      <c r="AT92" s="162">
        <f t="shared" si="86"/>
        <v>0</v>
      </c>
      <c r="AU92" s="162">
        <f t="shared" si="86"/>
        <v>0</v>
      </c>
      <c r="AV92" s="162">
        <f t="shared" si="86"/>
        <v>0</v>
      </c>
      <c r="AW92" s="162">
        <f t="shared" si="86"/>
        <v>0</v>
      </c>
      <c r="AX92" s="162">
        <f t="shared" si="86"/>
        <v>0</v>
      </c>
      <c r="AY92" s="162">
        <f t="shared" si="86"/>
        <v>0</v>
      </c>
      <c r="AZ92" s="162">
        <f t="shared" si="86"/>
        <v>0</v>
      </c>
      <c r="BA92" s="162">
        <f t="shared" si="86"/>
        <v>0</v>
      </c>
      <c r="BB92" s="162">
        <f t="shared" si="86"/>
        <v>0</v>
      </c>
      <c r="BC92" s="162">
        <f t="shared" si="86"/>
        <v>0</v>
      </c>
      <c r="BD92" s="162">
        <f t="shared" si="86"/>
        <v>0</v>
      </c>
      <c r="BE92" s="162">
        <f t="shared" si="86"/>
        <v>0</v>
      </c>
      <c r="BF92" s="162">
        <f t="shared" si="86"/>
        <v>0</v>
      </c>
      <c r="BG92" s="162">
        <f t="shared" si="86"/>
        <v>0</v>
      </c>
      <c r="BH92" s="162">
        <f t="shared" si="86"/>
        <v>0</v>
      </c>
      <c r="BI92" s="162">
        <f t="shared" si="86"/>
        <v>0</v>
      </c>
      <c r="BJ92" s="162">
        <f t="shared" si="86"/>
        <v>0</v>
      </c>
      <c r="BK92" s="162">
        <f t="shared" si="86"/>
        <v>0</v>
      </c>
      <c r="BL92" s="162">
        <f t="shared" si="86"/>
        <v>0</v>
      </c>
      <c r="BM92" s="162">
        <f t="shared" si="86"/>
        <v>0</v>
      </c>
      <c r="BN92" s="162">
        <f t="shared" si="86"/>
        <v>0</v>
      </c>
      <c r="BO92" s="162">
        <f t="shared" si="86"/>
        <v>0</v>
      </c>
      <c r="BP92" s="162">
        <f t="shared" si="86"/>
        <v>0</v>
      </c>
      <c r="BQ92" s="162">
        <f t="shared" si="86"/>
        <v>0</v>
      </c>
      <c r="BR92" s="162">
        <f t="shared" si="86"/>
        <v>0</v>
      </c>
      <c r="BS92" s="162">
        <f t="shared" si="86"/>
        <v>0</v>
      </c>
      <c r="BT92" s="162">
        <f t="shared" si="86"/>
        <v>0</v>
      </c>
      <c r="BU92" s="162">
        <f t="shared" si="86"/>
        <v>0</v>
      </c>
      <c r="BV92" s="162">
        <f t="shared" si="86"/>
        <v>0</v>
      </c>
      <c r="BW92" s="162">
        <f t="shared" si="86"/>
        <v>0</v>
      </c>
      <c r="BX92" s="162">
        <f t="shared" si="86"/>
        <v>0</v>
      </c>
      <c r="BY92" s="162">
        <f t="shared" si="85"/>
        <v>0</v>
      </c>
      <c r="BZ92" s="162">
        <f t="shared" si="85"/>
        <v>0</v>
      </c>
      <c r="CA92" s="162">
        <f t="shared" si="85"/>
        <v>0</v>
      </c>
      <c r="CB92" s="162">
        <f t="shared" si="85"/>
        <v>0</v>
      </c>
      <c r="CC92" s="162">
        <f t="shared" si="85"/>
        <v>0</v>
      </c>
      <c r="CD92" s="162">
        <f t="shared" si="85"/>
        <v>0</v>
      </c>
      <c r="CE92" s="162">
        <f t="shared" si="85"/>
        <v>0</v>
      </c>
      <c r="CF92" s="162">
        <f t="shared" si="85"/>
        <v>0</v>
      </c>
      <c r="CG92" s="162">
        <f t="shared" si="85"/>
        <v>0</v>
      </c>
      <c r="CH92" s="170">
        <f t="shared" si="85"/>
        <v>0</v>
      </c>
      <c r="CI92" s="367" t="s">
        <v>54</v>
      </c>
    </row>
    <row r="93" spans="1:99" s="1" customFormat="1" ht="15" thickBot="1" x14ac:dyDescent="0.35">
      <c r="B93" s="58" t="s">
        <v>3</v>
      </c>
      <c r="C93" s="164">
        <f t="shared" ref="C93:M93" si="87">SUM(C88:C92)</f>
        <v>142391.91127313298</v>
      </c>
      <c r="D93" s="165">
        <f t="shared" si="87"/>
        <v>144268.57175786182</v>
      </c>
      <c r="E93" s="165">
        <f t="shared" si="87"/>
        <v>143425.43092488317</v>
      </c>
      <c r="F93" s="165">
        <f t="shared" si="87"/>
        <v>115422.5253386563</v>
      </c>
      <c r="G93" s="165">
        <f t="shared" si="87"/>
        <v>176184.0646075535</v>
      </c>
      <c r="H93" s="165">
        <f t="shared" si="87"/>
        <v>642986.9508882279</v>
      </c>
      <c r="I93" s="165">
        <f t="shared" si="87"/>
        <v>1003220.3152579549</v>
      </c>
      <c r="J93" s="165">
        <f t="shared" si="87"/>
        <v>1198090.4463937008</v>
      </c>
      <c r="K93" s="165">
        <f t="shared" si="87"/>
        <v>1017830.3633755585</v>
      </c>
      <c r="L93" s="165">
        <f t="shared" si="87"/>
        <v>507753.03787305381</v>
      </c>
      <c r="M93" s="165">
        <f t="shared" si="87"/>
        <v>647935.02610065695</v>
      </c>
      <c r="N93" s="165">
        <f t="shared" ref="N93:BO93" si="88">SUM(N88:N92)</f>
        <v>943207.23499540344</v>
      </c>
      <c r="O93" s="165">
        <f t="shared" si="88"/>
        <v>1009114.7903241884</v>
      </c>
      <c r="P93" s="165">
        <f t="shared" si="88"/>
        <v>866842.52939351718</v>
      </c>
      <c r="Q93" s="165">
        <f t="shared" si="88"/>
        <v>896965.93850964925</v>
      </c>
      <c r="R93" s="165">
        <f t="shared" si="88"/>
        <v>790271.04789719754</v>
      </c>
      <c r="S93" s="165">
        <f t="shared" si="88"/>
        <v>925116.16584629286</v>
      </c>
      <c r="T93" s="165">
        <f t="shared" si="88"/>
        <v>2111020.3413467812</v>
      </c>
      <c r="U93" s="165">
        <f t="shared" si="88"/>
        <v>2480223.5577418096</v>
      </c>
      <c r="V93" s="165">
        <f t="shared" si="88"/>
        <v>2359979.2377509349</v>
      </c>
      <c r="W93" s="165">
        <f t="shared" si="88"/>
        <v>0</v>
      </c>
      <c r="X93" s="165">
        <f t="shared" si="88"/>
        <v>0</v>
      </c>
      <c r="Y93" s="165">
        <f t="shared" si="88"/>
        <v>0</v>
      </c>
      <c r="Z93" s="165">
        <f t="shared" si="88"/>
        <v>0</v>
      </c>
      <c r="AA93" s="165">
        <f t="shared" si="88"/>
        <v>0</v>
      </c>
      <c r="AB93" s="165">
        <f t="shared" si="88"/>
        <v>0</v>
      </c>
      <c r="AC93" s="165">
        <f t="shared" si="88"/>
        <v>0</v>
      </c>
      <c r="AD93" s="165">
        <f t="shared" si="88"/>
        <v>0</v>
      </c>
      <c r="AE93" s="165">
        <f t="shared" si="88"/>
        <v>0</v>
      </c>
      <c r="AF93" s="165">
        <f t="shared" si="88"/>
        <v>0</v>
      </c>
      <c r="AG93" s="165">
        <f t="shared" si="88"/>
        <v>0</v>
      </c>
      <c r="AH93" s="165">
        <f t="shared" si="88"/>
        <v>0</v>
      </c>
      <c r="AI93" s="165">
        <f t="shared" si="88"/>
        <v>0</v>
      </c>
      <c r="AJ93" s="165">
        <f t="shared" si="88"/>
        <v>0</v>
      </c>
      <c r="AK93" s="165">
        <f t="shared" si="88"/>
        <v>0</v>
      </c>
      <c r="AL93" s="165">
        <f t="shared" si="88"/>
        <v>0</v>
      </c>
      <c r="AM93" s="165">
        <f t="shared" si="88"/>
        <v>0</v>
      </c>
      <c r="AN93" s="165">
        <f t="shared" si="88"/>
        <v>0</v>
      </c>
      <c r="AO93" s="165">
        <f t="shared" si="88"/>
        <v>0</v>
      </c>
      <c r="AP93" s="165">
        <f t="shared" si="88"/>
        <v>0</v>
      </c>
      <c r="AQ93" s="165">
        <f t="shared" si="88"/>
        <v>0</v>
      </c>
      <c r="AR93" s="165">
        <f t="shared" si="88"/>
        <v>0</v>
      </c>
      <c r="AS93" s="165">
        <f t="shared" si="88"/>
        <v>0</v>
      </c>
      <c r="AT93" s="165">
        <f t="shared" si="88"/>
        <v>0</v>
      </c>
      <c r="AU93" s="165">
        <f t="shared" si="88"/>
        <v>0</v>
      </c>
      <c r="AV93" s="165">
        <f t="shared" si="88"/>
        <v>0</v>
      </c>
      <c r="AW93" s="165">
        <f t="shared" si="88"/>
        <v>0</v>
      </c>
      <c r="AX93" s="165">
        <f t="shared" si="88"/>
        <v>0</v>
      </c>
      <c r="AY93" s="165">
        <f t="shared" si="88"/>
        <v>0</v>
      </c>
      <c r="AZ93" s="165">
        <f t="shared" si="88"/>
        <v>0</v>
      </c>
      <c r="BA93" s="165">
        <f t="shared" si="88"/>
        <v>0</v>
      </c>
      <c r="BB93" s="165">
        <f t="shared" si="88"/>
        <v>0</v>
      </c>
      <c r="BC93" s="165">
        <f t="shared" si="88"/>
        <v>0</v>
      </c>
      <c r="BD93" s="165">
        <f t="shared" si="88"/>
        <v>0</v>
      </c>
      <c r="BE93" s="165">
        <f t="shared" si="88"/>
        <v>0</v>
      </c>
      <c r="BF93" s="165">
        <f t="shared" si="88"/>
        <v>0</v>
      </c>
      <c r="BG93" s="165">
        <f t="shared" si="88"/>
        <v>0</v>
      </c>
      <c r="BH93" s="165">
        <f t="shared" si="88"/>
        <v>0</v>
      </c>
      <c r="BI93" s="165">
        <f t="shared" si="88"/>
        <v>0</v>
      </c>
      <c r="BJ93" s="165">
        <f t="shared" si="88"/>
        <v>0</v>
      </c>
      <c r="BK93" s="165">
        <f t="shared" si="88"/>
        <v>0</v>
      </c>
      <c r="BL93" s="165">
        <f t="shared" si="88"/>
        <v>0</v>
      </c>
      <c r="BM93" s="165">
        <f t="shared" si="88"/>
        <v>0</v>
      </c>
      <c r="BN93" s="165">
        <f t="shared" si="88"/>
        <v>0</v>
      </c>
      <c r="BO93" s="165">
        <f t="shared" si="88"/>
        <v>0</v>
      </c>
      <c r="BP93" s="165">
        <f t="shared" ref="BP93:CH93" si="89">SUM(BP88:BP92)</f>
        <v>0</v>
      </c>
      <c r="BQ93" s="165">
        <f t="shared" si="89"/>
        <v>0</v>
      </c>
      <c r="BR93" s="165">
        <f t="shared" si="89"/>
        <v>0</v>
      </c>
      <c r="BS93" s="165">
        <f t="shared" si="89"/>
        <v>0</v>
      </c>
      <c r="BT93" s="165">
        <f t="shared" si="89"/>
        <v>0</v>
      </c>
      <c r="BU93" s="165">
        <f t="shared" si="89"/>
        <v>0</v>
      </c>
      <c r="BV93" s="165">
        <f t="shared" si="89"/>
        <v>0</v>
      </c>
      <c r="BW93" s="165">
        <f t="shared" si="89"/>
        <v>0</v>
      </c>
      <c r="BX93" s="165">
        <f t="shared" si="89"/>
        <v>0</v>
      </c>
      <c r="BY93" s="165">
        <f t="shared" si="89"/>
        <v>0</v>
      </c>
      <c r="BZ93" s="165">
        <f t="shared" si="89"/>
        <v>0</v>
      </c>
      <c r="CA93" s="165">
        <f t="shared" si="89"/>
        <v>0</v>
      </c>
      <c r="CB93" s="165">
        <f t="shared" si="89"/>
        <v>0</v>
      </c>
      <c r="CC93" s="165">
        <f t="shared" si="89"/>
        <v>0</v>
      </c>
      <c r="CD93" s="165">
        <f t="shared" si="89"/>
        <v>0</v>
      </c>
      <c r="CE93" s="165">
        <f t="shared" si="89"/>
        <v>0</v>
      </c>
      <c r="CF93" s="165">
        <f t="shared" si="89"/>
        <v>0</v>
      </c>
      <c r="CG93" s="165">
        <f t="shared" si="89"/>
        <v>0</v>
      </c>
      <c r="CH93" s="166">
        <f t="shared" si="89"/>
        <v>0</v>
      </c>
      <c r="CI93" s="370">
        <f>SUM(C93:CH93)</f>
        <v>18122249.487597015</v>
      </c>
    </row>
    <row r="94" spans="1:99" s="44" customFormat="1" ht="15" thickBot="1" x14ac:dyDescent="0.35">
      <c r="CH94" s="161"/>
    </row>
    <row r="95" spans="1:99" ht="15" thickBot="1" x14ac:dyDescent="0.35">
      <c r="B95" s="55" t="s">
        <v>37</v>
      </c>
      <c r="C95" s="50">
        <f>C87</f>
        <v>43831</v>
      </c>
      <c r="D95" s="50">
        <f t="shared" ref="D95:BO95" si="90">D87</f>
        <v>43862</v>
      </c>
      <c r="E95" s="50">
        <f t="shared" si="90"/>
        <v>43891</v>
      </c>
      <c r="F95" s="50">
        <f t="shared" si="90"/>
        <v>43922</v>
      </c>
      <c r="G95" s="50">
        <f t="shared" si="90"/>
        <v>43952</v>
      </c>
      <c r="H95" s="50">
        <f t="shared" si="90"/>
        <v>43983</v>
      </c>
      <c r="I95" s="50">
        <f t="shared" si="90"/>
        <v>44013</v>
      </c>
      <c r="J95" s="50">
        <f t="shared" si="90"/>
        <v>44044</v>
      </c>
      <c r="K95" s="50">
        <f t="shared" si="90"/>
        <v>44075</v>
      </c>
      <c r="L95" s="50">
        <f t="shared" si="90"/>
        <v>44105</v>
      </c>
      <c r="M95" s="50">
        <f t="shared" si="90"/>
        <v>44136</v>
      </c>
      <c r="N95" s="50">
        <f t="shared" si="90"/>
        <v>44166</v>
      </c>
      <c r="O95" s="50">
        <f t="shared" si="90"/>
        <v>44197</v>
      </c>
      <c r="P95" s="50">
        <f t="shared" si="90"/>
        <v>44228</v>
      </c>
      <c r="Q95" s="50">
        <f t="shared" si="90"/>
        <v>44256</v>
      </c>
      <c r="R95" s="50">
        <f t="shared" si="90"/>
        <v>44287</v>
      </c>
      <c r="S95" s="50">
        <f t="shared" si="90"/>
        <v>44317</v>
      </c>
      <c r="T95" s="50">
        <f t="shared" si="90"/>
        <v>44348</v>
      </c>
      <c r="U95" s="50">
        <f t="shared" si="90"/>
        <v>44378</v>
      </c>
      <c r="V95" s="50">
        <f t="shared" si="90"/>
        <v>44409</v>
      </c>
      <c r="W95" s="50">
        <f t="shared" si="90"/>
        <v>44440</v>
      </c>
      <c r="X95" s="50">
        <f t="shared" si="90"/>
        <v>44470</v>
      </c>
      <c r="Y95" s="50">
        <f t="shared" si="90"/>
        <v>44501</v>
      </c>
      <c r="Z95" s="50">
        <f t="shared" si="90"/>
        <v>44531</v>
      </c>
      <c r="AA95" s="50">
        <f t="shared" si="90"/>
        <v>44562</v>
      </c>
      <c r="AB95" s="50">
        <f t="shared" si="90"/>
        <v>44593</v>
      </c>
      <c r="AC95" s="50">
        <f t="shared" si="90"/>
        <v>44621</v>
      </c>
      <c r="AD95" s="50">
        <f t="shared" si="90"/>
        <v>44652</v>
      </c>
      <c r="AE95" s="50">
        <f t="shared" si="90"/>
        <v>44682</v>
      </c>
      <c r="AF95" s="50">
        <f t="shared" si="90"/>
        <v>44713</v>
      </c>
      <c r="AG95" s="50">
        <f t="shared" si="90"/>
        <v>44743</v>
      </c>
      <c r="AH95" s="50">
        <f t="shared" si="90"/>
        <v>44774</v>
      </c>
      <c r="AI95" s="50">
        <f t="shared" si="90"/>
        <v>44805</v>
      </c>
      <c r="AJ95" s="50">
        <f t="shared" si="90"/>
        <v>44835</v>
      </c>
      <c r="AK95" s="50">
        <f t="shared" si="90"/>
        <v>44866</v>
      </c>
      <c r="AL95" s="50">
        <f t="shared" si="90"/>
        <v>44896</v>
      </c>
      <c r="AM95" s="50">
        <f t="shared" si="90"/>
        <v>44927</v>
      </c>
      <c r="AN95" s="50" t="e">
        <f t="shared" si="90"/>
        <v>#REF!</v>
      </c>
      <c r="AO95" s="50" t="e">
        <f t="shared" si="90"/>
        <v>#REF!</v>
      </c>
      <c r="AP95" s="50" t="e">
        <f t="shared" si="90"/>
        <v>#REF!</v>
      </c>
      <c r="AQ95" s="50" t="e">
        <f t="shared" si="90"/>
        <v>#REF!</v>
      </c>
      <c r="AR95" s="50" t="e">
        <f t="shared" si="90"/>
        <v>#REF!</v>
      </c>
      <c r="AS95" s="50" t="e">
        <f t="shared" si="90"/>
        <v>#REF!</v>
      </c>
      <c r="AT95" s="50" t="e">
        <f t="shared" si="90"/>
        <v>#REF!</v>
      </c>
      <c r="AU95" s="50" t="e">
        <f t="shared" si="90"/>
        <v>#REF!</v>
      </c>
      <c r="AV95" s="50" t="e">
        <f t="shared" si="90"/>
        <v>#REF!</v>
      </c>
      <c r="AW95" s="50" t="e">
        <f t="shared" si="90"/>
        <v>#REF!</v>
      </c>
      <c r="AX95" s="50" t="e">
        <f t="shared" si="90"/>
        <v>#REF!</v>
      </c>
      <c r="AY95" s="50" t="e">
        <f t="shared" si="90"/>
        <v>#REF!</v>
      </c>
      <c r="AZ95" s="50" t="e">
        <f t="shared" si="90"/>
        <v>#REF!</v>
      </c>
      <c r="BA95" s="50" t="e">
        <f t="shared" si="90"/>
        <v>#REF!</v>
      </c>
      <c r="BB95" s="50" t="e">
        <f t="shared" si="90"/>
        <v>#REF!</v>
      </c>
      <c r="BC95" s="50" t="e">
        <f t="shared" si="90"/>
        <v>#REF!</v>
      </c>
      <c r="BD95" s="50" t="e">
        <f t="shared" si="90"/>
        <v>#REF!</v>
      </c>
      <c r="BE95" s="50" t="e">
        <f t="shared" si="90"/>
        <v>#REF!</v>
      </c>
      <c r="BF95" s="50" t="e">
        <f t="shared" si="90"/>
        <v>#REF!</v>
      </c>
      <c r="BG95" s="50" t="e">
        <f t="shared" si="90"/>
        <v>#REF!</v>
      </c>
      <c r="BH95" s="50" t="e">
        <f t="shared" si="90"/>
        <v>#REF!</v>
      </c>
      <c r="BI95" s="50" t="e">
        <f t="shared" si="90"/>
        <v>#REF!</v>
      </c>
      <c r="BJ95" s="50" t="e">
        <f t="shared" si="90"/>
        <v>#REF!</v>
      </c>
      <c r="BK95" s="50" t="e">
        <f t="shared" si="90"/>
        <v>#REF!</v>
      </c>
      <c r="BL95" s="50" t="e">
        <f t="shared" si="90"/>
        <v>#REF!</v>
      </c>
      <c r="BM95" s="50" t="e">
        <f t="shared" si="90"/>
        <v>#REF!</v>
      </c>
      <c r="BN95" s="50" t="e">
        <f t="shared" si="90"/>
        <v>#REF!</v>
      </c>
      <c r="BO95" s="50" t="e">
        <f t="shared" si="90"/>
        <v>#REF!</v>
      </c>
      <c r="BP95" s="50" t="e">
        <f t="shared" ref="BP95:CH95" si="91">BP87</f>
        <v>#REF!</v>
      </c>
      <c r="BQ95" s="50" t="e">
        <f t="shared" si="91"/>
        <v>#REF!</v>
      </c>
      <c r="BR95" s="50" t="e">
        <f t="shared" si="91"/>
        <v>#REF!</v>
      </c>
      <c r="BS95" s="50" t="e">
        <f t="shared" si="91"/>
        <v>#REF!</v>
      </c>
      <c r="BT95" s="50" t="e">
        <f t="shared" si="91"/>
        <v>#REF!</v>
      </c>
      <c r="BU95" s="50" t="e">
        <f t="shared" si="91"/>
        <v>#REF!</v>
      </c>
      <c r="BV95" s="50" t="e">
        <f t="shared" si="91"/>
        <v>#REF!</v>
      </c>
      <c r="BW95" s="50" t="e">
        <f t="shared" si="91"/>
        <v>#REF!</v>
      </c>
      <c r="BX95" s="50" t="e">
        <f t="shared" si="91"/>
        <v>#REF!</v>
      </c>
      <c r="BY95" s="50" t="e">
        <f t="shared" si="91"/>
        <v>#REF!</v>
      </c>
      <c r="BZ95" s="50" t="e">
        <f t="shared" si="91"/>
        <v>#REF!</v>
      </c>
      <c r="CA95" s="50" t="e">
        <f t="shared" si="91"/>
        <v>#REF!</v>
      </c>
      <c r="CB95" s="50" t="e">
        <f t="shared" si="91"/>
        <v>#REF!</v>
      </c>
      <c r="CC95" s="50" t="e">
        <f t="shared" si="91"/>
        <v>#REF!</v>
      </c>
      <c r="CD95" s="50" t="e">
        <f t="shared" si="91"/>
        <v>#REF!</v>
      </c>
      <c r="CE95" s="50" t="e">
        <f t="shared" si="91"/>
        <v>#REF!</v>
      </c>
      <c r="CF95" s="50" t="e">
        <f t="shared" si="91"/>
        <v>#REF!</v>
      </c>
      <c r="CG95" s="50" t="e">
        <f t="shared" si="91"/>
        <v>#REF!</v>
      </c>
      <c r="CH95" s="168" t="e">
        <f t="shared" si="91"/>
        <v>#REF!</v>
      </c>
    </row>
    <row r="96" spans="1:99" x14ac:dyDescent="0.3">
      <c r="B96" s="56" t="s">
        <v>7</v>
      </c>
      <c r="C96" s="51">
        <f>IF(C$4="X",' 1M - RES'!C61+'Res DRENE'!C21,0)</f>
        <v>136609.93120659847</v>
      </c>
      <c r="D96" s="51">
        <f>IF(D$4="X",' 1M - RES'!D61+'Res DRENE'!D21,0)</f>
        <v>131032.91781176881</v>
      </c>
      <c r="E96" s="51">
        <f>IF(E$4="X",' 1M - RES'!E61+'Res DRENE'!E21,0)</f>
        <v>121055.27061043055</v>
      </c>
      <c r="F96" s="51">
        <f>IF(F$4="X",' 1M - RES'!F61+'Res DRENE'!F21,0)</f>
        <v>74859.793641854485</v>
      </c>
      <c r="G96" s="51">
        <f>IF(G$4="X",' 1M - RES'!G61+'Res DRENE'!G21,0)</f>
        <v>94674.54289228603</v>
      </c>
      <c r="H96" s="51">
        <f>IF(H$4="X",' 1M - RES'!H61+'Res DRENE'!H21,0)</f>
        <v>459646.95071848785</v>
      </c>
      <c r="I96" s="51">
        <f>IF(I$4="X",' 1M - RES'!I61+'Res DRENE'!I21,0)</f>
        <v>711157.9210583861</v>
      </c>
      <c r="J96" s="51">
        <f>IF(J$4="X",' 1M - RES'!J61+'Res DRENE'!J21,0)</f>
        <v>854751.33205488243</v>
      </c>
      <c r="K96" s="51">
        <f>IF(K$4="X",' 1M - RES'!K61+'Res DRENE'!K21,0)</f>
        <v>675206.19790091075</v>
      </c>
      <c r="L96" s="51">
        <f>IF(L$4="X",' 1M - RES'!L61+'Res DRENE'!L21,0)</f>
        <v>290189.79000580433</v>
      </c>
      <c r="M96" s="51">
        <f>IF(M$4="X",' 1M - RES'!M61+'Res DRENE'!M21,0)</f>
        <v>422421.7735610276</v>
      </c>
      <c r="N96" s="51">
        <f>IF(N$4="X",' 1M - RES'!N61+'Res DRENE'!N21,0)</f>
        <v>609724.32343644707</v>
      </c>
      <c r="O96" s="51">
        <f>IF(O$4="X",' 1M - RES'!O61+'Res DRENE'!O21,0)</f>
        <v>573155.67417983804</v>
      </c>
      <c r="P96" s="51">
        <f>IF(P$4="X",' 1M - RES'!P61+'Res DRENE'!P21,0)</f>
        <v>509665.83242845978</v>
      </c>
      <c r="Q96" s="51">
        <f>IF(Q$4="X",' 1M - RES'!Q61+'Res DRENE'!Q21,0)</f>
        <v>519152.43347605091</v>
      </c>
      <c r="R96" s="51">
        <f>IF(R$4="X",' 1M - RES'!R61+'Res DRENE'!R21,0)</f>
        <v>446399.40133406955</v>
      </c>
      <c r="S96" s="51">
        <f>IF(S$4="X",' 1M - RES'!S61+'Res DRENE'!S21,0)</f>
        <v>468272.34191650548</v>
      </c>
      <c r="T96" s="51">
        <f>IF(T$4="X",' 1M - RES'!T61+'Res DRENE'!T21,0)</f>
        <v>1191349.6778145896</v>
      </c>
      <c r="U96" s="51">
        <f>IF(U$4="X",' 1M - RES'!U61+'Res DRENE'!U21,0)</f>
        <v>1354194.2746978025</v>
      </c>
      <c r="V96" s="51">
        <f>IF(V$4="X",' 1M - RES'!V61+'Res DRENE'!V21,0)</f>
        <v>1346810.361895785</v>
      </c>
      <c r="W96" s="51">
        <f>IF(W$4="X",' 1M - RES'!W61+'Res DRENE'!W21,0)</f>
        <v>0</v>
      </c>
      <c r="X96" s="51">
        <f>IF(X$4="X",' 1M - RES'!X61+'Res DRENE'!X21,0)</f>
        <v>0</v>
      </c>
      <c r="Y96" s="51">
        <f>IF(Y$4="X",' 1M - RES'!Y61+'Res DRENE'!Y21,0)</f>
        <v>0</v>
      </c>
      <c r="Z96" s="51">
        <f>IF(Z$4="X",' 1M - RES'!Z61+'Res DRENE'!Z21,0)</f>
        <v>0</v>
      </c>
      <c r="AA96" s="51">
        <f>IF(AA$4="X",' 1M - RES'!AA61+'Res DRENE'!AA21,0)</f>
        <v>0</v>
      </c>
      <c r="AB96" s="51">
        <f>IF(AB$4="X",' 1M - RES'!AB61+'Res DRENE'!AB21,0)</f>
        <v>0</v>
      </c>
      <c r="AC96" s="51">
        <f>IF(AC$4="X",' 1M - RES'!AC61+'Res DRENE'!AC21,0)</f>
        <v>0</v>
      </c>
      <c r="AD96" s="51">
        <f>IF(AD$4="X",' 1M - RES'!AD61+'Res DRENE'!AD21,0)</f>
        <v>0</v>
      </c>
      <c r="AE96" s="51">
        <f>IF(AE$4="X",' 1M - RES'!AE61+'Res DRENE'!AE21,0)</f>
        <v>0</v>
      </c>
      <c r="AF96" s="51">
        <f>IF(AF$4="X",' 1M - RES'!AF61+'Res DRENE'!AF21,0)</f>
        <v>0</v>
      </c>
      <c r="AG96" s="51">
        <f>IF(AG$4="X",' 1M - RES'!AG61+'Res DRENE'!AG21,0)</f>
        <v>0</v>
      </c>
      <c r="AH96" s="51">
        <f>IF(AH$4="X",' 1M - RES'!AH61+'Res DRENE'!AH21,0)</f>
        <v>0</v>
      </c>
      <c r="AI96" s="51">
        <f>IF(AI$4="X",' 1M - RES'!AI61+'Res DRENE'!AI21,0)</f>
        <v>0</v>
      </c>
      <c r="AJ96" s="51">
        <f>IF(AJ$4="X",' 1M - RES'!AJ61+'Res DRENE'!AJ21,0)</f>
        <v>0</v>
      </c>
      <c r="AK96" s="51">
        <f>IF(AK$4="X",' 1M - RES'!AK61+'Res DRENE'!AK21,0)</f>
        <v>0</v>
      </c>
      <c r="AL96" s="51">
        <f>IF(AL$4="X",' 1M - RES'!AL61+'Res DRENE'!AL21,0)</f>
        <v>0</v>
      </c>
      <c r="AM96" s="51">
        <f>IF(AM$4="X",' 1M - RES'!AM61+'Res DRENE'!AM21,0)</f>
        <v>0</v>
      </c>
      <c r="AN96" s="51">
        <f>IF(AN$4="X",' 1M - RES'!#REF!+'Res DRENE'!#REF!,0)</f>
        <v>0</v>
      </c>
      <c r="AO96" s="51">
        <f>IF(AO$4="X",' 1M - RES'!#REF!+'Res DRENE'!#REF!,0)</f>
        <v>0</v>
      </c>
      <c r="AP96" s="51">
        <f>IF(AP$4="X",' 1M - RES'!#REF!+'Res DRENE'!#REF!,0)</f>
        <v>0</v>
      </c>
      <c r="AQ96" s="51">
        <f>IF(AQ$4="X",' 1M - RES'!#REF!+'Res DRENE'!#REF!,0)</f>
        <v>0</v>
      </c>
      <c r="AR96" s="51">
        <f>IF(AR$4="X",' 1M - RES'!#REF!+'Res DRENE'!#REF!,0)</f>
        <v>0</v>
      </c>
      <c r="AS96" s="51">
        <f>IF(AS$4="X",' 1M - RES'!#REF!+'Res DRENE'!#REF!,0)</f>
        <v>0</v>
      </c>
      <c r="AT96" s="51">
        <f>IF(AT$4="X",' 1M - RES'!#REF!+'Res DRENE'!#REF!,0)</f>
        <v>0</v>
      </c>
      <c r="AU96" s="51">
        <f>IF(AU$4="X",' 1M - RES'!#REF!+'Res DRENE'!#REF!,0)</f>
        <v>0</v>
      </c>
      <c r="AV96" s="51">
        <f>IF(AV$4="X",' 1M - RES'!#REF!+'Res DRENE'!#REF!,0)</f>
        <v>0</v>
      </c>
      <c r="AW96" s="51">
        <f>IF(AW$4="X",' 1M - RES'!#REF!+'Res DRENE'!#REF!,0)</f>
        <v>0</v>
      </c>
      <c r="AX96" s="51">
        <f>IF(AX$4="X",' 1M - RES'!#REF!+'Res DRENE'!#REF!,0)</f>
        <v>0</v>
      </c>
      <c r="AY96" s="51">
        <f>IF(AY$4="X",' 1M - RES'!#REF!+'Res DRENE'!#REF!,0)</f>
        <v>0</v>
      </c>
      <c r="AZ96" s="51">
        <f>IF(AZ$4="X",' 1M - RES'!#REF!+'Res DRENE'!#REF!,0)</f>
        <v>0</v>
      </c>
      <c r="BA96" s="51">
        <f>IF(BA$4="X",' 1M - RES'!#REF!+'Res DRENE'!#REF!,0)</f>
        <v>0</v>
      </c>
      <c r="BB96" s="51">
        <f>IF(BB$4="X",' 1M - RES'!#REF!+'Res DRENE'!#REF!,0)</f>
        <v>0</v>
      </c>
      <c r="BC96" s="51">
        <f>IF(BC$4="X",' 1M - RES'!#REF!+'Res DRENE'!#REF!,0)</f>
        <v>0</v>
      </c>
      <c r="BD96" s="51">
        <f>IF(BD$4="X",' 1M - RES'!#REF!+'Res DRENE'!#REF!,0)</f>
        <v>0</v>
      </c>
      <c r="BE96" s="51">
        <f>IF(BE$4="X",' 1M - RES'!#REF!+'Res DRENE'!#REF!,0)</f>
        <v>0</v>
      </c>
      <c r="BF96" s="51">
        <f>IF(BF$4="X",' 1M - RES'!#REF!+'Res DRENE'!#REF!,0)</f>
        <v>0</v>
      </c>
      <c r="BG96" s="51">
        <f>IF(BG$4="X",' 1M - RES'!#REF!+'Res DRENE'!#REF!,0)</f>
        <v>0</v>
      </c>
      <c r="BH96" s="51">
        <f>IF(BH$4="X",' 1M - RES'!#REF!+'Res DRENE'!#REF!,0)</f>
        <v>0</v>
      </c>
      <c r="BI96" s="51">
        <f>IF(BI$4="X",' 1M - RES'!#REF!+'Res DRENE'!#REF!,0)</f>
        <v>0</v>
      </c>
      <c r="BJ96" s="51">
        <f>IF(BJ$4="X",' 1M - RES'!#REF!+'Res DRENE'!#REF!,0)</f>
        <v>0</v>
      </c>
      <c r="BK96" s="51">
        <f>IF(BK$4="X",' 1M - RES'!#REF!+'Res DRENE'!#REF!,0)</f>
        <v>0</v>
      </c>
      <c r="BL96" s="51">
        <f>IF(BL$4="X",' 1M - RES'!#REF!+'Res DRENE'!#REF!,0)</f>
        <v>0</v>
      </c>
      <c r="BM96" s="51">
        <f>IF(BM$4="X",' 1M - RES'!#REF!+'Res DRENE'!#REF!,0)</f>
        <v>0</v>
      </c>
      <c r="BN96" s="51">
        <f>IF(BN$4="X",' 1M - RES'!#REF!+'Res DRENE'!#REF!,0)</f>
        <v>0</v>
      </c>
      <c r="BO96" s="51">
        <f>IF(BO$4="X",' 1M - RES'!#REF!+'Res DRENE'!#REF!,0)</f>
        <v>0</v>
      </c>
      <c r="BP96" s="51">
        <f>IF(BP$4="X",' 1M - RES'!#REF!+'Res DRENE'!#REF!,0)</f>
        <v>0</v>
      </c>
      <c r="BQ96" s="51">
        <f>IF(BQ$4="X",' 1M - RES'!#REF!+'Res DRENE'!#REF!,0)</f>
        <v>0</v>
      </c>
      <c r="BR96" s="51">
        <f>IF(BR$4="X",' 1M - RES'!#REF!+'Res DRENE'!#REF!,0)</f>
        <v>0</v>
      </c>
      <c r="BS96" s="51">
        <f>IF(BS$4="X",' 1M - RES'!#REF!+'Res DRENE'!#REF!,0)</f>
        <v>0</v>
      </c>
      <c r="BT96" s="51">
        <f>IF(BT$4="X",' 1M - RES'!#REF!+'Res DRENE'!#REF!,0)</f>
        <v>0</v>
      </c>
      <c r="BU96" s="51">
        <f>IF(BU$4="X",' 1M - RES'!#REF!+'Res DRENE'!#REF!,0)</f>
        <v>0</v>
      </c>
      <c r="BV96" s="51">
        <f>IF(BV$4="X",' 1M - RES'!#REF!+'Res DRENE'!#REF!,0)</f>
        <v>0</v>
      </c>
      <c r="BW96" s="51">
        <f>IF(BW$4="X",' 1M - RES'!#REF!+'Res DRENE'!#REF!,0)</f>
        <v>0</v>
      </c>
      <c r="BX96" s="51">
        <f>IF(BX$4="X",' 1M - RES'!#REF!+'Res DRENE'!#REF!,0)</f>
        <v>0</v>
      </c>
      <c r="BY96" s="51">
        <f>IF(BY$4="X",' 1M - RES'!#REF!+'Res DRENE'!#REF!,0)</f>
        <v>0</v>
      </c>
      <c r="BZ96" s="51">
        <f>IF(BZ$4="X",' 1M - RES'!#REF!+'Res DRENE'!#REF!,0)</f>
        <v>0</v>
      </c>
      <c r="CA96" s="51">
        <f>IF(CA$4="X",' 1M - RES'!#REF!+'Res DRENE'!#REF!,0)</f>
        <v>0</v>
      </c>
      <c r="CB96" s="51">
        <f>IF(CB$4="X",' 1M - RES'!#REF!+'Res DRENE'!#REF!,0)</f>
        <v>0</v>
      </c>
      <c r="CC96" s="51">
        <f>IF(CC$4="X",' 1M - RES'!#REF!+'Res DRENE'!#REF!,0)</f>
        <v>0</v>
      </c>
      <c r="CD96" s="51">
        <f>IF(CD$4="X",' 1M - RES'!#REF!+'Res DRENE'!#REF!,0)</f>
        <v>0</v>
      </c>
      <c r="CE96" s="51">
        <f>IF(CE$4="X",' 1M - RES'!#REF!+'Res DRENE'!#REF!,0)</f>
        <v>0</v>
      </c>
      <c r="CF96" s="51">
        <f>IF(CF$4="X",' 1M - RES'!#REF!+'Res DRENE'!#REF!,0)</f>
        <v>0</v>
      </c>
      <c r="CG96" s="51">
        <f>IF(CG$4="X",' 1M - RES'!#REF!+'Res DRENE'!#REF!,0)</f>
        <v>0</v>
      </c>
      <c r="CH96" s="51">
        <f>IF(CH$4="X",' 1M - RES'!#REF!+'Res DRENE'!#REF!,0)</f>
        <v>0</v>
      </c>
    </row>
    <row r="97" spans="2:86" x14ac:dyDescent="0.3">
      <c r="B97" s="57" t="s">
        <v>12</v>
      </c>
      <c r="C97" s="52">
        <f>IF(C$4="X",'2M - SGS'!C73+'Biz DRENE'!C77,0)</f>
        <v>1480.9555724763188</v>
      </c>
      <c r="D97" s="52">
        <f>IF(D$4="X",'2M - SGS'!D73+'Biz DRENE'!D77,0)</f>
        <v>3907.9411765454479</v>
      </c>
      <c r="E97" s="52">
        <f>IF(E$4="X",'2M - SGS'!E73+'Biz DRENE'!E77,0)</f>
        <v>8073.1714169943143</v>
      </c>
      <c r="F97" s="52">
        <f>IF(F$4="X",'2M - SGS'!F73+'Biz DRENE'!F77,0)</f>
        <v>15611.681070390496</v>
      </c>
      <c r="G97" s="52">
        <f>IF(G$4="X",'2M - SGS'!G73+'Biz DRENE'!G77,0)</f>
        <v>30998.811047397379</v>
      </c>
      <c r="H97" s="52">
        <f>IF(H$4="X",'2M - SGS'!H73+'Biz DRENE'!H77,0)</f>
        <v>47830.69648158527</v>
      </c>
      <c r="I97" s="52">
        <f>IF(I$4="X",'2M - SGS'!I73+'Biz DRENE'!I77,0)</f>
        <v>73320.135332388527</v>
      </c>
      <c r="J97" s="52">
        <f>IF(J$4="X",'2M - SGS'!J73+'Biz DRENE'!J77,0)</f>
        <v>69642.892175955596</v>
      </c>
      <c r="K97" s="52">
        <f>IF(K$4="X",'2M - SGS'!K73+'Biz DRENE'!K77,0)</f>
        <v>80835.107578303083</v>
      </c>
      <c r="L97" s="52">
        <f>IF(L$4="X",'2M - SGS'!L73+'Biz DRENE'!L77,0)</f>
        <v>67880.17517259717</v>
      </c>
      <c r="M97" s="52">
        <f>IF(M$4="X",'2M - SGS'!M73+'Biz DRENE'!M77,0)</f>
        <v>65856.807494654189</v>
      </c>
      <c r="N97" s="52">
        <f>IF(N$4="X",'2M - SGS'!N73+'Biz DRENE'!N77,0)</f>
        <v>99443.964398061682</v>
      </c>
      <c r="O97" s="52">
        <f>IF(O$4="X",'2M - SGS'!O73+'Biz DRENE'!O77,0)</f>
        <v>130158.65524816921</v>
      </c>
      <c r="P97" s="52">
        <f>IF(P$4="X",'2M - SGS'!P73+'Biz DRENE'!P77,0)</f>
        <v>105006.25103835195</v>
      </c>
      <c r="Q97" s="52">
        <f>IF(Q$4="X",'2M - SGS'!Q73+'Biz DRENE'!Q77,0)</f>
        <v>113605.80628920981</v>
      </c>
      <c r="R97" s="52">
        <f>IF(R$4="X",'2M - SGS'!R73+'Biz DRENE'!R77,0)</f>
        <v>106592.64505298794</v>
      </c>
      <c r="S97" s="52">
        <f>IF(S$4="X",'2M - SGS'!S73+'Biz DRENE'!S77,0)</f>
        <v>136562.09376651721</v>
      </c>
      <c r="T97" s="52">
        <f>IF(T$4="X",'2M - SGS'!T73+'Biz DRENE'!T77,0)</f>
        <v>190559.10255257637</v>
      </c>
      <c r="U97" s="52">
        <f>IF(U$4="X",'2M - SGS'!U73+'Biz DRENE'!U77,0)</f>
        <v>245369.98144996387</v>
      </c>
      <c r="V97" s="52">
        <f>IF(V$4="X",'2M - SGS'!V73+'Biz DRENE'!V77,0)</f>
        <v>204069.87095779128</v>
      </c>
      <c r="W97" s="52">
        <f>IF(W$4="X",'2M - SGS'!W73+'Biz DRENE'!W77,0)</f>
        <v>0</v>
      </c>
      <c r="X97" s="52">
        <f>IF(X$4="X",'2M - SGS'!X73+'Biz DRENE'!X77,0)</f>
        <v>0</v>
      </c>
      <c r="Y97" s="52">
        <f>IF(Y$4="X",'2M - SGS'!Y73+'Biz DRENE'!Y77,0)</f>
        <v>0</v>
      </c>
      <c r="Z97" s="52">
        <f>IF(Z$4="X",'2M - SGS'!Z73+'Biz DRENE'!Z77,0)</f>
        <v>0</v>
      </c>
      <c r="AA97" s="52">
        <f>IF(AA$4="X",'2M - SGS'!AA73+'Biz DRENE'!AA77,0)</f>
        <v>0</v>
      </c>
      <c r="AB97" s="52">
        <f>IF(AB$4="X",'2M - SGS'!AB73+'Biz DRENE'!AB77,0)</f>
        <v>0</v>
      </c>
      <c r="AC97" s="52">
        <f>IF(AC$4="X",'2M - SGS'!AC73+'Biz DRENE'!AC77,0)</f>
        <v>0</v>
      </c>
      <c r="AD97" s="52">
        <f>IF(AD$4="X",'2M - SGS'!AD73+'Biz DRENE'!AD77,0)</f>
        <v>0</v>
      </c>
      <c r="AE97" s="52">
        <f>IF(AE$4="X",'2M - SGS'!AE73+'Biz DRENE'!AE77,0)</f>
        <v>0</v>
      </c>
      <c r="AF97" s="52">
        <f>IF(AF$4="X",'2M - SGS'!AF73+'Biz DRENE'!AF77,0)</f>
        <v>0</v>
      </c>
      <c r="AG97" s="52">
        <f>IF(AG$4="X",'2M - SGS'!AG73+'Biz DRENE'!AG77,0)</f>
        <v>0</v>
      </c>
      <c r="AH97" s="52">
        <f>IF(AH$4="X",'2M - SGS'!AH73+'Biz DRENE'!AH77,0)</f>
        <v>0</v>
      </c>
      <c r="AI97" s="52">
        <f>IF(AI$4="X",'2M - SGS'!AI73+'Biz DRENE'!AI77,0)</f>
        <v>0</v>
      </c>
      <c r="AJ97" s="52">
        <f>IF(AJ$4="X",'2M - SGS'!AJ73+'Biz DRENE'!AJ77,0)</f>
        <v>0</v>
      </c>
      <c r="AK97" s="52">
        <f>IF(AK$4="X",'2M - SGS'!AK73+'Biz DRENE'!AK77,0)</f>
        <v>0</v>
      </c>
      <c r="AL97" s="52">
        <f>IF(AL$4="X",'2M - SGS'!AL73+'Biz DRENE'!AL77,0)</f>
        <v>0</v>
      </c>
      <c r="AM97" s="52">
        <f>IF(AM$4="X",'2M - SGS'!AM73+'Biz DRENE'!AM77,0)</f>
        <v>0</v>
      </c>
      <c r="AN97" s="52">
        <f>IF(AN$4="X",'2M - SGS'!#REF!+'Biz DRENE'!#REF!,0)</f>
        <v>0</v>
      </c>
      <c r="AO97" s="52">
        <f>IF(AO$4="X",'2M - SGS'!#REF!+'Biz DRENE'!#REF!,0)</f>
        <v>0</v>
      </c>
      <c r="AP97" s="52">
        <f>IF(AP$4="X",'2M - SGS'!#REF!+'Biz DRENE'!#REF!,0)</f>
        <v>0</v>
      </c>
      <c r="AQ97" s="52">
        <f>IF(AQ$4="X",'2M - SGS'!#REF!+'Biz DRENE'!#REF!,0)</f>
        <v>0</v>
      </c>
      <c r="AR97" s="52">
        <f>IF(AR$4="X",'2M - SGS'!#REF!+'Biz DRENE'!#REF!,0)</f>
        <v>0</v>
      </c>
      <c r="AS97" s="52">
        <f>IF(AS$4="X",'2M - SGS'!#REF!+'Biz DRENE'!#REF!,0)</f>
        <v>0</v>
      </c>
      <c r="AT97" s="52">
        <f>IF(AT$4="X",'2M - SGS'!#REF!+'Biz DRENE'!#REF!,0)</f>
        <v>0</v>
      </c>
      <c r="AU97" s="52">
        <f>IF(AU$4="X",'2M - SGS'!#REF!+'Biz DRENE'!#REF!,0)</f>
        <v>0</v>
      </c>
      <c r="AV97" s="52">
        <f>IF(AV$4="X",'2M - SGS'!#REF!+'Biz DRENE'!#REF!,0)</f>
        <v>0</v>
      </c>
      <c r="AW97" s="52">
        <f>IF(AW$4="X",'2M - SGS'!#REF!+'Biz DRENE'!#REF!,0)</f>
        <v>0</v>
      </c>
      <c r="AX97" s="52">
        <f>IF(AX$4="X",'2M - SGS'!#REF!+'Biz DRENE'!#REF!,0)</f>
        <v>0</v>
      </c>
      <c r="AY97" s="52">
        <f>IF(AY$4="X",'2M - SGS'!#REF!+'Biz DRENE'!#REF!,0)</f>
        <v>0</v>
      </c>
      <c r="AZ97" s="52">
        <f>IF(AZ$4="X",'2M - SGS'!#REF!+'Biz DRENE'!#REF!,0)</f>
        <v>0</v>
      </c>
      <c r="BA97" s="52">
        <f>IF(BA$4="X",'2M - SGS'!#REF!+'Biz DRENE'!#REF!,0)</f>
        <v>0</v>
      </c>
      <c r="BB97" s="52">
        <f>IF(BB$4="X",'2M - SGS'!#REF!+'Biz DRENE'!#REF!,0)</f>
        <v>0</v>
      </c>
      <c r="BC97" s="52">
        <f>IF(BC$4="X",'2M - SGS'!#REF!+'Biz DRENE'!#REF!,0)</f>
        <v>0</v>
      </c>
      <c r="BD97" s="52">
        <f>IF(BD$4="X",'2M - SGS'!#REF!+'Biz DRENE'!#REF!,0)</f>
        <v>0</v>
      </c>
      <c r="BE97" s="52">
        <f>IF(BE$4="X",'2M - SGS'!#REF!+'Biz DRENE'!#REF!,0)</f>
        <v>0</v>
      </c>
      <c r="BF97" s="52">
        <f>IF(BF$4="X",'2M - SGS'!#REF!+'Biz DRENE'!#REF!,0)</f>
        <v>0</v>
      </c>
      <c r="BG97" s="52">
        <f>IF(BG$4="X",'2M - SGS'!#REF!+'Biz DRENE'!#REF!,0)</f>
        <v>0</v>
      </c>
      <c r="BH97" s="52">
        <f>IF(BH$4="X",'2M - SGS'!#REF!+'Biz DRENE'!#REF!,0)</f>
        <v>0</v>
      </c>
      <c r="BI97" s="52">
        <f>IF(BI$4="X",'2M - SGS'!#REF!+'Biz DRENE'!#REF!,0)</f>
        <v>0</v>
      </c>
      <c r="BJ97" s="52">
        <f>IF(BJ$4="X",'2M - SGS'!#REF!+'Biz DRENE'!#REF!,0)</f>
        <v>0</v>
      </c>
      <c r="BK97" s="52">
        <f>IF(BK$4="X",'2M - SGS'!#REF!+'Biz DRENE'!#REF!,0)</f>
        <v>0</v>
      </c>
      <c r="BL97" s="52">
        <f>IF(BL$4="X",'2M - SGS'!#REF!+'Biz DRENE'!#REF!,0)</f>
        <v>0</v>
      </c>
      <c r="BM97" s="52">
        <f>IF(BM$4="X",'2M - SGS'!#REF!+'Biz DRENE'!#REF!,0)</f>
        <v>0</v>
      </c>
      <c r="BN97" s="52">
        <f>IF(BN$4="X",'2M - SGS'!#REF!+'Biz DRENE'!#REF!,0)</f>
        <v>0</v>
      </c>
      <c r="BO97" s="52">
        <f>IF(BO$4="X",'2M - SGS'!#REF!+'Biz DRENE'!#REF!,0)</f>
        <v>0</v>
      </c>
      <c r="BP97" s="52">
        <f>IF(BP$4="X",'2M - SGS'!#REF!+'Biz DRENE'!#REF!,0)</f>
        <v>0</v>
      </c>
      <c r="BQ97" s="52">
        <f>IF(BQ$4="X",'2M - SGS'!#REF!+'Biz DRENE'!#REF!,0)</f>
        <v>0</v>
      </c>
      <c r="BR97" s="52">
        <f>IF(BR$4="X",'2M - SGS'!#REF!+'Biz DRENE'!#REF!,0)</f>
        <v>0</v>
      </c>
      <c r="BS97" s="52">
        <f>IF(BS$4="X",'2M - SGS'!#REF!+'Biz DRENE'!#REF!,0)</f>
        <v>0</v>
      </c>
      <c r="BT97" s="52">
        <f>IF(BT$4="X",'2M - SGS'!#REF!+'Biz DRENE'!#REF!,0)</f>
        <v>0</v>
      </c>
      <c r="BU97" s="52">
        <f>IF(BU$4="X",'2M - SGS'!#REF!+'Biz DRENE'!#REF!,0)</f>
        <v>0</v>
      </c>
      <c r="BV97" s="52">
        <f>IF(BV$4="X",'2M - SGS'!#REF!+'Biz DRENE'!#REF!,0)</f>
        <v>0</v>
      </c>
      <c r="BW97" s="52">
        <f>IF(BW$4="X",'2M - SGS'!#REF!+'Biz DRENE'!#REF!,0)</f>
        <v>0</v>
      </c>
      <c r="BX97" s="52">
        <f>IF(BX$4="X",'2M - SGS'!#REF!+'Biz DRENE'!#REF!,0)</f>
        <v>0</v>
      </c>
      <c r="BY97" s="52">
        <f>IF(BY$4="X",'2M - SGS'!#REF!+'Biz DRENE'!#REF!,0)</f>
        <v>0</v>
      </c>
      <c r="BZ97" s="52">
        <f>IF(BZ$4="X",'2M - SGS'!#REF!+'Biz DRENE'!#REF!,0)</f>
        <v>0</v>
      </c>
      <c r="CA97" s="52">
        <f>IF(CA$4="X",'2M - SGS'!#REF!+'Biz DRENE'!#REF!,0)</f>
        <v>0</v>
      </c>
      <c r="CB97" s="52">
        <f>IF(CB$4="X",'2M - SGS'!#REF!+'Biz DRENE'!#REF!,0)</f>
        <v>0</v>
      </c>
      <c r="CC97" s="52">
        <f>IF(CC$4="X",'2M - SGS'!#REF!+'Biz DRENE'!#REF!,0)</f>
        <v>0</v>
      </c>
      <c r="CD97" s="52">
        <f>IF(CD$4="X",'2M - SGS'!#REF!+'Biz DRENE'!#REF!,0)</f>
        <v>0</v>
      </c>
      <c r="CE97" s="52">
        <f>IF(CE$4="X",'2M - SGS'!#REF!+'Biz DRENE'!#REF!,0)</f>
        <v>0</v>
      </c>
      <c r="CF97" s="52">
        <f>IF(CF$4="X",'2M - SGS'!#REF!+'Biz DRENE'!#REF!,0)</f>
        <v>0</v>
      </c>
      <c r="CG97" s="52">
        <f>IF(CG$4="X",'2M - SGS'!#REF!+'Biz DRENE'!#REF!,0)</f>
        <v>0</v>
      </c>
      <c r="CH97" s="52">
        <f>IF(CH$4="X",'2M - SGS'!#REF!+'Biz DRENE'!#REF!,0)</f>
        <v>0</v>
      </c>
    </row>
    <row r="98" spans="2:86" x14ac:dyDescent="0.3">
      <c r="B98" s="57" t="s">
        <v>14</v>
      </c>
      <c r="C98" s="52">
        <f>IF(C$4="X",'3M - LGS'!C73+'Biz DRENE'!C78,0)</f>
        <v>1597.9116889431366</v>
      </c>
      <c r="D98" s="52">
        <f>IF(D$4="X",'3M - LGS'!D73+'Biz DRENE'!D78,0)</f>
        <v>4715.361019298216</v>
      </c>
      <c r="E98" s="52">
        <f>IF(E$4="X",'3M - LGS'!E73+'Biz DRENE'!E78,0)</f>
        <v>8923.8936572998718</v>
      </c>
      <c r="F98" s="52">
        <f>IF(F$4="X",'3M - LGS'!F73+'Biz DRENE'!F78,0)</f>
        <v>16557.890511924281</v>
      </c>
      <c r="G98" s="52">
        <f>IF(G$4="X",'3M - LGS'!G73+'Biz DRENE'!G78,0)</f>
        <v>33713.193094732749</v>
      </c>
      <c r="H98" s="52">
        <f>IF(H$4="X",'3M - LGS'!H73+'Biz DRENE'!H78,0)</f>
        <v>83352.673482108366</v>
      </c>
      <c r="I98" s="52">
        <f>IF(I$4="X",'3M - LGS'!I73+'Biz DRENE'!I78,0)</f>
        <v>127984.60398874011</v>
      </c>
      <c r="J98" s="52">
        <f>IF(J$4="X",'3M - LGS'!J73+'Biz DRENE'!J78,0)</f>
        <v>147898.55702093363</v>
      </c>
      <c r="K98" s="52">
        <f>IF(K$4="X",'3M - LGS'!K73+'Biz DRENE'!K78,0)</f>
        <v>155060.86057390095</v>
      </c>
      <c r="L98" s="52">
        <f>IF(L$4="X",'3M - LGS'!L73+'Biz DRENE'!L78,0)</f>
        <v>97930.03299345955</v>
      </c>
      <c r="M98" s="52">
        <f>IF(M$4="X",'3M - LGS'!M73+'Biz DRENE'!M78,0)</f>
        <v>99675.493566429912</v>
      </c>
      <c r="N98" s="52">
        <f>IF(N$4="X",'3M - LGS'!N73+'Biz DRENE'!N78,0)</f>
        <v>148571.71811400127</v>
      </c>
      <c r="O98" s="52">
        <f>IF(O$4="X",'3M - LGS'!O73+'Biz DRENE'!O78,0)</f>
        <v>198532.83348218241</v>
      </c>
      <c r="P98" s="52">
        <f>IF(P$4="X",'3M - LGS'!P73+'Biz DRENE'!P78,0)</f>
        <v>161196.62208245797</v>
      </c>
      <c r="Q98" s="52">
        <f>IF(Q$4="X",'3M - LGS'!Q73+'Biz DRENE'!Q78,0)</f>
        <v>172508.23600313565</v>
      </c>
      <c r="R98" s="52">
        <f>IF(R$4="X",'3M - LGS'!R73+'Biz DRENE'!R78,0)</f>
        <v>157467.30204685521</v>
      </c>
      <c r="S98" s="52">
        <f>IF(S$4="X",'3M - LGS'!S73+'Biz DRENE'!S78,0)</f>
        <v>218485.42032472635</v>
      </c>
      <c r="T98" s="52">
        <f>IF(T$4="X",'3M - LGS'!T73+'Biz DRENE'!T78,0)</f>
        <v>475132.43380482896</v>
      </c>
      <c r="U98" s="52">
        <f>IF(U$4="X",'3M - LGS'!U73+'Biz DRENE'!U78,0)</f>
        <v>583719.81020570209</v>
      </c>
      <c r="V98" s="52">
        <f>IF(V$4="X",'3M - LGS'!V73+'Biz DRENE'!V78,0)</f>
        <v>526023.66550765745</v>
      </c>
      <c r="W98" s="52">
        <f>IF(W$4="X",'3M - LGS'!W73+'Biz DRENE'!W78,0)</f>
        <v>0</v>
      </c>
      <c r="X98" s="52">
        <f>IF(X$4="X",'3M - LGS'!X73+'Biz DRENE'!X78,0)</f>
        <v>0</v>
      </c>
      <c r="Y98" s="52">
        <f>IF(Y$4="X",'3M - LGS'!Y73+'Biz DRENE'!Y78,0)</f>
        <v>0</v>
      </c>
      <c r="Z98" s="52">
        <f>IF(Z$4="X",'3M - LGS'!Z73+'Biz DRENE'!Z78,0)</f>
        <v>0</v>
      </c>
      <c r="AA98" s="52">
        <f>IF(AA$4="X",'3M - LGS'!AA73+'Biz DRENE'!AA78,0)</f>
        <v>0</v>
      </c>
      <c r="AB98" s="52">
        <f>IF(AB$4="X",'3M - LGS'!AB73+'Biz DRENE'!AB78,0)</f>
        <v>0</v>
      </c>
      <c r="AC98" s="52">
        <f>IF(AC$4="X",'3M - LGS'!AC73+'Biz DRENE'!AC78,0)</f>
        <v>0</v>
      </c>
      <c r="AD98" s="52">
        <f>IF(AD$4="X",'3M - LGS'!AD73+'Biz DRENE'!AD78,0)</f>
        <v>0</v>
      </c>
      <c r="AE98" s="52">
        <f>IF(AE$4="X",'3M - LGS'!AE73+'Biz DRENE'!AE78,0)</f>
        <v>0</v>
      </c>
      <c r="AF98" s="52">
        <f>IF(AF$4="X",'3M - LGS'!AF73+'Biz DRENE'!AF78,0)</f>
        <v>0</v>
      </c>
      <c r="AG98" s="52">
        <f>IF(AG$4="X",'3M - LGS'!AG73+'Biz DRENE'!AG78,0)</f>
        <v>0</v>
      </c>
      <c r="AH98" s="52">
        <f>IF(AH$4="X",'3M - LGS'!AH73+'Biz DRENE'!AH78,0)</f>
        <v>0</v>
      </c>
      <c r="AI98" s="52">
        <f>IF(AI$4="X",'3M - LGS'!AI73+'Biz DRENE'!AI78,0)</f>
        <v>0</v>
      </c>
      <c r="AJ98" s="52">
        <f>IF(AJ$4="X",'3M - LGS'!AJ73+'Biz DRENE'!AJ78,0)</f>
        <v>0</v>
      </c>
      <c r="AK98" s="52">
        <f>IF(AK$4="X",'3M - LGS'!AK73+'Biz DRENE'!AK78,0)</f>
        <v>0</v>
      </c>
      <c r="AL98" s="52">
        <f>IF(AL$4="X",'3M - LGS'!AL73+'Biz DRENE'!AL78,0)</f>
        <v>0</v>
      </c>
      <c r="AM98" s="52">
        <f>IF(AM$4="X",'3M - LGS'!AM73+'Biz DRENE'!AM78,0)</f>
        <v>0</v>
      </c>
      <c r="AN98" s="52">
        <f>IF(AN$4="X",'3M - LGS'!#REF!+'Biz DRENE'!#REF!,0)</f>
        <v>0</v>
      </c>
      <c r="AO98" s="52">
        <f>IF(AO$4="X",'3M - LGS'!#REF!+'Biz DRENE'!#REF!,0)</f>
        <v>0</v>
      </c>
      <c r="AP98" s="52">
        <f>IF(AP$4="X",'3M - LGS'!#REF!+'Biz DRENE'!#REF!,0)</f>
        <v>0</v>
      </c>
      <c r="AQ98" s="52">
        <f>IF(AQ$4="X",'3M - LGS'!#REF!+'Biz DRENE'!#REF!,0)</f>
        <v>0</v>
      </c>
      <c r="AR98" s="52">
        <f>IF(AR$4="X",'3M - LGS'!#REF!+'Biz DRENE'!#REF!,0)</f>
        <v>0</v>
      </c>
      <c r="AS98" s="52">
        <f>IF(AS$4="X",'3M - LGS'!#REF!+'Biz DRENE'!#REF!,0)</f>
        <v>0</v>
      </c>
      <c r="AT98" s="52">
        <f>IF(AT$4="X",'3M - LGS'!#REF!+'Biz DRENE'!#REF!,0)</f>
        <v>0</v>
      </c>
      <c r="AU98" s="52">
        <f>IF(AU$4="X",'3M - LGS'!#REF!+'Biz DRENE'!#REF!,0)</f>
        <v>0</v>
      </c>
      <c r="AV98" s="52">
        <f>IF(AV$4="X",'3M - LGS'!#REF!+'Biz DRENE'!#REF!,0)</f>
        <v>0</v>
      </c>
      <c r="AW98" s="52">
        <f>IF(AW$4="X",'3M - LGS'!#REF!+'Biz DRENE'!#REF!,0)</f>
        <v>0</v>
      </c>
      <c r="AX98" s="52">
        <f>IF(AX$4="X",'3M - LGS'!#REF!+'Biz DRENE'!#REF!,0)</f>
        <v>0</v>
      </c>
      <c r="AY98" s="52">
        <f>IF(AY$4="X",'3M - LGS'!#REF!+'Biz DRENE'!#REF!,0)</f>
        <v>0</v>
      </c>
      <c r="AZ98" s="52">
        <f>IF(AZ$4="X",'3M - LGS'!#REF!+'Biz DRENE'!#REF!,0)</f>
        <v>0</v>
      </c>
      <c r="BA98" s="52">
        <f>IF(BA$4="X",'3M - LGS'!#REF!+'Biz DRENE'!#REF!,0)</f>
        <v>0</v>
      </c>
      <c r="BB98" s="52">
        <f>IF(BB$4="X",'3M - LGS'!#REF!+'Biz DRENE'!#REF!,0)</f>
        <v>0</v>
      </c>
      <c r="BC98" s="52">
        <f>IF(BC$4="X",'3M - LGS'!#REF!+'Biz DRENE'!#REF!,0)</f>
        <v>0</v>
      </c>
      <c r="BD98" s="52">
        <f>IF(BD$4="X",'3M - LGS'!#REF!+'Biz DRENE'!#REF!,0)</f>
        <v>0</v>
      </c>
      <c r="BE98" s="52">
        <f>IF(BE$4="X",'3M - LGS'!#REF!+'Biz DRENE'!#REF!,0)</f>
        <v>0</v>
      </c>
      <c r="BF98" s="52">
        <f>IF(BF$4="X",'3M - LGS'!#REF!+'Biz DRENE'!#REF!,0)</f>
        <v>0</v>
      </c>
      <c r="BG98" s="52">
        <f>IF(BG$4="X",'3M - LGS'!#REF!+'Biz DRENE'!#REF!,0)</f>
        <v>0</v>
      </c>
      <c r="BH98" s="52">
        <f>IF(BH$4="X",'3M - LGS'!#REF!+'Biz DRENE'!#REF!,0)</f>
        <v>0</v>
      </c>
      <c r="BI98" s="52">
        <f>IF(BI$4="X",'3M - LGS'!#REF!+'Biz DRENE'!#REF!,0)</f>
        <v>0</v>
      </c>
      <c r="BJ98" s="52">
        <f>IF(BJ$4="X",'3M - LGS'!#REF!+'Biz DRENE'!#REF!,0)</f>
        <v>0</v>
      </c>
      <c r="BK98" s="52">
        <f>IF(BK$4="X",'3M - LGS'!#REF!+'Biz DRENE'!#REF!,0)</f>
        <v>0</v>
      </c>
      <c r="BL98" s="52">
        <f>IF(BL$4="X",'3M - LGS'!#REF!+'Biz DRENE'!#REF!,0)</f>
        <v>0</v>
      </c>
      <c r="BM98" s="52">
        <f>IF(BM$4="X",'3M - LGS'!#REF!+'Biz DRENE'!#REF!,0)</f>
        <v>0</v>
      </c>
      <c r="BN98" s="52">
        <f>IF(BN$4="X",'3M - LGS'!#REF!+'Biz DRENE'!#REF!,0)</f>
        <v>0</v>
      </c>
      <c r="BO98" s="52">
        <f>IF(BO$4="X",'3M - LGS'!#REF!+'Biz DRENE'!#REF!,0)</f>
        <v>0</v>
      </c>
      <c r="BP98" s="52">
        <f>IF(BP$4="X",'3M - LGS'!#REF!+'Biz DRENE'!#REF!,0)</f>
        <v>0</v>
      </c>
      <c r="BQ98" s="52">
        <f>IF(BQ$4="X",'3M - LGS'!#REF!+'Biz DRENE'!#REF!,0)</f>
        <v>0</v>
      </c>
      <c r="BR98" s="52">
        <f>IF(BR$4="X",'3M - LGS'!#REF!+'Biz DRENE'!#REF!,0)</f>
        <v>0</v>
      </c>
      <c r="BS98" s="52">
        <f>IF(BS$4="X",'3M - LGS'!#REF!+'Biz DRENE'!#REF!,0)</f>
        <v>0</v>
      </c>
      <c r="BT98" s="52">
        <f>IF(BT$4="X",'3M - LGS'!#REF!+'Biz DRENE'!#REF!,0)</f>
        <v>0</v>
      </c>
      <c r="BU98" s="52">
        <f>IF(BU$4="X",'3M - LGS'!#REF!+'Biz DRENE'!#REF!,0)</f>
        <v>0</v>
      </c>
      <c r="BV98" s="52">
        <f>IF(BV$4="X",'3M - LGS'!#REF!+'Biz DRENE'!#REF!,0)</f>
        <v>0</v>
      </c>
      <c r="BW98" s="52">
        <f>IF(BW$4="X",'3M - LGS'!#REF!+'Biz DRENE'!#REF!,0)</f>
        <v>0</v>
      </c>
      <c r="BX98" s="52">
        <f>IF(BX$4="X",'3M - LGS'!#REF!+'Biz DRENE'!#REF!,0)</f>
        <v>0</v>
      </c>
      <c r="BY98" s="52">
        <f>IF(BY$4="X",'3M - LGS'!#REF!+'Biz DRENE'!#REF!,0)</f>
        <v>0</v>
      </c>
      <c r="BZ98" s="52">
        <f>IF(BZ$4="X",'3M - LGS'!#REF!+'Biz DRENE'!#REF!,0)</f>
        <v>0</v>
      </c>
      <c r="CA98" s="52">
        <f>IF(CA$4="X",'3M - LGS'!#REF!+'Biz DRENE'!#REF!,0)</f>
        <v>0</v>
      </c>
      <c r="CB98" s="52">
        <f>IF(CB$4="X",'3M - LGS'!#REF!+'Biz DRENE'!#REF!,0)</f>
        <v>0</v>
      </c>
      <c r="CC98" s="52">
        <f>IF(CC$4="X",'3M - LGS'!#REF!+'Biz DRENE'!#REF!,0)</f>
        <v>0</v>
      </c>
      <c r="CD98" s="52">
        <f>IF(CD$4="X",'3M - LGS'!#REF!+'Biz DRENE'!#REF!,0)</f>
        <v>0</v>
      </c>
      <c r="CE98" s="52">
        <f>IF(CE$4="X",'3M - LGS'!#REF!+'Biz DRENE'!#REF!,0)</f>
        <v>0</v>
      </c>
      <c r="CF98" s="52">
        <f>IF(CF$4="X",'3M - LGS'!#REF!+'Biz DRENE'!#REF!,0)</f>
        <v>0</v>
      </c>
      <c r="CG98" s="52">
        <f>IF(CG$4="X",'3M - LGS'!#REF!+'Biz DRENE'!#REF!,0)</f>
        <v>0</v>
      </c>
      <c r="CH98" s="52">
        <f>IF(CH$4="X",'3M - LGS'!#REF!+'Biz DRENE'!#REF!,0)</f>
        <v>0</v>
      </c>
    </row>
    <row r="99" spans="2:86" x14ac:dyDescent="0.3">
      <c r="B99" s="57" t="s">
        <v>15</v>
      </c>
      <c r="C99" s="52">
        <f>IF(C$4="X",'4M - SPS'!C73+'Biz DRENE'!C79,0)</f>
        <v>2379.2727718963147</v>
      </c>
      <c r="D99" s="52">
        <f>IF(D$4="X",'4M - SPS'!D73+'Biz DRENE'!D79,0)</f>
        <v>3861.2580856470518</v>
      </c>
      <c r="E99" s="52">
        <f>IF(E$4="X",'4M - SPS'!E73+'Biz DRENE'!E79,0)</f>
        <v>3975.7725966379508</v>
      </c>
      <c r="F99" s="52">
        <f>IF(F$4="X",'4M - SPS'!F73+'Biz DRENE'!F79,0)</f>
        <v>5276.7424538415262</v>
      </c>
      <c r="G99" s="52">
        <f>IF(G$4="X",'4M - SPS'!G73+'Biz DRENE'!G79,0)</f>
        <v>10978.092703633367</v>
      </c>
      <c r="H99" s="52">
        <f>IF(H$4="X",'4M - SPS'!H73+'Biz DRENE'!H79,0)</f>
        <v>37226.137502713769</v>
      </c>
      <c r="I99" s="52">
        <f>IF(I$4="X",'4M - SPS'!I73+'Biz DRENE'!I79,0)</f>
        <v>61814.426143273457</v>
      </c>
      <c r="J99" s="52">
        <f>IF(J$4="X",'4M - SPS'!J73+'Biz DRENE'!J79,0)</f>
        <v>77705.262782762933</v>
      </c>
      <c r="K99" s="52">
        <f>IF(K$4="X",'4M - SPS'!K73+'Biz DRENE'!K79,0)</f>
        <v>54193.271423619284</v>
      </c>
      <c r="L99" s="52">
        <f>IF(L$4="X",'4M - SPS'!L73+'Biz DRENE'!L79,0)</f>
        <v>26949.449341383042</v>
      </c>
      <c r="M99" s="52">
        <f>IF(M$4="X",'4M - SPS'!M73+'Biz DRENE'!M79,0)</f>
        <v>28450.487860548801</v>
      </c>
      <c r="N99" s="52">
        <f>IF(N$4="X",'4M - SPS'!N73+'Biz DRENE'!N79,0)</f>
        <v>39034.415698012119</v>
      </c>
      <c r="O99" s="52">
        <f>IF(O$4="X",'4M - SPS'!O73+'Biz DRENE'!O79,0)</f>
        <v>53545.66512611261</v>
      </c>
      <c r="P99" s="52">
        <f>IF(P$4="X",'4M - SPS'!P73+'Biz DRENE'!P79,0)</f>
        <v>44290.180363522421</v>
      </c>
      <c r="Q99" s="52">
        <f>IF(Q$4="X",'4M - SPS'!Q73+'Biz DRENE'!Q79,0)</f>
        <v>45331.828077796075</v>
      </c>
      <c r="R99" s="52">
        <f>IF(R$4="X",'4M - SPS'!R73+'Biz DRENE'!R79,0)</f>
        <v>40848.127414121504</v>
      </c>
      <c r="S99" s="52">
        <f>IF(S$4="X",'4M - SPS'!S73+'Biz DRENE'!S79,0)</f>
        <v>58139.84929389922</v>
      </c>
      <c r="T99" s="52">
        <f>IF(T$4="X",'4M - SPS'!T73+'Biz DRENE'!T79,0)</f>
        <v>149136.54489925795</v>
      </c>
      <c r="U99" s="52">
        <f>IF(U$4="X",'4M - SPS'!U73+'Biz DRENE'!U79,0)</f>
        <v>177877.45249801644</v>
      </c>
      <c r="V99" s="52">
        <f>IF(V$4="X",'4M - SPS'!V73+'Biz DRENE'!V79,0)</f>
        <v>167786.76070140186</v>
      </c>
      <c r="W99" s="52">
        <f>IF(W$4="X",'4M - SPS'!W73+'Biz DRENE'!W79,0)</f>
        <v>0</v>
      </c>
      <c r="X99" s="52">
        <f>IF(X$4="X",'4M - SPS'!X73+'Biz DRENE'!X79,0)</f>
        <v>0</v>
      </c>
      <c r="Y99" s="52">
        <f>IF(Y$4="X",'4M - SPS'!Y73+'Biz DRENE'!Y79,0)</f>
        <v>0</v>
      </c>
      <c r="Z99" s="52">
        <f>IF(Z$4="X",'4M - SPS'!Z73+'Biz DRENE'!Z79,0)</f>
        <v>0</v>
      </c>
      <c r="AA99" s="52">
        <f>IF(AA$4="X",'4M - SPS'!AA73+'Biz DRENE'!AA79,0)</f>
        <v>0</v>
      </c>
      <c r="AB99" s="52">
        <f>IF(AB$4="X",'4M - SPS'!AB73+'Biz DRENE'!AB79,0)</f>
        <v>0</v>
      </c>
      <c r="AC99" s="52">
        <f>IF(AC$4="X",'4M - SPS'!AC73+'Biz DRENE'!AC79,0)</f>
        <v>0</v>
      </c>
      <c r="AD99" s="52">
        <f>IF(AD$4="X",'4M - SPS'!AD73+'Biz DRENE'!AD79,0)</f>
        <v>0</v>
      </c>
      <c r="AE99" s="52">
        <f>IF(AE$4="X",'4M - SPS'!AE73+'Biz DRENE'!AE79,0)</f>
        <v>0</v>
      </c>
      <c r="AF99" s="52">
        <f>IF(AF$4="X",'4M - SPS'!AF73+'Biz DRENE'!AF79,0)</f>
        <v>0</v>
      </c>
      <c r="AG99" s="52">
        <f>IF(AG$4="X",'4M - SPS'!AG73+'Biz DRENE'!AG79,0)</f>
        <v>0</v>
      </c>
      <c r="AH99" s="52">
        <f>IF(AH$4="X",'4M - SPS'!AH73+'Biz DRENE'!AH79,0)</f>
        <v>0</v>
      </c>
      <c r="AI99" s="52">
        <f>IF(AI$4="X",'4M - SPS'!AI73+'Biz DRENE'!AI79,0)</f>
        <v>0</v>
      </c>
      <c r="AJ99" s="52">
        <f>IF(AJ$4="X",'4M - SPS'!AJ73+'Biz DRENE'!AJ79,0)</f>
        <v>0</v>
      </c>
      <c r="AK99" s="52">
        <f>IF(AK$4="X",'4M - SPS'!AK73+'Biz DRENE'!AK79,0)</f>
        <v>0</v>
      </c>
      <c r="AL99" s="52">
        <f>IF(AL$4="X",'4M - SPS'!AL73+'Biz DRENE'!AL79,0)</f>
        <v>0</v>
      </c>
      <c r="AM99" s="52">
        <f>IF(AM$4="X",'4M - SPS'!AM73+'Biz DRENE'!AM79,0)</f>
        <v>0</v>
      </c>
      <c r="AN99" s="52">
        <f>IF(AN$4="X",'4M - SPS'!#REF!+'Biz DRENE'!#REF!,0)</f>
        <v>0</v>
      </c>
      <c r="AO99" s="52">
        <f>IF(AO$4="X",'4M - SPS'!#REF!+'Biz DRENE'!#REF!,0)</f>
        <v>0</v>
      </c>
      <c r="AP99" s="52">
        <f>IF(AP$4="X",'4M - SPS'!#REF!+'Biz DRENE'!#REF!,0)</f>
        <v>0</v>
      </c>
      <c r="AQ99" s="52">
        <f>IF(AQ$4="X",'4M - SPS'!#REF!+'Biz DRENE'!#REF!,0)</f>
        <v>0</v>
      </c>
      <c r="AR99" s="52">
        <f>IF(AR$4="X",'4M - SPS'!#REF!+'Biz DRENE'!#REF!,0)</f>
        <v>0</v>
      </c>
      <c r="AS99" s="52">
        <f>IF(AS$4="X",'4M - SPS'!#REF!+'Biz DRENE'!#REF!,0)</f>
        <v>0</v>
      </c>
      <c r="AT99" s="52">
        <f>IF(AT$4="X",'4M - SPS'!#REF!+'Biz DRENE'!#REF!,0)</f>
        <v>0</v>
      </c>
      <c r="AU99" s="52">
        <f>IF(AU$4="X",'4M - SPS'!#REF!+'Biz DRENE'!#REF!,0)</f>
        <v>0</v>
      </c>
      <c r="AV99" s="52">
        <f>IF(AV$4="X",'4M - SPS'!#REF!+'Biz DRENE'!#REF!,0)</f>
        <v>0</v>
      </c>
      <c r="AW99" s="52">
        <f>IF(AW$4="X",'4M - SPS'!#REF!+'Biz DRENE'!#REF!,0)</f>
        <v>0</v>
      </c>
      <c r="AX99" s="52">
        <f>IF(AX$4="X",'4M - SPS'!#REF!+'Biz DRENE'!#REF!,0)</f>
        <v>0</v>
      </c>
      <c r="AY99" s="52">
        <f>IF(AY$4="X",'4M - SPS'!#REF!+'Biz DRENE'!#REF!,0)</f>
        <v>0</v>
      </c>
      <c r="AZ99" s="52">
        <f>IF(AZ$4="X",'4M - SPS'!#REF!+'Biz DRENE'!#REF!,0)</f>
        <v>0</v>
      </c>
      <c r="BA99" s="52">
        <f>IF(BA$4="X",'4M - SPS'!#REF!+'Biz DRENE'!#REF!,0)</f>
        <v>0</v>
      </c>
      <c r="BB99" s="52">
        <f>IF(BB$4="X",'4M - SPS'!#REF!+'Biz DRENE'!#REF!,0)</f>
        <v>0</v>
      </c>
      <c r="BC99" s="52">
        <f>IF(BC$4="X",'4M - SPS'!#REF!+'Biz DRENE'!#REF!,0)</f>
        <v>0</v>
      </c>
      <c r="BD99" s="52">
        <f>IF(BD$4="X",'4M - SPS'!#REF!+'Biz DRENE'!#REF!,0)</f>
        <v>0</v>
      </c>
      <c r="BE99" s="52">
        <f>IF(BE$4="X",'4M - SPS'!#REF!+'Biz DRENE'!#REF!,0)</f>
        <v>0</v>
      </c>
      <c r="BF99" s="52">
        <f>IF(BF$4="X",'4M - SPS'!#REF!+'Biz DRENE'!#REF!,0)</f>
        <v>0</v>
      </c>
      <c r="BG99" s="52">
        <f>IF(BG$4="X",'4M - SPS'!#REF!+'Biz DRENE'!#REF!,0)</f>
        <v>0</v>
      </c>
      <c r="BH99" s="52">
        <f>IF(BH$4="X",'4M - SPS'!#REF!+'Biz DRENE'!#REF!,0)</f>
        <v>0</v>
      </c>
      <c r="BI99" s="52">
        <f>IF(BI$4="X",'4M - SPS'!#REF!+'Biz DRENE'!#REF!,0)</f>
        <v>0</v>
      </c>
      <c r="BJ99" s="52">
        <f>IF(BJ$4="X",'4M - SPS'!#REF!+'Biz DRENE'!#REF!,0)</f>
        <v>0</v>
      </c>
      <c r="BK99" s="52">
        <f>IF(BK$4="X",'4M - SPS'!#REF!+'Biz DRENE'!#REF!,0)</f>
        <v>0</v>
      </c>
      <c r="BL99" s="52">
        <f>IF(BL$4="X",'4M - SPS'!#REF!+'Biz DRENE'!#REF!,0)</f>
        <v>0</v>
      </c>
      <c r="BM99" s="52">
        <f>IF(BM$4="X",'4M - SPS'!#REF!+'Biz DRENE'!#REF!,0)</f>
        <v>0</v>
      </c>
      <c r="BN99" s="52">
        <f>IF(BN$4="X",'4M - SPS'!#REF!+'Biz DRENE'!#REF!,0)</f>
        <v>0</v>
      </c>
      <c r="BO99" s="52">
        <f>IF(BO$4="X",'4M - SPS'!#REF!+'Biz DRENE'!#REF!,0)</f>
        <v>0</v>
      </c>
      <c r="BP99" s="52">
        <f>IF(BP$4="X",'4M - SPS'!#REF!+'Biz DRENE'!#REF!,0)</f>
        <v>0</v>
      </c>
      <c r="BQ99" s="52">
        <f>IF(BQ$4="X",'4M - SPS'!#REF!+'Biz DRENE'!#REF!,0)</f>
        <v>0</v>
      </c>
      <c r="BR99" s="52">
        <f>IF(BR$4="X",'4M - SPS'!#REF!+'Biz DRENE'!#REF!,0)</f>
        <v>0</v>
      </c>
      <c r="BS99" s="52">
        <f>IF(BS$4="X",'4M - SPS'!#REF!+'Biz DRENE'!#REF!,0)</f>
        <v>0</v>
      </c>
      <c r="BT99" s="52">
        <f>IF(BT$4="X",'4M - SPS'!#REF!+'Biz DRENE'!#REF!,0)</f>
        <v>0</v>
      </c>
      <c r="BU99" s="52">
        <f>IF(BU$4="X",'4M - SPS'!#REF!+'Biz DRENE'!#REF!,0)</f>
        <v>0</v>
      </c>
      <c r="BV99" s="52">
        <f>IF(BV$4="X",'4M - SPS'!#REF!+'Biz DRENE'!#REF!,0)</f>
        <v>0</v>
      </c>
      <c r="BW99" s="52">
        <f>IF(BW$4="X",'4M - SPS'!#REF!+'Biz DRENE'!#REF!,0)</f>
        <v>0</v>
      </c>
      <c r="BX99" s="52">
        <f>IF(BX$4="X",'4M - SPS'!#REF!+'Biz DRENE'!#REF!,0)</f>
        <v>0</v>
      </c>
      <c r="BY99" s="52">
        <f>IF(BY$4="X",'4M - SPS'!#REF!+'Biz DRENE'!#REF!,0)</f>
        <v>0</v>
      </c>
      <c r="BZ99" s="52">
        <f>IF(BZ$4="X",'4M - SPS'!#REF!+'Biz DRENE'!#REF!,0)</f>
        <v>0</v>
      </c>
      <c r="CA99" s="52">
        <f>IF(CA$4="X",'4M - SPS'!#REF!+'Biz DRENE'!#REF!,0)</f>
        <v>0</v>
      </c>
      <c r="CB99" s="52">
        <f>IF(CB$4="X",'4M - SPS'!#REF!+'Biz DRENE'!#REF!,0)</f>
        <v>0</v>
      </c>
      <c r="CC99" s="52">
        <f>IF(CC$4="X",'4M - SPS'!#REF!+'Biz DRENE'!#REF!,0)</f>
        <v>0</v>
      </c>
      <c r="CD99" s="52">
        <f>IF(CD$4="X",'4M - SPS'!#REF!+'Biz DRENE'!#REF!,0)</f>
        <v>0</v>
      </c>
      <c r="CE99" s="52">
        <f>IF(CE$4="X",'4M - SPS'!#REF!+'Biz DRENE'!#REF!,0)</f>
        <v>0</v>
      </c>
      <c r="CF99" s="52">
        <f>IF(CF$4="X",'4M - SPS'!#REF!+'Biz DRENE'!#REF!,0)</f>
        <v>0</v>
      </c>
      <c r="CG99" s="52">
        <f>IF(CG$4="X",'4M - SPS'!#REF!+'Biz DRENE'!#REF!,0)</f>
        <v>0</v>
      </c>
      <c r="CH99" s="52">
        <f>IF(CH$4="X",'4M - SPS'!#REF!+'Biz DRENE'!#REF!,0)</f>
        <v>0</v>
      </c>
    </row>
    <row r="100" spans="2:86" ht="15" thickBot="1" x14ac:dyDescent="0.35">
      <c r="B100" s="32" t="s">
        <v>16</v>
      </c>
      <c r="C100" s="53">
        <f>IF(C$4="X",'11M - LPS'!C73+'Biz DRENE'!C80,0)</f>
        <v>133.68272163658341</v>
      </c>
      <c r="D100" s="53">
        <f>IF(D$4="X",'11M - LPS'!D73+'Biz DRENE'!D80,0)</f>
        <v>207.26017026587286</v>
      </c>
      <c r="E100" s="53">
        <f>IF(E$4="X",'11M - LPS'!E73+'Biz DRENE'!E80,0)</f>
        <v>225.05263896999872</v>
      </c>
      <c r="F100" s="53">
        <f>IF(F$4="X",'11M - LPS'!F73+'Biz DRENE'!F80,0)</f>
        <v>1191.4518099453683</v>
      </c>
      <c r="G100" s="53">
        <f>IF(G$4="X",'11M - LPS'!G73+'Biz DRENE'!G80,0)</f>
        <v>2966.3021570460596</v>
      </c>
      <c r="H100" s="53">
        <f>IF(H$4="X",'11M - LPS'!H73+'Biz DRENE'!H80,0)</f>
        <v>4419.2696432480807</v>
      </c>
      <c r="I100" s="53">
        <f>IF(I$4="X",'11M - LPS'!I73+'Biz DRENE'!I80,0)</f>
        <v>5004.0099671572088</v>
      </c>
      <c r="J100" s="53">
        <f>IF(J$4="X",'11M - LPS'!J73+'Biz DRENE'!J80,0)</f>
        <v>5690.8982342356567</v>
      </c>
      <c r="K100" s="53">
        <f>IF(K$4="X",'11M - LPS'!K73+'Biz DRENE'!K80,0)</f>
        <v>7852.5518735876849</v>
      </c>
      <c r="L100" s="53">
        <f>IF(L$4="X",'11M - LPS'!L73+'Biz DRENE'!L80,0)</f>
        <v>5128.0480112182031</v>
      </c>
      <c r="M100" s="53">
        <f>IF(M$4="X",'11M - LPS'!M73+'Biz DRENE'!M80,0)</f>
        <v>5483.3607641126891</v>
      </c>
      <c r="N100" s="53">
        <f>IF(N$4="X",'11M - LPS'!N73+'Biz DRENE'!N80,0)</f>
        <v>6758.6498316504112</v>
      </c>
      <c r="O100" s="53">
        <f>IF(O$4="X",'11M - LPS'!O73+'Biz DRENE'!O80,0)</f>
        <v>7083.4593124156709</v>
      </c>
      <c r="P100" s="53">
        <f>IF(P$4="X",'11M - LPS'!P73+'Biz DRENE'!P80,0)</f>
        <v>5759.1384344775906</v>
      </c>
      <c r="Q100" s="53">
        <f>IF(Q$4="X",'11M - LPS'!Q73+'Biz DRENE'!Q80,0)</f>
        <v>6354.3368332143964</v>
      </c>
      <c r="R100" s="53">
        <f>IF(R$4="X",'11M - LPS'!R73+'Biz DRENE'!R80,0)</f>
        <v>6599.8883729982745</v>
      </c>
      <c r="S100" s="53">
        <f>IF(S$4="X",'11M - LPS'!S73+'Biz DRENE'!S80,0)</f>
        <v>10290.252207014188</v>
      </c>
      <c r="T100" s="53">
        <f>IF(T$4="X",'11M - LPS'!T73+'Biz DRENE'!T80,0)</f>
        <v>23189.285516967313</v>
      </c>
      <c r="U100" s="53">
        <f>IF(U$4="X",'11M - LPS'!U73+'Biz DRENE'!U80,0)</f>
        <v>25007.281078148582</v>
      </c>
      <c r="V100" s="53">
        <f>IF(V$4="X",'11M - LPS'!V73+'Biz DRENE'!V80,0)</f>
        <v>23375.078833316209</v>
      </c>
      <c r="W100" s="53">
        <f>IF(W$4="X",'11M - LPS'!W73+'Biz DRENE'!W80,0)</f>
        <v>0</v>
      </c>
      <c r="X100" s="53">
        <f>IF(X$4="X",'11M - LPS'!X73+'Biz DRENE'!X80,0)</f>
        <v>0</v>
      </c>
      <c r="Y100" s="53">
        <f>IF(Y$4="X",'11M - LPS'!Y73+'Biz DRENE'!Y80,0)</f>
        <v>0</v>
      </c>
      <c r="Z100" s="53">
        <f>IF(Z$4="X",'11M - LPS'!Z73+'Biz DRENE'!Z80,0)</f>
        <v>0</v>
      </c>
      <c r="AA100" s="53">
        <f>IF(AA$4="X",'11M - LPS'!AA73+'Biz DRENE'!AA80,0)</f>
        <v>0</v>
      </c>
      <c r="AB100" s="53">
        <f>IF(AB$4="X",'11M - LPS'!AB73+'Biz DRENE'!AB80,0)</f>
        <v>0</v>
      </c>
      <c r="AC100" s="53">
        <f>IF(AC$4="X",'11M - LPS'!AC73+'Biz DRENE'!AC80,0)</f>
        <v>0</v>
      </c>
      <c r="AD100" s="53">
        <f>IF(AD$4="X",'11M - LPS'!AD73+'Biz DRENE'!AD80,0)</f>
        <v>0</v>
      </c>
      <c r="AE100" s="53">
        <f>IF(AE$4="X",'11M - LPS'!AE73+'Biz DRENE'!AE80,0)</f>
        <v>0</v>
      </c>
      <c r="AF100" s="53">
        <f>IF(AF$4="X",'11M - LPS'!AF73+'Biz DRENE'!AF80,0)</f>
        <v>0</v>
      </c>
      <c r="AG100" s="53">
        <f>IF(AG$4="X",'11M - LPS'!AG73+'Biz DRENE'!AG80,0)</f>
        <v>0</v>
      </c>
      <c r="AH100" s="53">
        <f>IF(AH$4="X",'11M - LPS'!AH73+'Biz DRENE'!AH80,0)</f>
        <v>0</v>
      </c>
      <c r="AI100" s="53">
        <f>IF(AI$4="X",'11M - LPS'!AI73+'Biz DRENE'!AI80,0)</f>
        <v>0</v>
      </c>
      <c r="AJ100" s="53">
        <f>IF(AJ$4="X",'11M - LPS'!AJ73+'Biz DRENE'!AJ80,0)</f>
        <v>0</v>
      </c>
      <c r="AK100" s="53">
        <f>IF(AK$4="X",'11M - LPS'!AK73+'Biz DRENE'!AK80,0)</f>
        <v>0</v>
      </c>
      <c r="AL100" s="53">
        <f>IF(AL$4="X",'11M - LPS'!AL73+'Biz DRENE'!AL80,0)</f>
        <v>0</v>
      </c>
      <c r="AM100" s="53">
        <f>IF(AM$4="X",'11M - LPS'!AM73+'Biz DRENE'!AM80,0)</f>
        <v>0</v>
      </c>
      <c r="AN100" s="53">
        <f>IF(AN$4="X",'11M - LPS'!#REF!+'Biz DRENE'!#REF!,0)</f>
        <v>0</v>
      </c>
      <c r="AO100" s="53">
        <f>IF(AO$4="X",'11M - LPS'!#REF!+'Biz DRENE'!#REF!,0)</f>
        <v>0</v>
      </c>
      <c r="AP100" s="53">
        <f>IF(AP$4="X",'11M - LPS'!#REF!+'Biz DRENE'!#REF!,0)</f>
        <v>0</v>
      </c>
      <c r="AQ100" s="53">
        <f>IF(AQ$4="X",'11M - LPS'!#REF!+'Biz DRENE'!#REF!,0)</f>
        <v>0</v>
      </c>
      <c r="AR100" s="53">
        <f>IF(AR$4="X",'11M - LPS'!#REF!+'Biz DRENE'!#REF!,0)</f>
        <v>0</v>
      </c>
      <c r="AS100" s="53">
        <f>IF(AS$4="X",'11M - LPS'!#REF!+'Biz DRENE'!#REF!,0)</f>
        <v>0</v>
      </c>
      <c r="AT100" s="53">
        <f>IF(AT$4="X",'11M - LPS'!#REF!+'Biz DRENE'!#REF!,0)</f>
        <v>0</v>
      </c>
      <c r="AU100" s="53">
        <f>IF(AU$4="X",'11M - LPS'!#REF!+'Biz DRENE'!#REF!,0)</f>
        <v>0</v>
      </c>
      <c r="AV100" s="53">
        <f>IF(AV$4="X",'11M - LPS'!#REF!+'Biz DRENE'!#REF!,0)</f>
        <v>0</v>
      </c>
      <c r="AW100" s="53">
        <f>IF(AW$4="X",'11M - LPS'!#REF!+'Biz DRENE'!#REF!,0)</f>
        <v>0</v>
      </c>
      <c r="AX100" s="53">
        <f>IF(AX$4="X",'11M - LPS'!#REF!+'Biz DRENE'!#REF!,0)</f>
        <v>0</v>
      </c>
      <c r="AY100" s="53">
        <f>IF(AY$4="X",'11M - LPS'!#REF!+'Biz DRENE'!#REF!,0)</f>
        <v>0</v>
      </c>
      <c r="AZ100" s="53">
        <f>IF(AZ$4="X",'11M - LPS'!#REF!+'Biz DRENE'!#REF!,0)</f>
        <v>0</v>
      </c>
      <c r="BA100" s="53">
        <f>IF(BA$4="X",'11M - LPS'!#REF!+'Biz DRENE'!#REF!,0)</f>
        <v>0</v>
      </c>
      <c r="BB100" s="53">
        <f>IF(BB$4="X",'11M - LPS'!#REF!+'Biz DRENE'!#REF!,0)</f>
        <v>0</v>
      </c>
      <c r="BC100" s="53">
        <f>IF(BC$4="X",'11M - LPS'!#REF!+'Biz DRENE'!#REF!,0)</f>
        <v>0</v>
      </c>
      <c r="BD100" s="53">
        <f>IF(BD$4="X",'11M - LPS'!#REF!+'Biz DRENE'!#REF!,0)</f>
        <v>0</v>
      </c>
      <c r="BE100" s="53">
        <f>IF(BE$4="X",'11M - LPS'!#REF!+'Biz DRENE'!#REF!,0)</f>
        <v>0</v>
      </c>
      <c r="BF100" s="53">
        <f>IF(BF$4="X",'11M - LPS'!#REF!+'Biz DRENE'!#REF!,0)</f>
        <v>0</v>
      </c>
      <c r="BG100" s="53">
        <f>IF(BG$4="X",'11M - LPS'!#REF!+'Biz DRENE'!#REF!,0)</f>
        <v>0</v>
      </c>
      <c r="BH100" s="53">
        <f>IF(BH$4="X",'11M - LPS'!#REF!+'Biz DRENE'!#REF!,0)</f>
        <v>0</v>
      </c>
      <c r="BI100" s="53">
        <f>IF(BI$4="X",'11M - LPS'!#REF!+'Biz DRENE'!#REF!,0)</f>
        <v>0</v>
      </c>
      <c r="BJ100" s="53">
        <f>IF(BJ$4="X",'11M - LPS'!#REF!+'Biz DRENE'!#REF!,0)</f>
        <v>0</v>
      </c>
      <c r="BK100" s="53">
        <f>IF(BK$4="X",'11M - LPS'!#REF!+'Biz DRENE'!#REF!,0)</f>
        <v>0</v>
      </c>
      <c r="BL100" s="53">
        <f>IF(BL$4="X",'11M - LPS'!#REF!+'Biz DRENE'!#REF!,0)</f>
        <v>0</v>
      </c>
      <c r="BM100" s="53">
        <f>IF(BM$4="X",'11M - LPS'!#REF!+'Biz DRENE'!#REF!,0)</f>
        <v>0</v>
      </c>
      <c r="BN100" s="53">
        <f>IF(BN$4="X",'11M - LPS'!#REF!+'Biz DRENE'!#REF!,0)</f>
        <v>0</v>
      </c>
      <c r="BO100" s="53">
        <f>IF(BO$4="X",'11M - LPS'!#REF!+'Biz DRENE'!#REF!,0)</f>
        <v>0</v>
      </c>
      <c r="BP100" s="53">
        <f>IF(BP$4="X",'11M - LPS'!#REF!+'Biz DRENE'!#REF!,0)</f>
        <v>0</v>
      </c>
      <c r="BQ100" s="53">
        <f>IF(BQ$4="X",'11M - LPS'!#REF!+'Biz DRENE'!#REF!,0)</f>
        <v>0</v>
      </c>
      <c r="BR100" s="53">
        <f>IF(BR$4="X",'11M - LPS'!#REF!+'Biz DRENE'!#REF!,0)</f>
        <v>0</v>
      </c>
      <c r="BS100" s="53">
        <f>IF(BS$4="X",'11M - LPS'!#REF!+'Biz DRENE'!#REF!,0)</f>
        <v>0</v>
      </c>
      <c r="BT100" s="53">
        <f>IF(BT$4="X",'11M - LPS'!#REF!+'Biz DRENE'!#REF!,0)</f>
        <v>0</v>
      </c>
      <c r="BU100" s="53">
        <f>IF(BU$4="X",'11M - LPS'!#REF!+'Biz DRENE'!#REF!,0)</f>
        <v>0</v>
      </c>
      <c r="BV100" s="53">
        <f>IF(BV$4="X",'11M - LPS'!#REF!+'Biz DRENE'!#REF!,0)</f>
        <v>0</v>
      </c>
      <c r="BW100" s="53">
        <f>IF(BW$4="X",'11M - LPS'!#REF!+'Biz DRENE'!#REF!,0)</f>
        <v>0</v>
      </c>
      <c r="BX100" s="53">
        <f>IF(BX$4="X",'11M - LPS'!#REF!+'Biz DRENE'!#REF!,0)</f>
        <v>0</v>
      </c>
      <c r="BY100" s="53">
        <f>IF(BY$4="X",'11M - LPS'!#REF!+'Biz DRENE'!#REF!,0)</f>
        <v>0</v>
      </c>
      <c r="BZ100" s="53">
        <f>IF(BZ$4="X",'11M - LPS'!#REF!+'Biz DRENE'!#REF!,0)</f>
        <v>0</v>
      </c>
      <c r="CA100" s="53">
        <f>IF(CA$4="X",'11M - LPS'!#REF!+'Biz DRENE'!#REF!,0)</f>
        <v>0</v>
      </c>
      <c r="CB100" s="53">
        <f>IF(CB$4="X",'11M - LPS'!#REF!+'Biz DRENE'!#REF!,0)</f>
        <v>0</v>
      </c>
      <c r="CC100" s="53">
        <f>IF(CC$4="X",'11M - LPS'!#REF!+'Biz DRENE'!#REF!,0)</f>
        <v>0</v>
      </c>
      <c r="CD100" s="53">
        <f>IF(CD$4="X",'11M - LPS'!#REF!+'Biz DRENE'!#REF!,0)</f>
        <v>0</v>
      </c>
      <c r="CE100" s="53">
        <f>IF(CE$4="X",'11M - LPS'!#REF!+'Biz DRENE'!#REF!,0)</f>
        <v>0</v>
      </c>
      <c r="CF100" s="53">
        <f>IF(CF$4="X",'11M - LPS'!#REF!+'Biz DRENE'!#REF!,0)</f>
        <v>0</v>
      </c>
      <c r="CG100" s="53">
        <f>IF(CG$4="X",'11M - LPS'!#REF!+'Biz DRENE'!#REF!,0)</f>
        <v>0</v>
      </c>
      <c r="CH100" s="53">
        <f>IF(CH$4="X",'11M - LPS'!#REF!+'Biz DRENE'!#REF!,0)</f>
        <v>0</v>
      </c>
    </row>
    <row r="101" spans="2:86" s="1" customFormat="1" ht="15" thickBot="1" x14ac:dyDescent="0.35">
      <c r="B101" s="58" t="s">
        <v>3</v>
      </c>
      <c r="C101" s="59">
        <f>SUM(C96:C100)</f>
        <v>142201.75396155083</v>
      </c>
      <c r="D101" s="47">
        <f t="shared" ref="D101:BO101" si="92">SUM(D96:D100)</f>
        <v>143724.73826352542</v>
      </c>
      <c r="E101" s="47">
        <f t="shared" si="92"/>
        <v>142253.16092033268</v>
      </c>
      <c r="F101" s="47">
        <f t="shared" si="92"/>
        <v>113497.55948795615</v>
      </c>
      <c r="G101" s="47">
        <f t="shared" si="92"/>
        <v>173330.9418950956</v>
      </c>
      <c r="H101" s="47">
        <f t="shared" si="92"/>
        <v>632475.7278281434</v>
      </c>
      <c r="I101" s="47">
        <f t="shared" si="92"/>
        <v>979281.09648994543</v>
      </c>
      <c r="J101" s="47">
        <f t="shared" si="92"/>
        <v>1155688.9422687702</v>
      </c>
      <c r="K101" s="47">
        <f t="shared" si="92"/>
        <v>973147.9893503217</v>
      </c>
      <c r="L101" s="47">
        <f t="shared" si="92"/>
        <v>488077.49552446231</v>
      </c>
      <c r="M101" s="47">
        <f t="shared" si="92"/>
        <v>621887.92324677319</v>
      </c>
      <c r="N101" s="47">
        <f t="shared" si="92"/>
        <v>903533.07147817255</v>
      </c>
      <c r="O101" s="47">
        <f t="shared" si="92"/>
        <v>962476.28734871803</v>
      </c>
      <c r="P101" s="47">
        <f t="shared" si="92"/>
        <v>825918.02434726967</v>
      </c>
      <c r="Q101" s="47">
        <f t="shared" si="92"/>
        <v>856952.64067940682</v>
      </c>
      <c r="R101" s="47">
        <f t="shared" si="92"/>
        <v>757907.36422103248</v>
      </c>
      <c r="S101" s="47">
        <f t="shared" si="92"/>
        <v>891749.9575086626</v>
      </c>
      <c r="T101" s="47">
        <f t="shared" si="92"/>
        <v>2029367.0445882201</v>
      </c>
      <c r="U101" s="47">
        <f t="shared" si="92"/>
        <v>2386168.7999296337</v>
      </c>
      <c r="V101" s="47">
        <f t="shared" si="92"/>
        <v>2268065.7378959516</v>
      </c>
      <c r="W101" s="47">
        <f t="shared" si="92"/>
        <v>0</v>
      </c>
      <c r="X101" s="47">
        <f t="shared" si="92"/>
        <v>0</v>
      </c>
      <c r="Y101" s="47">
        <f t="shared" si="92"/>
        <v>0</v>
      </c>
      <c r="Z101" s="47">
        <f t="shared" si="92"/>
        <v>0</v>
      </c>
      <c r="AA101" s="47">
        <f t="shared" si="92"/>
        <v>0</v>
      </c>
      <c r="AB101" s="47">
        <f t="shared" si="92"/>
        <v>0</v>
      </c>
      <c r="AC101" s="47">
        <f t="shared" si="92"/>
        <v>0</v>
      </c>
      <c r="AD101" s="47">
        <f t="shared" si="92"/>
        <v>0</v>
      </c>
      <c r="AE101" s="47">
        <f t="shared" si="92"/>
        <v>0</v>
      </c>
      <c r="AF101" s="47">
        <f t="shared" si="92"/>
        <v>0</v>
      </c>
      <c r="AG101" s="47">
        <f t="shared" si="92"/>
        <v>0</v>
      </c>
      <c r="AH101" s="47">
        <f t="shared" si="92"/>
        <v>0</v>
      </c>
      <c r="AI101" s="47">
        <f t="shared" si="92"/>
        <v>0</v>
      </c>
      <c r="AJ101" s="47">
        <f t="shared" si="92"/>
        <v>0</v>
      </c>
      <c r="AK101" s="47">
        <f t="shared" si="92"/>
        <v>0</v>
      </c>
      <c r="AL101" s="47">
        <f t="shared" si="92"/>
        <v>0</v>
      </c>
      <c r="AM101" s="47">
        <f t="shared" si="92"/>
        <v>0</v>
      </c>
      <c r="AN101" s="47">
        <f t="shared" si="92"/>
        <v>0</v>
      </c>
      <c r="AO101" s="47">
        <f t="shared" si="92"/>
        <v>0</v>
      </c>
      <c r="AP101" s="47">
        <f t="shared" si="92"/>
        <v>0</v>
      </c>
      <c r="AQ101" s="47">
        <f t="shared" si="92"/>
        <v>0</v>
      </c>
      <c r="AR101" s="47">
        <f t="shared" si="92"/>
        <v>0</v>
      </c>
      <c r="AS101" s="47">
        <f t="shared" si="92"/>
        <v>0</v>
      </c>
      <c r="AT101" s="47">
        <f t="shared" si="92"/>
        <v>0</v>
      </c>
      <c r="AU101" s="47">
        <f t="shared" si="92"/>
        <v>0</v>
      </c>
      <c r="AV101" s="47">
        <f t="shared" si="92"/>
        <v>0</v>
      </c>
      <c r="AW101" s="47">
        <f t="shared" si="92"/>
        <v>0</v>
      </c>
      <c r="AX101" s="47">
        <f t="shared" si="92"/>
        <v>0</v>
      </c>
      <c r="AY101" s="47">
        <f t="shared" si="92"/>
        <v>0</v>
      </c>
      <c r="AZ101" s="47">
        <f t="shared" si="92"/>
        <v>0</v>
      </c>
      <c r="BA101" s="47">
        <f t="shared" si="92"/>
        <v>0</v>
      </c>
      <c r="BB101" s="47">
        <f t="shared" si="92"/>
        <v>0</v>
      </c>
      <c r="BC101" s="47">
        <f t="shared" si="92"/>
        <v>0</v>
      </c>
      <c r="BD101" s="47">
        <f t="shared" si="92"/>
        <v>0</v>
      </c>
      <c r="BE101" s="47">
        <f t="shared" si="92"/>
        <v>0</v>
      </c>
      <c r="BF101" s="47">
        <f t="shared" si="92"/>
        <v>0</v>
      </c>
      <c r="BG101" s="47">
        <f t="shared" si="92"/>
        <v>0</v>
      </c>
      <c r="BH101" s="47">
        <f t="shared" si="92"/>
        <v>0</v>
      </c>
      <c r="BI101" s="47">
        <f t="shared" si="92"/>
        <v>0</v>
      </c>
      <c r="BJ101" s="47">
        <f t="shared" si="92"/>
        <v>0</v>
      </c>
      <c r="BK101" s="47">
        <f t="shared" si="92"/>
        <v>0</v>
      </c>
      <c r="BL101" s="47">
        <f t="shared" si="92"/>
        <v>0</v>
      </c>
      <c r="BM101" s="47">
        <f t="shared" si="92"/>
        <v>0</v>
      </c>
      <c r="BN101" s="47">
        <f t="shared" si="92"/>
        <v>0</v>
      </c>
      <c r="BO101" s="47">
        <f t="shared" si="92"/>
        <v>0</v>
      </c>
      <c r="BP101" s="47">
        <f t="shared" ref="BP101:CH101" si="93">SUM(BP96:BP100)</f>
        <v>0</v>
      </c>
      <c r="BQ101" s="47">
        <f t="shared" si="93"/>
        <v>0</v>
      </c>
      <c r="BR101" s="47">
        <f t="shared" si="93"/>
        <v>0</v>
      </c>
      <c r="BS101" s="47">
        <f t="shared" si="93"/>
        <v>0</v>
      </c>
      <c r="BT101" s="47">
        <f t="shared" si="93"/>
        <v>0</v>
      </c>
      <c r="BU101" s="47">
        <f t="shared" si="93"/>
        <v>0</v>
      </c>
      <c r="BV101" s="47">
        <f t="shared" si="93"/>
        <v>0</v>
      </c>
      <c r="BW101" s="47">
        <f t="shared" si="93"/>
        <v>0</v>
      </c>
      <c r="BX101" s="47">
        <f t="shared" si="93"/>
        <v>0</v>
      </c>
      <c r="BY101" s="47">
        <f t="shared" si="93"/>
        <v>0</v>
      </c>
      <c r="BZ101" s="47">
        <f t="shared" si="93"/>
        <v>0</v>
      </c>
      <c r="CA101" s="47">
        <f t="shared" si="93"/>
        <v>0</v>
      </c>
      <c r="CB101" s="47">
        <f t="shared" si="93"/>
        <v>0</v>
      </c>
      <c r="CC101" s="47">
        <f t="shared" si="93"/>
        <v>0</v>
      </c>
      <c r="CD101" s="47">
        <f t="shared" si="93"/>
        <v>0</v>
      </c>
      <c r="CE101" s="47">
        <f t="shared" si="93"/>
        <v>0</v>
      </c>
      <c r="CF101" s="47">
        <f t="shared" si="93"/>
        <v>0</v>
      </c>
      <c r="CG101" s="47">
        <f t="shared" si="93"/>
        <v>0</v>
      </c>
      <c r="CH101" s="65">
        <f t="shared" si="93"/>
        <v>0</v>
      </c>
    </row>
    <row r="102" spans="2:86" s="44" customFormat="1" ht="15" thickBot="1" x14ac:dyDescent="0.35">
      <c r="CH102" s="161"/>
    </row>
    <row r="103" spans="2:86" ht="15" thickBot="1" x14ac:dyDescent="0.35">
      <c r="B103" s="63" t="s">
        <v>55</v>
      </c>
      <c r="C103" s="60">
        <f>C95</f>
        <v>43831</v>
      </c>
      <c r="D103" s="60">
        <f t="shared" ref="D103:BO103" si="94">D95</f>
        <v>43862</v>
      </c>
      <c r="E103" s="60">
        <f t="shared" si="94"/>
        <v>43891</v>
      </c>
      <c r="F103" s="60">
        <f t="shared" si="94"/>
        <v>43922</v>
      </c>
      <c r="G103" s="60">
        <f t="shared" si="94"/>
        <v>43952</v>
      </c>
      <c r="H103" s="60">
        <f t="shared" si="94"/>
        <v>43983</v>
      </c>
      <c r="I103" s="60">
        <f t="shared" si="94"/>
        <v>44013</v>
      </c>
      <c r="J103" s="60">
        <f t="shared" si="94"/>
        <v>44044</v>
      </c>
      <c r="K103" s="60">
        <f t="shared" si="94"/>
        <v>44075</v>
      </c>
      <c r="L103" s="60">
        <f t="shared" si="94"/>
        <v>44105</v>
      </c>
      <c r="M103" s="60">
        <f t="shared" si="94"/>
        <v>44136</v>
      </c>
      <c r="N103" s="60">
        <f t="shared" si="94"/>
        <v>44166</v>
      </c>
      <c r="O103" s="60">
        <f t="shared" si="94"/>
        <v>44197</v>
      </c>
      <c r="P103" s="60">
        <f t="shared" si="94"/>
        <v>44228</v>
      </c>
      <c r="Q103" s="60">
        <f t="shared" si="94"/>
        <v>44256</v>
      </c>
      <c r="R103" s="60">
        <f t="shared" si="94"/>
        <v>44287</v>
      </c>
      <c r="S103" s="60">
        <f t="shared" si="94"/>
        <v>44317</v>
      </c>
      <c r="T103" s="60">
        <f t="shared" si="94"/>
        <v>44348</v>
      </c>
      <c r="U103" s="60">
        <f t="shared" si="94"/>
        <v>44378</v>
      </c>
      <c r="V103" s="60">
        <f t="shared" si="94"/>
        <v>44409</v>
      </c>
      <c r="W103" s="60">
        <f t="shared" si="94"/>
        <v>44440</v>
      </c>
      <c r="X103" s="60">
        <f t="shared" si="94"/>
        <v>44470</v>
      </c>
      <c r="Y103" s="60">
        <f t="shared" si="94"/>
        <v>44501</v>
      </c>
      <c r="Z103" s="60">
        <f t="shared" si="94"/>
        <v>44531</v>
      </c>
      <c r="AA103" s="60">
        <f t="shared" si="94"/>
        <v>44562</v>
      </c>
      <c r="AB103" s="60">
        <f t="shared" si="94"/>
        <v>44593</v>
      </c>
      <c r="AC103" s="60">
        <f t="shared" si="94"/>
        <v>44621</v>
      </c>
      <c r="AD103" s="60">
        <f t="shared" si="94"/>
        <v>44652</v>
      </c>
      <c r="AE103" s="60">
        <f t="shared" si="94"/>
        <v>44682</v>
      </c>
      <c r="AF103" s="60">
        <f t="shared" si="94"/>
        <v>44713</v>
      </c>
      <c r="AG103" s="60">
        <f t="shared" si="94"/>
        <v>44743</v>
      </c>
      <c r="AH103" s="60">
        <f t="shared" si="94"/>
        <v>44774</v>
      </c>
      <c r="AI103" s="60">
        <f t="shared" si="94"/>
        <v>44805</v>
      </c>
      <c r="AJ103" s="60">
        <f t="shared" si="94"/>
        <v>44835</v>
      </c>
      <c r="AK103" s="60">
        <f t="shared" si="94"/>
        <v>44866</v>
      </c>
      <c r="AL103" s="60">
        <f t="shared" si="94"/>
        <v>44896</v>
      </c>
      <c r="AM103" s="60">
        <f t="shared" si="94"/>
        <v>44927</v>
      </c>
      <c r="AN103" s="60" t="e">
        <f t="shared" si="94"/>
        <v>#REF!</v>
      </c>
      <c r="AO103" s="60" t="e">
        <f t="shared" si="94"/>
        <v>#REF!</v>
      </c>
      <c r="AP103" s="60" t="e">
        <f t="shared" si="94"/>
        <v>#REF!</v>
      </c>
      <c r="AQ103" s="60" t="e">
        <f t="shared" si="94"/>
        <v>#REF!</v>
      </c>
      <c r="AR103" s="60" t="e">
        <f t="shared" si="94"/>
        <v>#REF!</v>
      </c>
      <c r="AS103" s="60" t="e">
        <f t="shared" si="94"/>
        <v>#REF!</v>
      </c>
      <c r="AT103" s="60" t="e">
        <f t="shared" si="94"/>
        <v>#REF!</v>
      </c>
      <c r="AU103" s="60" t="e">
        <f t="shared" si="94"/>
        <v>#REF!</v>
      </c>
      <c r="AV103" s="60" t="e">
        <f t="shared" si="94"/>
        <v>#REF!</v>
      </c>
      <c r="AW103" s="60" t="e">
        <f t="shared" si="94"/>
        <v>#REF!</v>
      </c>
      <c r="AX103" s="60" t="e">
        <f t="shared" si="94"/>
        <v>#REF!</v>
      </c>
      <c r="AY103" s="60" t="e">
        <f t="shared" si="94"/>
        <v>#REF!</v>
      </c>
      <c r="AZ103" s="60" t="e">
        <f t="shared" si="94"/>
        <v>#REF!</v>
      </c>
      <c r="BA103" s="60" t="e">
        <f t="shared" si="94"/>
        <v>#REF!</v>
      </c>
      <c r="BB103" s="60" t="e">
        <f t="shared" si="94"/>
        <v>#REF!</v>
      </c>
      <c r="BC103" s="60" t="e">
        <f t="shared" si="94"/>
        <v>#REF!</v>
      </c>
      <c r="BD103" s="60" t="e">
        <f t="shared" si="94"/>
        <v>#REF!</v>
      </c>
      <c r="BE103" s="60" t="e">
        <f t="shared" si="94"/>
        <v>#REF!</v>
      </c>
      <c r="BF103" s="60" t="e">
        <f t="shared" si="94"/>
        <v>#REF!</v>
      </c>
      <c r="BG103" s="60" t="e">
        <f t="shared" si="94"/>
        <v>#REF!</v>
      </c>
      <c r="BH103" s="60" t="e">
        <f t="shared" si="94"/>
        <v>#REF!</v>
      </c>
      <c r="BI103" s="60" t="e">
        <f t="shared" si="94"/>
        <v>#REF!</v>
      </c>
      <c r="BJ103" s="60" t="e">
        <f t="shared" si="94"/>
        <v>#REF!</v>
      </c>
      <c r="BK103" s="60" t="e">
        <f t="shared" si="94"/>
        <v>#REF!</v>
      </c>
      <c r="BL103" s="60" t="e">
        <f t="shared" si="94"/>
        <v>#REF!</v>
      </c>
      <c r="BM103" s="60" t="e">
        <f t="shared" si="94"/>
        <v>#REF!</v>
      </c>
      <c r="BN103" s="60" t="e">
        <f t="shared" si="94"/>
        <v>#REF!</v>
      </c>
      <c r="BO103" s="60" t="e">
        <f t="shared" si="94"/>
        <v>#REF!</v>
      </c>
      <c r="BP103" s="60" t="e">
        <f t="shared" ref="BP103:CH103" si="95">BP95</f>
        <v>#REF!</v>
      </c>
      <c r="BQ103" s="60" t="e">
        <f t="shared" si="95"/>
        <v>#REF!</v>
      </c>
      <c r="BR103" s="60" t="e">
        <f t="shared" si="95"/>
        <v>#REF!</v>
      </c>
      <c r="BS103" s="60" t="e">
        <f t="shared" si="95"/>
        <v>#REF!</v>
      </c>
      <c r="BT103" s="60" t="e">
        <f t="shared" si="95"/>
        <v>#REF!</v>
      </c>
      <c r="BU103" s="60" t="e">
        <f t="shared" si="95"/>
        <v>#REF!</v>
      </c>
      <c r="BV103" s="60" t="e">
        <f t="shared" si="95"/>
        <v>#REF!</v>
      </c>
      <c r="BW103" s="60" t="e">
        <f t="shared" si="95"/>
        <v>#REF!</v>
      </c>
      <c r="BX103" s="60" t="e">
        <f t="shared" si="95"/>
        <v>#REF!</v>
      </c>
      <c r="BY103" s="60" t="e">
        <f t="shared" si="95"/>
        <v>#REF!</v>
      </c>
      <c r="BZ103" s="60" t="e">
        <f t="shared" si="95"/>
        <v>#REF!</v>
      </c>
      <c r="CA103" s="60" t="e">
        <f t="shared" si="95"/>
        <v>#REF!</v>
      </c>
      <c r="CB103" s="60" t="e">
        <f t="shared" si="95"/>
        <v>#REF!</v>
      </c>
      <c r="CC103" s="60" t="e">
        <f t="shared" si="95"/>
        <v>#REF!</v>
      </c>
      <c r="CD103" s="60" t="e">
        <f t="shared" si="95"/>
        <v>#REF!</v>
      </c>
      <c r="CE103" s="60" t="e">
        <f t="shared" si="95"/>
        <v>#REF!</v>
      </c>
      <c r="CF103" s="60" t="e">
        <f t="shared" si="95"/>
        <v>#REF!</v>
      </c>
      <c r="CG103" s="60" t="e">
        <f t="shared" si="95"/>
        <v>#REF!</v>
      </c>
      <c r="CH103" s="46" t="e">
        <f t="shared" si="95"/>
        <v>#REF!</v>
      </c>
    </row>
    <row r="104" spans="2:86" x14ac:dyDescent="0.3">
      <c r="B104" s="64" t="s">
        <v>7</v>
      </c>
      <c r="C104" s="61">
        <f>IF(C$4="X",' LI 1M - RES'!C61,0)</f>
        <v>190.15731158215149</v>
      </c>
      <c r="D104" s="61">
        <f>IF(D$4="X",' LI 1M - RES'!D61,0)</f>
        <v>337.33655350879394</v>
      </c>
      <c r="E104" s="61">
        <f>IF(E$4="X",' LI 1M - RES'!E61,0)</f>
        <v>387.39779629743947</v>
      </c>
      <c r="F104" s="61">
        <f>IF(F$4="X",' LI 1M - RES'!F61,0)</f>
        <v>386.12071027261766</v>
      </c>
      <c r="G104" s="61">
        <f>IF(G$4="X",' LI 1M - RES'!G61,0)</f>
        <v>442.48939999963983</v>
      </c>
      <c r="H104" s="61">
        <f>IF(H$4="X",' LI 1M - RES'!H61,0)</f>
        <v>7356.7843271564316</v>
      </c>
      <c r="I104" s="61">
        <f>IF(I$4="X",' LI 1M - RES'!I61,0)</f>
        <v>19785.601253151999</v>
      </c>
      <c r="J104" s="61">
        <f>IF(J$4="X",' LI 1M - RES'!J61,0)</f>
        <v>38825.869093980466</v>
      </c>
      <c r="K104" s="61">
        <f>IF(K$4="X",' LI 1M - RES'!K61,0)</f>
        <v>40947.964462378368</v>
      </c>
      <c r="L104" s="61">
        <f>IF(L$4="X",' LI 1M - RES'!L61,0)</f>
        <v>16764.317028574638</v>
      </c>
      <c r="M104" s="61">
        <f>IF(M$4="X",' LI 1M - RES'!M61,0)</f>
        <v>23296.921098259918</v>
      </c>
      <c r="N104" s="61">
        <f>IF(N$4="X",' LI 1M - RES'!N61,0)</f>
        <v>36741.54204888612</v>
      </c>
      <c r="O104" s="61">
        <f>IF(O$4="X",' LI 1M - RES'!O61,0)</f>
        <v>43448.934752417852</v>
      </c>
      <c r="P104" s="61">
        <f>IF(P$4="X",' LI 1M - RES'!P61,0)</f>
        <v>38407.422262145978</v>
      </c>
      <c r="Q104" s="61">
        <f>IF(Q$4="X",' LI 1M - RES'!Q61,0)</f>
        <v>37164.377584782436</v>
      </c>
      <c r="R104" s="61">
        <f>IF(R$4="X",' LI 1M - RES'!R61,0)</f>
        <v>29549.377321054417</v>
      </c>
      <c r="S104" s="61">
        <f>IF(S$4="X",' LI 1M - RES'!S61,0)</f>
        <v>29707.167340185108</v>
      </c>
      <c r="T104" s="61">
        <f>IF(T$4="X",' LI 1M - RES'!T61,0)</f>
        <v>76918.123840620421</v>
      </c>
      <c r="U104" s="61">
        <f>IF(U$4="X",' LI 1M - RES'!U61,0)</f>
        <v>88114.675875673856</v>
      </c>
      <c r="V104" s="61">
        <f>IF(V$4="X",' LI 1M - RES'!V61,0)</f>
        <v>87101.272928318285</v>
      </c>
      <c r="W104" s="61">
        <f>IF(W$4="X",' LI 1M - RES'!W61,0)</f>
        <v>0</v>
      </c>
      <c r="X104" s="61">
        <f>IF(X$4="X",' LI 1M - RES'!X61,0)</f>
        <v>0</v>
      </c>
      <c r="Y104" s="61">
        <f>IF(Y$4="X",' LI 1M - RES'!Y61,0)</f>
        <v>0</v>
      </c>
      <c r="Z104" s="61">
        <f>IF(Z$4="X",' LI 1M - RES'!Z61,0)</f>
        <v>0</v>
      </c>
      <c r="AA104" s="61">
        <f>IF(AA$4="X",' LI 1M - RES'!AA61,0)</f>
        <v>0</v>
      </c>
      <c r="AB104" s="61">
        <f>IF(AB$4="X",' LI 1M - RES'!AB61,0)</f>
        <v>0</v>
      </c>
      <c r="AC104" s="61">
        <f>IF(AC$4="X",' LI 1M - RES'!AC61,0)</f>
        <v>0</v>
      </c>
      <c r="AD104" s="61">
        <f>IF(AD$4="X",' LI 1M - RES'!AD61,0)</f>
        <v>0</v>
      </c>
      <c r="AE104" s="61">
        <f>IF(AE$4="X",' LI 1M - RES'!AE61,0)</f>
        <v>0</v>
      </c>
      <c r="AF104" s="61">
        <f>IF(AF$4="X",' LI 1M - RES'!AF61,0)</f>
        <v>0</v>
      </c>
      <c r="AG104" s="61">
        <f>IF(AG$4="X",' LI 1M - RES'!AG61,0)</f>
        <v>0</v>
      </c>
      <c r="AH104" s="61">
        <f>IF(AH$4="X",' LI 1M - RES'!AH61,0)</f>
        <v>0</v>
      </c>
      <c r="AI104" s="61">
        <f>IF(AI$4="X",' LI 1M - RES'!AI61,0)</f>
        <v>0</v>
      </c>
      <c r="AJ104" s="61">
        <f>IF(AJ$4="X",' LI 1M - RES'!AJ61,0)</f>
        <v>0</v>
      </c>
      <c r="AK104" s="61">
        <f>IF(AK$4="X",' LI 1M - RES'!AK61,0)</f>
        <v>0</v>
      </c>
      <c r="AL104" s="61">
        <f>IF(AL$4="X",' LI 1M - RES'!AL61,0)</f>
        <v>0</v>
      </c>
      <c r="AM104" s="61">
        <f>IF(AM$4="X",' LI 1M - RES'!AM61,0)</f>
        <v>0</v>
      </c>
      <c r="AN104" s="61">
        <f>IF(AN$4="X",' LI 1M - RES'!#REF!,0)</f>
        <v>0</v>
      </c>
      <c r="AO104" s="61">
        <f>IF(AO$4="X",' LI 1M - RES'!#REF!,0)</f>
        <v>0</v>
      </c>
      <c r="AP104" s="61">
        <f>IF(AP$4="X",' LI 1M - RES'!#REF!,0)</f>
        <v>0</v>
      </c>
      <c r="AQ104" s="61">
        <f>IF(AQ$4="X",' LI 1M - RES'!#REF!,0)</f>
        <v>0</v>
      </c>
      <c r="AR104" s="61">
        <f>IF(AR$4="X",' LI 1M - RES'!#REF!,0)</f>
        <v>0</v>
      </c>
      <c r="AS104" s="61">
        <f>IF(AS$4="X",' LI 1M - RES'!#REF!,0)</f>
        <v>0</v>
      </c>
      <c r="AT104" s="61">
        <f>IF(AT$4="X",' LI 1M - RES'!#REF!,0)</f>
        <v>0</v>
      </c>
      <c r="AU104" s="61">
        <f>IF(AU$4="X",' LI 1M - RES'!#REF!,0)</f>
        <v>0</v>
      </c>
      <c r="AV104" s="61">
        <f>IF(AV$4="X",' LI 1M - RES'!#REF!,0)</f>
        <v>0</v>
      </c>
      <c r="AW104" s="61">
        <f>IF(AW$4="X",' LI 1M - RES'!#REF!,0)</f>
        <v>0</v>
      </c>
      <c r="AX104" s="61">
        <f>IF(AX$4="X",' LI 1M - RES'!#REF!,0)</f>
        <v>0</v>
      </c>
      <c r="AY104" s="61">
        <f>IF(AY$4="X",' LI 1M - RES'!#REF!,0)</f>
        <v>0</v>
      </c>
      <c r="AZ104" s="61">
        <f>IF(AZ$4="X",' LI 1M - RES'!#REF!,0)</f>
        <v>0</v>
      </c>
      <c r="BA104" s="61">
        <f>IF(BA$4="X",' LI 1M - RES'!#REF!,0)</f>
        <v>0</v>
      </c>
      <c r="BB104" s="61">
        <f>IF(BB$4="X",' LI 1M - RES'!#REF!,0)</f>
        <v>0</v>
      </c>
      <c r="BC104" s="61">
        <f>IF(BC$4="X",' LI 1M - RES'!#REF!,0)</f>
        <v>0</v>
      </c>
      <c r="BD104" s="61">
        <f>IF(BD$4="X",' LI 1M - RES'!#REF!,0)</f>
        <v>0</v>
      </c>
      <c r="BE104" s="61">
        <f>IF(BE$4="X",' LI 1M - RES'!#REF!,0)</f>
        <v>0</v>
      </c>
      <c r="BF104" s="61">
        <f>IF(BF$4="X",' LI 1M - RES'!#REF!,0)</f>
        <v>0</v>
      </c>
      <c r="BG104" s="61">
        <f>IF(BG$4="X",' LI 1M - RES'!#REF!,0)</f>
        <v>0</v>
      </c>
      <c r="BH104" s="61">
        <f>IF(BH$4="X",' LI 1M - RES'!#REF!,0)</f>
        <v>0</v>
      </c>
      <c r="BI104" s="61">
        <f>IF(BI$4="X",' LI 1M - RES'!#REF!,0)</f>
        <v>0</v>
      </c>
      <c r="BJ104" s="61">
        <f>IF(BJ$4="X",' LI 1M - RES'!#REF!,0)</f>
        <v>0</v>
      </c>
      <c r="BK104" s="61">
        <f>IF(BK$4="X",' LI 1M - RES'!#REF!,0)</f>
        <v>0</v>
      </c>
      <c r="BL104" s="61">
        <f>IF(BL$4="X",' LI 1M - RES'!#REF!,0)</f>
        <v>0</v>
      </c>
      <c r="BM104" s="61">
        <f>IF(BM$4="X",' LI 1M - RES'!#REF!,0)</f>
        <v>0</v>
      </c>
      <c r="BN104" s="61">
        <f>IF(BN$4="X",' LI 1M - RES'!#REF!,0)</f>
        <v>0</v>
      </c>
      <c r="BO104" s="61">
        <f>IF(BO$4="X",' LI 1M - RES'!#REF!,0)</f>
        <v>0</v>
      </c>
      <c r="BP104" s="61">
        <f>IF(BP$4="X",' LI 1M - RES'!#REF!,0)</f>
        <v>0</v>
      </c>
      <c r="BQ104" s="61">
        <f>IF(BQ$4="X",' LI 1M - RES'!#REF!,0)</f>
        <v>0</v>
      </c>
      <c r="BR104" s="61">
        <f>IF(BR$4="X",' LI 1M - RES'!#REF!,0)</f>
        <v>0</v>
      </c>
      <c r="BS104" s="61">
        <f>IF(BS$4="X",' LI 1M - RES'!#REF!,0)</f>
        <v>0</v>
      </c>
      <c r="BT104" s="61">
        <f>IF(BT$4="X",' LI 1M - RES'!#REF!,0)</f>
        <v>0</v>
      </c>
      <c r="BU104" s="61">
        <f>IF(BU$4="X",' LI 1M - RES'!#REF!,0)</f>
        <v>0</v>
      </c>
      <c r="BV104" s="61">
        <f>IF(BV$4="X",' LI 1M - RES'!#REF!,0)</f>
        <v>0</v>
      </c>
      <c r="BW104" s="61">
        <f>IF(BW$4="X",' LI 1M - RES'!#REF!,0)</f>
        <v>0</v>
      </c>
      <c r="BX104" s="61">
        <f>IF(BX$4="X",' LI 1M - RES'!#REF!,0)</f>
        <v>0</v>
      </c>
      <c r="BY104" s="61">
        <f>IF(BY$4="X",' LI 1M - RES'!#REF!,0)</f>
        <v>0</v>
      </c>
      <c r="BZ104" s="61">
        <f>IF(BZ$4="X",' LI 1M - RES'!#REF!,0)</f>
        <v>0</v>
      </c>
      <c r="CA104" s="61">
        <f>IF(CA$4="X",' LI 1M - RES'!#REF!,0)</f>
        <v>0</v>
      </c>
      <c r="CB104" s="61">
        <f>IF(CB$4="X",' LI 1M - RES'!#REF!,0)</f>
        <v>0</v>
      </c>
      <c r="CC104" s="61">
        <f>IF(CC$4="X",' LI 1M - RES'!#REF!,0)</f>
        <v>0</v>
      </c>
      <c r="CD104" s="61">
        <f>IF(CD$4="X",' LI 1M - RES'!#REF!,0)</f>
        <v>0</v>
      </c>
      <c r="CE104" s="61">
        <f>IF(CE$4="X",' LI 1M - RES'!#REF!,0)</f>
        <v>0</v>
      </c>
      <c r="CF104" s="61">
        <f>IF(CF$4="X",' LI 1M - RES'!#REF!,0)</f>
        <v>0</v>
      </c>
      <c r="CG104" s="61">
        <f>IF(CG$4="X",' LI 1M - RES'!#REF!,0)</f>
        <v>0</v>
      </c>
      <c r="CH104" s="171">
        <f>IF(CH$4="X",' LI 1M - RES'!#REF!,0)</f>
        <v>0</v>
      </c>
    </row>
    <row r="105" spans="2:86" x14ac:dyDescent="0.3">
      <c r="B105" s="57" t="s">
        <v>12</v>
      </c>
      <c r="C105" s="52">
        <f>IF(C$4="X",'LI 2M - SGS'!C73,0)</f>
        <v>0</v>
      </c>
      <c r="D105" s="52">
        <f>IF(D$4="X",'LI 2M - SGS'!D73,0)</f>
        <v>114.31587745422527</v>
      </c>
      <c r="E105" s="52">
        <f>IF(E$4="X",'LI 2M - SGS'!E73,0)</f>
        <v>600.52572921362491</v>
      </c>
      <c r="F105" s="52">
        <f>IF(F$4="X",'LI 2M - SGS'!F73,0)</f>
        <v>1093.3035461046106</v>
      </c>
      <c r="G105" s="52">
        <f>IF(G$4="X",'LI 2M - SGS'!G73,0)</f>
        <v>1518.7366145584979</v>
      </c>
      <c r="H105" s="52">
        <f>IF(H$4="X",'LI 2M - SGS'!H73,0)</f>
        <v>1810.1442772917881</v>
      </c>
      <c r="I105" s="52">
        <f>IF(I$4="X",'LI 2M - SGS'!I73,0)</f>
        <v>2451.4736598046748</v>
      </c>
      <c r="J105" s="52">
        <f>IF(J$4="X",'LI 2M - SGS'!J73,0)</f>
        <v>2126.6028576496701</v>
      </c>
      <c r="K105" s="52">
        <f>IF(K$4="X",'LI 2M - SGS'!K73,0)</f>
        <v>2291.3597234434646</v>
      </c>
      <c r="L105" s="52">
        <f>IF(L$4="X",'LI 2M - SGS'!L73,0)</f>
        <v>1986.6481911201722</v>
      </c>
      <c r="M105" s="52">
        <f>IF(M$4="X",'LI 2M - SGS'!M73,0)</f>
        <v>1900.7843560686274</v>
      </c>
      <c r="N105" s="52">
        <f>IF(N$4="X",'LI 2M - SGS'!N73,0)</f>
        <v>1989.3634526568451</v>
      </c>
      <c r="O105" s="52">
        <f>IF(O$4="X",'LI 2M - SGS'!O73,0)</f>
        <v>2120.5581449287019</v>
      </c>
      <c r="P105" s="52">
        <f>IF(P$4="X",'LI 2M - SGS'!P73,0)</f>
        <v>1683.9888346490263</v>
      </c>
      <c r="Q105" s="52">
        <f>IF(Q$4="X",'LI 2M - SGS'!Q73,0)</f>
        <v>1913.0744344373218</v>
      </c>
      <c r="R105" s="52">
        <f>IF(R$4="X",'LI 2M - SGS'!R73,0)</f>
        <v>1891.7172106081655</v>
      </c>
      <c r="S105" s="52">
        <f>IF(S$4="X",'LI 2M - SGS'!S73,0)</f>
        <v>2437.6490301464605</v>
      </c>
      <c r="T105" s="52">
        <f>IF(T$4="X",'LI 2M - SGS'!T73,0)</f>
        <v>2905.3730578874747</v>
      </c>
      <c r="U105" s="52">
        <f>IF(U$4="X",'LI 2M - SGS'!U73,0)</f>
        <v>3697.0976887098377</v>
      </c>
      <c r="V105" s="52">
        <f>IF(V$4="X",'LI 2M - SGS'!V73,0)</f>
        <v>2962.2130524987201</v>
      </c>
      <c r="W105" s="52">
        <f>IF(W$4="X",'LI 2M - SGS'!W73,0)</f>
        <v>0</v>
      </c>
      <c r="X105" s="52">
        <f>IF(X$4="X",'LI 2M - SGS'!X73,0)</f>
        <v>0</v>
      </c>
      <c r="Y105" s="52">
        <f>IF(Y$4="X",'LI 2M - SGS'!Y73,0)</f>
        <v>0</v>
      </c>
      <c r="Z105" s="52">
        <f>IF(Z$4="X",'LI 2M - SGS'!Z73,0)</f>
        <v>0</v>
      </c>
      <c r="AA105" s="52">
        <f>IF(AA$4="X",'LI 2M - SGS'!AA73,0)</f>
        <v>0</v>
      </c>
      <c r="AB105" s="52">
        <f>IF(AB$4="X",'LI 2M - SGS'!AB73,0)</f>
        <v>0</v>
      </c>
      <c r="AC105" s="52">
        <f>IF(AC$4="X",'LI 2M - SGS'!AC73,0)</f>
        <v>0</v>
      </c>
      <c r="AD105" s="52">
        <f>IF(AD$4="X",'LI 2M - SGS'!AD73,0)</f>
        <v>0</v>
      </c>
      <c r="AE105" s="52">
        <f>IF(AE$4="X",'LI 2M - SGS'!AE73,0)</f>
        <v>0</v>
      </c>
      <c r="AF105" s="52">
        <f>IF(AF$4="X",'LI 2M - SGS'!AF73,0)</f>
        <v>0</v>
      </c>
      <c r="AG105" s="52">
        <f>IF(AG$4="X",'LI 2M - SGS'!AG73,0)</f>
        <v>0</v>
      </c>
      <c r="AH105" s="52">
        <f>IF(AH$4="X",'LI 2M - SGS'!AH73,0)</f>
        <v>0</v>
      </c>
      <c r="AI105" s="52">
        <f>IF(AI$4="X",'LI 2M - SGS'!AI73,0)</f>
        <v>0</v>
      </c>
      <c r="AJ105" s="52">
        <f>IF(AJ$4="X",'LI 2M - SGS'!AJ73,0)</f>
        <v>0</v>
      </c>
      <c r="AK105" s="52">
        <f>IF(AK$4="X",'LI 2M - SGS'!AK73,0)</f>
        <v>0</v>
      </c>
      <c r="AL105" s="52">
        <f>IF(AL$4="X",'LI 2M - SGS'!AL73,0)</f>
        <v>0</v>
      </c>
      <c r="AM105" s="52">
        <f>IF(AM$4="X",'LI 2M - SGS'!AM73,0)</f>
        <v>0</v>
      </c>
      <c r="AN105" s="52">
        <f>IF(AN$4="X",'LI 2M - SGS'!#REF!,0)</f>
        <v>0</v>
      </c>
      <c r="AO105" s="52">
        <f>IF(AO$4="X",'LI 2M - SGS'!#REF!,0)</f>
        <v>0</v>
      </c>
      <c r="AP105" s="52">
        <f>IF(AP$4="X",'LI 2M - SGS'!#REF!,0)</f>
        <v>0</v>
      </c>
      <c r="AQ105" s="52">
        <f>IF(AQ$4="X",'LI 2M - SGS'!#REF!,0)</f>
        <v>0</v>
      </c>
      <c r="AR105" s="52">
        <f>IF(AR$4="X",'LI 2M - SGS'!#REF!,0)</f>
        <v>0</v>
      </c>
      <c r="AS105" s="52">
        <f>IF(AS$4="X",'LI 2M - SGS'!#REF!,0)</f>
        <v>0</v>
      </c>
      <c r="AT105" s="52">
        <f>IF(AT$4="X",'LI 2M - SGS'!#REF!,0)</f>
        <v>0</v>
      </c>
      <c r="AU105" s="52">
        <f>IF(AU$4="X",'LI 2M - SGS'!#REF!,0)</f>
        <v>0</v>
      </c>
      <c r="AV105" s="52">
        <f>IF(AV$4="X",'LI 2M - SGS'!#REF!,0)</f>
        <v>0</v>
      </c>
      <c r="AW105" s="52">
        <f>IF(AW$4="X",'LI 2M - SGS'!#REF!,0)</f>
        <v>0</v>
      </c>
      <c r="AX105" s="52">
        <f>IF(AX$4="X",'LI 2M - SGS'!#REF!,0)</f>
        <v>0</v>
      </c>
      <c r="AY105" s="52">
        <f>IF(AY$4="X",'LI 2M - SGS'!#REF!,0)</f>
        <v>0</v>
      </c>
      <c r="AZ105" s="52">
        <f>IF(AZ$4="X",'LI 2M - SGS'!#REF!,0)</f>
        <v>0</v>
      </c>
      <c r="BA105" s="52">
        <f>IF(BA$4="X",'LI 2M - SGS'!#REF!,0)</f>
        <v>0</v>
      </c>
      <c r="BB105" s="52">
        <f>IF(BB$4="X",'LI 2M - SGS'!#REF!,0)</f>
        <v>0</v>
      </c>
      <c r="BC105" s="52">
        <f>IF(BC$4="X",'LI 2M - SGS'!#REF!,0)</f>
        <v>0</v>
      </c>
      <c r="BD105" s="52">
        <f>IF(BD$4="X",'LI 2M - SGS'!#REF!,0)</f>
        <v>0</v>
      </c>
      <c r="BE105" s="52">
        <f>IF(BE$4="X",'LI 2M - SGS'!#REF!,0)</f>
        <v>0</v>
      </c>
      <c r="BF105" s="52">
        <f>IF(BF$4="X",'LI 2M - SGS'!#REF!,0)</f>
        <v>0</v>
      </c>
      <c r="BG105" s="52">
        <f>IF(BG$4="X",'LI 2M - SGS'!#REF!,0)</f>
        <v>0</v>
      </c>
      <c r="BH105" s="52">
        <f>IF(BH$4="X",'LI 2M - SGS'!#REF!,0)</f>
        <v>0</v>
      </c>
      <c r="BI105" s="52">
        <f>IF(BI$4="X",'LI 2M - SGS'!#REF!,0)</f>
        <v>0</v>
      </c>
      <c r="BJ105" s="52">
        <f>IF(BJ$4="X",'LI 2M - SGS'!#REF!,0)</f>
        <v>0</v>
      </c>
      <c r="BK105" s="52">
        <f>IF(BK$4="X",'LI 2M - SGS'!#REF!,0)</f>
        <v>0</v>
      </c>
      <c r="BL105" s="52">
        <f>IF(BL$4="X",'LI 2M - SGS'!#REF!,0)</f>
        <v>0</v>
      </c>
      <c r="BM105" s="52">
        <f>IF(BM$4="X",'LI 2M - SGS'!#REF!,0)</f>
        <v>0</v>
      </c>
      <c r="BN105" s="52">
        <f>IF(BN$4="X",'LI 2M - SGS'!#REF!,0)</f>
        <v>0</v>
      </c>
      <c r="BO105" s="52">
        <f>IF(BO$4="X",'LI 2M - SGS'!#REF!,0)</f>
        <v>0</v>
      </c>
      <c r="BP105" s="52">
        <f>IF(BP$4="X",'LI 2M - SGS'!#REF!,0)</f>
        <v>0</v>
      </c>
      <c r="BQ105" s="52">
        <f>IF(BQ$4="X",'LI 2M - SGS'!#REF!,0)</f>
        <v>0</v>
      </c>
      <c r="BR105" s="52">
        <f>IF(BR$4="X",'LI 2M - SGS'!#REF!,0)</f>
        <v>0</v>
      </c>
      <c r="BS105" s="52">
        <f>IF(BS$4="X",'LI 2M - SGS'!#REF!,0)</f>
        <v>0</v>
      </c>
      <c r="BT105" s="52">
        <f>IF(BT$4="X",'LI 2M - SGS'!#REF!,0)</f>
        <v>0</v>
      </c>
      <c r="BU105" s="52">
        <f>IF(BU$4="X",'LI 2M - SGS'!#REF!,0)</f>
        <v>0</v>
      </c>
      <c r="BV105" s="52">
        <f>IF(BV$4="X",'LI 2M - SGS'!#REF!,0)</f>
        <v>0</v>
      </c>
      <c r="BW105" s="52">
        <f>IF(BW$4="X",'LI 2M - SGS'!#REF!,0)</f>
        <v>0</v>
      </c>
      <c r="BX105" s="52">
        <f>IF(BX$4="X",'LI 2M - SGS'!#REF!,0)</f>
        <v>0</v>
      </c>
      <c r="BY105" s="52">
        <f>IF(BY$4="X",'LI 2M - SGS'!#REF!,0)</f>
        <v>0</v>
      </c>
      <c r="BZ105" s="52">
        <f>IF(BZ$4="X",'LI 2M - SGS'!#REF!,0)</f>
        <v>0</v>
      </c>
      <c r="CA105" s="52">
        <f>IF(CA$4="X",'LI 2M - SGS'!#REF!,0)</f>
        <v>0</v>
      </c>
      <c r="CB105" s="52">
        <f>IF(CB$4="X",'LI 2M - SGS'!#REF!,0)</f>
        <v>0</v>
      </c>
      <c r="CC105" s="52">
        <f>IF(CC$4="X",'LI 2M - SGS'!#REF!,0)</f>
        <v>0</v>
      </c>
      <c r="CD105" s="52">
        <f>IF(CD$4="X",'LI 2M - SGS'!#REF!,0)</f>
        <v>0</v>
      </c>
      <c r="CE105" s="52">
        <f>IF(CE$4="X",'LI 2M - SGS'!#REF!,0)</f>
        <v>0</v>
      </c>
      <c r="CF105" s="52">
        <f>IF(CF$4="X",'LI 2M - SGS'!#REF!,0)</f>
        <v>0</v>
      </c>
      <c r="CG105" s="52">
        <f>IF(CG$4="X",'LI 2M - SGS'!#REF!,0)</f>
        <v>0</v>
      </c>
      <c r="CH105" s="169">
        <f>IF(CH$4="X",'LI 2M - SGS'!#REF!,0)</f>
        <v>0</v>
      </c>
    </row>
    <row r="106" spans="2:86" x14ac:dyDescent="0.3">
      <c r="B106" s="57" t="s">
        <v>14</v>
      </c>
      <c r="C106" s="52">
        <f>IF(C$4="X",'LI 3M - LGS'!C73,0)</f>
        <v>0</v>
      </c>
      <c r="D106" s="52">
        <f>IF(D$4="X",'LI 3M - LGS'!D73,0)</f>
        <v>92.181063373401557</v>
      </c>
      <c r="E106" s="52">
        <f>IF(E$4="X",'LI 3M - LGS'!E73,0)</f>
        <v>184.34647903941868</v>
      </c>
      <c r="F106" s="52">
        <f>IF(F$4="X",'LI 3M - LGS'!F73,0)</f>
        <v>445.54159432292698</v>
      </c>
      <c r="G106" s="52">
        <f>IF(G$4="X",'LI 3M - LGS'!G73,0)</f>
        <v>891.89669789976779</v>
      </c>
      <c r="H106" s="52">
        <f>IF(H$4="X",'LI 3M - LGS'!H73,0)</f>
        <v>1344.2944556362625</v>
      </c>
      <c r="I106" s="52">
        <f>IF(I$4="X",'LI 3M - LGS'!I73,0)</f>
        <v>1702.1438550527557</v>
      </c>
      <c r="J106" s="52">
        <f>IF(J$4="X",'LI 3M - LGS'!J73,0)</f>
        <v>1449.0321733003782</v>
      </c>
      <c r="K106" s="52">
        <f>IF(K$4="X",'LI 3M - LGS'!K73,0)</f>
        <v>1443.049839414899</v>
      </c>
      <c r="L106" s="52">
        <f>IF(L$4="X",'LI 3M - LGS'!L73,0)</f>
        <v>924.57712889667584</v>
      </c>
      <c r="M106" s="52">
        <f>IF(M$4="X",'LI 3M - LGS'!M73,0)</f>
        <v>743.15775957329788</v>
      </c>
      <c r="N106" s="52">
        <f>IF(N$4="X",'LI 3M - LGS'!N73,0)</f>
        <v>744.86098979111455</v>
      </c>
      <c r="O106" s="52">
        <f>IF(O$4="X",'LI 3M - LGS'!O73,0)</f>
        <v>833.90813959389754</v>
      </c>
      <c r="P106" s="52">
        <f>IF(P$4="X",'LI 3M - LGS'!P73,0)</f>
        <v>650.37079430717495</v>
      </c>
      <c r="Q106" s="52">
        <f>IF(Q$4="X",'LI 3M - LGS'!Q73,0)</f>
        <v>731.99508084339038</v>
      </c>
      <c r="R106" s="52">
        <f>IF(R$4="X",'LI 3M - LGS'!R73,0)</f>
        <v>712.58215823172134</v>
      </c>
      <c r="S106" s="52">
        <f>IF(S$4="X",'LI 3M - LGS'!S73,0)</f>
        <v>948.35823288484198</v>
      </c>
      <c r="T106" s="52">
        <f>IF(T$4="X",'LI 3M - LGS'!T73,0)</f>
        <v>1429.3950380421384</v>
      </c>
      <c r="U106" s="52">
        <f>IF(U$4="X",'LI 3M - LGS'!U73,0)</f>
        <v>1754.3679535806236</v>
      </c>
      <c r="V106" s="52">
        <f>IF(V$4="X",'LI 3M - LGS'!V73,0)</f>
        <v>1449.0321733003782</v>
      </c>
      <c r="W106" s="52">
        <f>IF(W$4="X",'LI 3M - LGS'!W73,0)</f>
        <v>0</v>
      </c>
      <c r="X106" s="52">
        <f>IF(X$4="X",'LI 3M - LGS'!X73,0)</f>
        <v>0</v>
      </c>
      <c r="Y106" s="52">
        <f>IF(Y$4="X",'LI 3M - LGS'!Y73,0)</f>
        <v>0</v>
      </c>
      <c r="Z106" s="52">
        <f>IF(Z$4="X",'LI 3M - LGS'!Z73,0)</f>
        <v>0</v>
      </c>
      <c r="AA106" s="52">
        <f>IF(AA$4="X",'LI 3M - LGS'!AA73,0)</f>
        <v>0</v>
      </c>
      <c r="AB106" s="52">
        <f>IF(AB$4="X",'LI 3M - LGS'!AB73,0)</f>
        <v>0</v>
      </c>
      <c r="AC106" s="52">
        <f>IF(AC$4="X",'LI 3M - LGS'!AC73,0)</f>
        <v>0</v>
      </c>
      <c r="AD106" s="52">
        <f>IF(AD$4="X",'LI 3M - LGS'!AD73,0)</f>
        <v>0</v>
      </c>
      <c r="AE106" s="52">
        <f>IF(AE$4="X",'LI 3M - LGS'!AE73,0)</f>
        <v>0</v>
      </c>
      <c r="AF106" s="52">
        <f>IF(AF$4="X",'LI 3M - LGS'!AF73,0)</f>
        <v>0</v>
      </c>
      <c r="AG106" s="52">
        <f>IF(AG$4="X",'LI 3M - LGS'!AG73,0)</f>
        <v>0</v>
      </c>
      <c r="AH106" s="52">
        <f>IF(AH$4="X",'LI 3M - LGS'!AH73,0)</f>
        <v>0</v>
      </c>
      <c r="AI106" s="52">
        <f>IF(AI$4="X",'LI 3M - LGS'!AI73,0)</f>
        <v>0</v>
      </c>
      <c r="AJ106" s="52">
        <f>IF(AJ$4="X",'LI 3M - LGS'!AJ73,0)</f>
        <v>0</v>
      </c>
      <c r="AK106" s="52">
        <f>IF(AK$4="X",'LI 3M - LGS'!AK73,0)</f>
        <v>0</v>
      </c>
      <c r="AL106" s="52">
        <f>IF(AL$4="X",'LI 3M - LGS'!AL73,0)</f>
        <v>0</v>
      </c>
      <c r="AM106" s="52">
        <f>IF(AM$4="X",'LI 3M - LGS'!AM73,0)</f>
        <v>0</v>
      </c>
      <c r="AN106" s="52">
        <f>IF(AN$4="X",'LI 3M - LGS'!#REF!,0)</f>
        <v>0</v>
      </c>
      <c r="AO106" s="52">
        <f>IF(AO$4="X",'LI 3M - LGS'!#REF!,0)</f>
        <v>0</v>
      </c>
      <c r="AP106" s="52">
        <f>IF(AP$4="X",'LI 3M - LGS'!#REF!,0)</f>
        <v>0</v>
      </c>
      <c r="AQ106" s="52">
        <f>IF(AQ$4="X",'LI 3M - LGS'!#REF!,0)</f>
        <v>0</v>
      </c>
      <c r="AR106" s="52">
        <f>IF(AR$4="X",'LI 3M - LGS'!#REF!,0)</f>
        <v>0</v>
      </c>
      <c r="AS106" s="52">
        <f>IF(AS$4="X",'LI 3M - LGS'!#REF!,0)</f>
        <v>0</v>
      </c>
      <c r="AT106" s="52">
        <f>IF(AT$4="X",'LI 3M - LGS'!#REF!,0)</f>
        <v>0</v>
      </c>
      <c r="AU106" s="52">
        <f>IF(AU$4="X",'LI 3M - LGS'!#REF!,0)</f>
        <v>0</v>
      </c>
      <c r="AV106" s="52">
        <f>IF(AV$4="X",'LI 3M - LGS'!#REF!,0)</f>
        <v>0</v>
      </c>
      <c r="AW106" s="52">
        <f>IF(AW$4="X",'LI 3M - LGS'!#REF!,0)</f>
        <v>0</v>
      </c>
      <c r="AX106" s="52">
        <f>IF(AX$4="X",'LI 3M - LGS'!#REF!,0)</f>
        <v>0</v>
      </c>
      <c r="AY106" s="52">
        <f>IF(AY$4="X",'LI 3M - LGS'!#REF!,0)</f>
        <v>0</v>
      </c>
      <c r="AZ106" s="52">
        <f>IF(AZ$4="X",'LI 3M - LGS'!#REF!,0)</f>
        <v>0</v>
      </c>
      <c r="BA106" s="52">
        <f>IF(BA$4="X",'LI 3M - LGS'!#REF!,0)</f>
        <v>0</v>
      </c>
      <c r="BB106" s="52">
        <f>IF(BB$4="X",'LI 3M - LGS'!#REF!,0)</f>
        <v>0</v>
      </c>
      <c r="BC106" s="52">
        <f>IF(BC$4="X",'LI 3M - LGS'!#REF!,0)</f>
        <v>0</v>
      </c>
      <c r="BD106" s="52">
        <f>IF(BD$4="X",'LI 3M - LGS'!#REF!,0)</f>
        <v>0</v>
      </c>
      <c r="BE106" s="52">
        <f>IF(BE$4="X",'LI 3M - LGS'!#REF!,0)</f>
        <v>0</v>
      </c>
      <c r="BF106" s="52">
        <f>IF(BF$4="X",'LI 3M - LGS'!#REF!,0)</f>
        <v>0</v>
      </c>
      <c r="BG106" s="52">
        <f>IF(BG$4="X",'LI 3M - LGS'!#REF!,0)</f>
        <v>0</v>
      </c>
      <c r="BH106" s="52">
        <f>IF(BH$4="X",'LI 3M - LGS'!#REF!,0)</f>
        <v>0</v>
      </c>
      <c r="BI106" s="52">
        <f>IF(BI$4="X",'LI 3M - LGS'!#REF!,0)</f>
        <v>0</v>
      </c>
      <c r="BJ106" s="52">
        <f>IF(BJ$4="X",'LI 3M - LGS'!#REF!,0)</f>
        <v>0</v>
      </c>
      <c r="BK106" s="52">
        <f>IF(BK$4="X",'LI 3M - LGS'!#REF!,0)</f>
        <v>0</v>
      </c>
      <c r="BL106" s="52">
        <f>IF(BL$4="X",'LI 3M - LGS'!#REF!,0)</f>
        <v>0</v>
      </c>
      <c r="BM106" s="52">
        <f>IF(BM$4="X",'LI 3M - LGS'!#REF!,0)</f>
        <v>0</v>
      </c>
      <c r="BN106" s="52">
        <f>IF(BN$4="X",'LI 3M - LGS'!#REF!,0)</f>
        <v>0</v>
      </c>
      <c r="BO106" s="52">
        <f>IF(BO$4="X",'LI 3M - LGS'!#REF!,0)</f>
        <v>0</v>
      </c>
      <c r="BP106" s="52">
        <f>IF(BP$4="X",'LI 3M - LGS'!#REF!,0)</f>
        <v>0</v>
      </c>
      <c r="BQ106" s="52">
        <f>IF(BQ$4="X",'LI 3M - LGS'!#REF!,0)</f>
        <v>0</v>
      </c>
      <c r="BR106" s="52">
        <f>IF(BR$4="X",'LI 3M - LGS'!#REF!,0)</f>
        <v>0</v>
      </c>
      <c r="BS106" s="52">
        <f>IF(BS$4="X",'LI 3M - LGS'!#REF!,0)</f>
        <v>0</v>
      </c>
      <c r="BT106" s="52">
        <f>IF(BT$4="X",'LI 3M - LGS'!#REF!,0)</f>
        <v>0</v>
      </c>
      <c r="BU106" s="52">
        <f>IF(BU$4="X",'LI 3M - LGS'!#REF!,0)</f>
        <v>0</v>
      </c>
      <c r="BV106" s="52">
        <f>IF(BV$4="X",'LI 3M - LGS'!#REF!,0)</f>
        <v>0</v>
      </c>
      <c r="BW106" s="52">
        <f>IF(BW$4="X",'LI 3M - LGS'!#REF!,0)</f>
        <v>0</v>
      </c>
      <c r="BX106" s="52">
        <f>IF(BX$4="X",'LI 3M - LGS'!#REF!,0)</f>
        <v>0</v>
      </c>
      <c r="BY106" s="52">
        <f>IF(BY$4="X",'LI 3M - LGS'!#REF!,0)</f>
        <v>0</v>
      </c>
      <c r="BZ106" s="52">
        <f>IF(BZ$4="X",'LI 3M - LGS'!#REF!,0)</f>
        <v>0</v>
      </c>
      <c r="CA106" s="52">
        <f>IF(CA$4="X",'LI 3M - LGS'!#REF!,0)</f>
        <v>0</v>
      </c>
      <c r="CB106" s="52">
        <f>IF(CB$4="X",'LI 3M - LGS'!#REF!,0)</f>
        <v>0</v>
      </c>
      <c r="CC106" s="52">
        <f>IF(CC$4="X",'LI 3M - LGS'!#REF!,0)</f>
        <v>0</v>
      </c>
      <c r="CD106" s="52">
        <f>IF(CD$4="X",'LI 3M - LGS'!#REF!,0)</f>
        <v>0</v>
      </c>
      <c r="CE106" s="52">
        <f>IF(CE$4="X",'LI 3M - LGS'!#REF!,0)</f>
        <v>0</v>
      </c>
      <c r="CF106" s="52">
        <f>IF(CF$4="X",'LI 3M - LGS'!#REF!,0)</f>
        <v>0</v>
      </c>
      <c r="CG106" s="52">
        <f>IF(CG$4="X",'LI 3M - LGS'!#REF!,0)</f>
        <v>0</v>
      </c>
      <c r="CH106" s="169">
        <f>IF(CH$4="X",'LI 3M - LGS'!#REF!,0)</f>
        <v>0</v>
      </c>
    </row>
    <row r="107" spans="2:86" x14ac:dyDescent="0.3">
      <c r="B107" s="57" t="s">
        <v>15</v>
      </c>
      <c r="C107" s="52">
        <f>IF(C$4="X",'LI 4M - SPS'!C73,0)</f>
        <v>0</v>
      </c>
      <c r="D107" s="52">
        <f>IF(D$4="X",'LI 4M - SPS'!D73,0)</f>
        <v>0</v>
      </c>
      <c r="E107" s="52">
        <f>IF(E$4="X",'LI 4M - SPS'!E73,0)</f>
        <v>0</v>
      </c>
      <c r="F107" s="52">
        <f>IF(F$4="X",'LI 4M - SPS'!F73,0)</f>
        <v>0</v>
      </c>
      <c r="G107" s="52">
        <f>IF(G$4="X",'LI 4M - SPS'!G73,0)</f>
        <v>0</v>
      </c>
      <c r="H107" s="52">
        <f>IF(H$4="X",'LI 4M - SPS'!H73,0)</f>
        <v>0</v>
      </c>
      <c r="I107" s="52">
        <f>IF(I$4="X",'LI 4M - SPS'!I73,0)</f>
        <v>0</v>
      </c>
      <c r="J107" s="52">
        <f>IF(J$4="X",'LI 4M - SPS'!J73,0)</f>
        <v>0</v>
      </c>
      <c r="K107" s="52">
        <f>IF(K$4="X",'LI 4M - SPS'!K73,0)</f>
        <v>0</v>
      </c>
      <c r="L107" s="52">
        <f>IF(L$4="X",'LI 4M - SPS'!L73,0)</f>
        <v>0</v>
      </c>
      <c r="M107" s="52">
        <f>IF(M$4="X",'LI 4M - SPS'!M73,0)</f>
        <v>106.23963998183606</v>
      </c>
      <c r="N107" s="52">
        <f>IF(N$4="X",'LI 4M - SPS'!N73,0)</f>
        <v>198.39702589695281</v>
      </c>
      <c r="O107" s="52">
        <f>IF(O$4="X",'LI 4M - SPS'!O73,0)</f>
        <v>235.10193853008712</v>
      </c>
      <c r="P107" s="52">
        <f>IF(P$4="X",'LI 4M - SPS'!P73,0)</f>
        <v>182.72315514530467</v>
      </c>
      <c r="Q107" s="52">
        <f>IF(Q$4="X",'LI 4M - SPS'!Q73,0)</f>
        <v>203.8507301791565</v>
      </c>
      <c r="R107" s="52">
        <f>IF(R$4="X",'LI 4M - SPS'!R73,0)</f>
        <v>210.00698627080268</v>
      </c>
      <c r="S107" s="52">
        <f>IF(S$4="X",'LI 4M - SPS'!S73,0)</f>
        <v>273.03373441406501</v>
      </c>
      <c r="T107" s="52">
        <f>IF(T$4="X",'LI 4M - SPS'!T73,0)</f>
        <v>400.40482201087127</v>
      </c>
      <c r="U107" s="52">
        <f>IF(U$4="X",'LI 4M - SPS'!U73,0)</f>
        <v>488.61629421229964</v>
      </c>
      <c r="V107" s="52">
        <f>IF(V$4="X",'LI 4M - SPS'!V73,0)</f>
        <v>400.9817008657003</v>
      </c>
      <c r="W107" s="52">
        <f>IF(W$4="X",'LI 4M - SPS'!W73,0)</f>
        <v>0</v>
      </c>
      <c r="X107" s="52">
        <f>IF(X$4="X",'LI 4M - SPS'!X73,0)</f>
        <v>0</v>
      </c>
      <c r="Y107" s="52">
        <f>IF(Y$4="X",'LI 4M - SPS'!Y73,0)</f>
        <v>0</v>
      </c>
      <c r="Z107" s="52">
        <f>IF(Z$4="X",'LI 4M - SPS'!Z73,0)</f>
        <v>0</v>
      </c>
      <c r="AA107" s="52">
        <f>IF(AA$4="X",'LI 4M - SPS'!AA73,0)</f>
        <v>0</v>
      </c>
      <c r="AB107" s="52">
        <f>IF(AB$4="X",'LI 4M - SPS'!AB73,0)</f>
        <v>0</v>
      </c>
      <c r="AC107" s="52">
        <f>IF(AC$4="X",'LI 4M - SPS'!AC73,0)</f>
        <v>0</v>
      </c>
      <c r="AD107" s="52">
        <f>IF(AD$4="X",'LI 4M - SPS'!AD73,0)</f>
        <v>0</v>
      </c>
      <c r="AE107" s="52">
        <f>IF(AE$4="X",'LI 4M - SPS'!AE73,0)</f>
        <v>0</v>
      </c>
      <c r="AF107" s="52">
        <f>IF(AF$4="X",'LI 4M - SPS'!AF73,0)</f>
        <v>0</v>
      </c>
      <c r="AG107" s="52">
        <f>IF(AG$4="X",'LI 4M - SPS'!AG73,0)</f>
        <v>0</v>
      </c>
      <c r="AH107" s="52">
        <f>IF(AH$4="X",'LI 4M - SPS'!AH73,0)</f>
        <v>0</v>
      </c>
      <c r="AI107" s="52">
        <f>IF(AI$4="X",'LI 4M - SPS'!AI73,0)</f>
        <v>0</v>
      </c>
      <c r="AJ107" s="52">
        <f>IF(AJ$4="X",'LI 4M - SPS'!AJ73,0)</f>
        <v>0</v>
      </c>
      <c r="AK107" s="52">
        <f>IF(AK$4="X",'LI 4M - SPS'!AK73,0)</f>
        <v>0</v>
      </c>
      <c r="AL107" s="52">
        <f>IF(AL$4="X",'LI 4M - SPS'!AL73,0)</f>
        <v>0</v>
      </c>
      <c r="AM107" s="52">
        <f>IF(AM$4="X",'LI 4M - SPS'!AM73,0)</f>
        <v>0</v>
      </c>
      <c r="AN107" s="52">
        <f>IF(AN$4="X",'LI 4M - SPS'!#REF!,0)</f>
        <v>0</v>
      </c>
      <c r="AO107" s="52">
        <f>IF(AO$4="X",'LI 4M - SPS'!#REF!,0)</f>
        <v>0</v>
      </c>
      <c r="AP107" s="52">
        <f>IF(AP$4="X",'LI 4M - SPS'!#REF!,0)</f>
        <v>0</v>
      </c>
      <c r="AQ107" s="52">
        <f>IF(AQ$4="X",'LI 4M - SPS'!#REF!,0)</f>
        <v>0</v>
      </c>
      <c r="AR107" s="52">
        <f>IF(AR$4="X",'LI 4M - SPS'!#REF!,0)</f>
        <v>0</v>
      </c>
      <c r="AS107" s="52">
        <f>IF(AS$4="X",'LI 4M - SPS'!#REF!,0)</f>
        <v>0</v>
      </c>
      <c r="AT107" s="52">
        <f>IF(AT$4="X",'LI 4M - SPS'!#REF!,0)</f>
        <v>0</v>
      </c>
      <c r="AU107" s="52">
        <f>IF(AU$4="X",'LI 4M - SPS'!#REF!,0)</f>
        <v>0</v>
      </c>
      <c r="AV107" s="52">
        <f>IF(AV$4="X",'LI 4M - SPS'!#REF!,0)</f>
        <v>0</v>
      </c>
      <c r="AW107" s="52">
        <f>IF(AW$4="X",'LI 4M - SPS'!#REF!,0)</f>
        <v>0</v>
      </c>
      <c r="AX107" s="52">
        <f>IF(AX$4="X",'LI 4M - SPS'!#REF!,0)</f>
        <v>0</v>
      </c>
      <c r="AY107" s="52">
        <f>IF(AY$4="X",'LI 4M - SPS'!#REF!,0)</f>
        <v>0</v>
      </c>
      <c r="AZ107" s="52">
        <f>IF(AZ$4="X",'LI 4M - SPS'!#REF!,0)</f>
        <v>0</v>
      </c>
      <c r="BA107" s="52">
        <f>IF(BA$4="X",'LI 4M - SPS'!#REF!,0)</f>
        <v>0</v>
      </c>
      <c r="BB107" s="52">
        <f>IF(BB$4="X",'LI 4M - SPS'!#REF!,0)</f>
        <v>0</v>
      </c>
      <c r="BC107" s="52">
        <f>IF(BC$4="X",'LI 4M - SPS'!#REF!,0)</f>
        <v>0</v>
      </c>
      <c r="BD107" s="52">
        <f>IF(BD$4="X",'LI 4M - SPS'!#REF!,0)</f>
        <v>0</v>
      </c>
      <c r="BE107" s="52">
        <f>IF(BE$4="X",'LI 4M - SPS'!#REF!,0)</f>
        <v>0</v>
      </c>
      <c r="BF107" s="52">
        <f>IF(BF$4="X",'LI 4M - SPS'!#REF!,0)</f>
        <v>0</v>
      </c>
      <c r="BG107" s="52">
        <f>IF(BG$4="X",'LI 4M - SPS'!#REF!,0)</f>
        <v>0</v>
      </c>
      <c r="BH107" s="52">
        <f>IF(BH$4="X",'LI 4M - SPS'!#REF!,0)</f>
        <v>0</v>
      </c>
      <c r="BI107" s="52">
        <f>IF(BI$4="X",'LI 4M - SPS'!#REF!,0)</f>
        <v>0</v>
      </c>
      <c r="BJ107" s="52">
        <f>IF(BJ$4="X",'LI 4M - SPS'!#REF!,0)</f>
        <v>0</v>
      </c>
      <c r="BK107" s="52">
        <f>IF(BK$4="X",'LI 4M - SPS'!#REF!,0)</f>
        <v>0</v>
      </c>
      <c r="BL107" s="52">
        <f>IF(BL$4="X",'LI 4M - SPS'!#REF!,0)</f>
        <v>0</v>
      </c>
      <c r="BM107" s="52">
        <f>IF(BM$4="X",'LI 4M - SPS'!#REF!,0)</f>
        <v>0</v>
      </c>
      <c r="BN107" s="52">
        <f>IF(BN$4="X",'LI 4M - SPS'!#REF!,0)</f>
        <v>0</v>
      </c>
      <c r="BO107" s="52">
        <f>IF(BO$4="X",'LI 4M - SPS'!#REF!,0)</f>
        <v>0</v>
      </c>
      <c r="BP107" s="52">
        <f>IF(BP$4="X",'LI 4M - SPS'!#REF!,0)</f>
        <v>0</v>
      </c>
      <c r="BQ107" s="52">
        <f>IF(BQ$4="X",'LI 4M - SPS'!#REF!,0)</f>
        <v>0</v>
      </c>
      <c r="BR107" s="52">
        <f>IF(BR$4="X",'LI 4M - SPS'!#REF!,0)</f>
        <v>0</v>
      </c>
      <c r="BS107" s="52">
        <f>IF(BS$4="X",'LI 4M - SPS'!#REF!,0)</f>
        <v>0</v>
      </c>
      <c r="BT107" s="52">
        <f>IF(BT$4="X",'LI 4M - SPS'!#REF!,0)</f>
        <v>0</v>
      </c>
      <c r="BU107" s="52">
        <f>IF(BU$4="X",'LI 4M - SPS'!#REF!,0)</f>
        <v>0</v>
      </c>
      <c r="BV107" s="52">
        <f>IF(BV$4="X",'LI 4M - SPS'!#REF!,0)</f>
        <v>0</v>
      </c>
      <c r="BW107" s="52">
        <f>IF(BW$4="X",'LI 4M - SPS'!#REF!,0)</f>
        <v>0</v>
      </c>
      <c r="BX107" s="52">
        <f>IF(BX$4="X",'LI 4M - SPS'!#REF!,0)</f>
        <v>0</v>
      </c>
      <c r="BY107" s="52">
        <f>IF(BY$4="X",'LI 4M - SPS'!#REF!,0)</f>
        <v>0</v>
      </c>
      <c r="BZ107" s="52">
        <f>IF(BZ$4="X",'LI 4M - SPS'!#REF!,0)</f>
        <v>0</v>
      </c>
      <c r="CA107" s="52">
        <f>IF(CA$4="X",'LI 4M - SPS'!#REF!,0)</f>
        <v>0</v>
      </c>
      <c r="CB107" s="52">
        <f>IF(CB$4="X",'LI 4M - SPS'!#REF!,0)</f>
        <v>0</v>
      </c>
      <c r="CC107" s="52">
        <f>IF(CC$4="X",'LI 4M - SPS'!#REF!,0)</f>
        <v>0</v>
      </c>
      <c r="CD107" s="52">
        <f>IF(CD$4="X",'LI 4M - SPS'!#REF!,0)</f>
        <v>0</v>
      </c>
      <c r="CE107" s="52">
        <f>IF(CE$4="X",'LI 4M - SPS'!#REF!,0)</f>
        <v>0</v>
      </c>
      <c r="CF107" s="52">
        <f>IF(CF$4="X",'LI 4M - SPS'!#REF!,0)</f>
        <v>0</v>
      </c>
      <c r="CG107" s="52">
        <f>IF(CG$4="X",'LI 4M - SPS'!#REF!,0)</f>
        <v>0</v>
      </c>
      <c r="CH107" s="169">
        <f>IF(CH$4="X",'LI 4M - SPS'!#REF!,0)</f>
        <v>0</v>
      </c>
    </row>
    <row r="108" spans="2:86" ht="15" thickBot="1" x14ac:dyDescent="0.35">
      <c r="B108" s="32" t="s">
        <v>16</v>
      </c>
      <c r="C108" s="162">
        <f>IF(C$4="X",'LI 11M - LPS'!C73,0)</f>
        <v>0</v>
      </c>
      <c r="D108" s="162">
        <f>IF(D$4="X",'LI 11M - LPS'!D73,0)</f>
        <v>0</v>
      </c>
      <c r="E108" s="162">
        <f>IF(E$4="X",'LI 11M - LPS'!E73,0)</f>
        <v>0</v>
      </c>
      <c r="F108" s="162">
        <f>IF(F$4="X",'LI 11M - LPS'!F73,0)</f>
        <v>0</v>
      </c>
      <c r="G108" s="162">
        <f>IF(G$4="X",'LI 11M - LPS'!G73,0)</f>
        <v>0</v>
      </c>
      <c r="H108" s="162">
        <f>IF(H$4="X",'LI 11M - LPS'!H73,0)</f>
        <v>0</v>
      </c>
      <c r="I108" s="162">
        <f>IF(I$4="X",'LI 11M - LPS'!I73,0)</f>
        <v>0</v>
      </c>
      <c r="J108" s="162">
        <f>IF(J$4="X",'LI 11M - LPS'!J73,0)</f>
        <v>0</v>
      </c>
      <c r="K108" s="162">
        <f>IF(K$4="X",'LI 11M - LPS'!K73,0)</f>
        <v>0</v>
      </c>
      <c r="L108" s="162">
        <f>IF(L$4="X",'LI 11M - LPS'!L73,0)</f>
        <v>0</v>
      </c>
      <c r="M108" s="162">
        <f>IF(M$4="X",'LI 11M - LPS'!M73,0)</f>
        <v>0</v>
      </c>
      <c r="N108" s="162">
        <f>IF(N$4="X",'LI 11M - LPS'!N73,0)</f>
        <v>0</v>
      </c>
      <c r="O108" s="172">
        <f>IF(O$4="X",'LI 11M - LPS'!O73,0)</f>
        <v>0</v>
      </c>
      <c r="P108" s="172">
        <f>IF(P$4="X",'LI 11M - LPS'!P73,0)</f>
        <v>0</v>
      </c>
      <c r="Q108" s="172">
        <f>IF(Q$4="X",'LI 11M - LPS'!Q73,0)</f>
        <v>0</v>
      </c>
      <c r="R108" s="172">
        <f>IF(R$4="X",'LI 11M - LPS'!R73,0)</f>
        <v>0</v>
      </c>
      <c r="S108" s="172">
        <f>IF(S$4="X",'LI 11M - LPS'!S73,0)</f>
        <v>0</v>
      </c>
      <c r="T108" s="172">
        <f>IF(T$4="X",'LI 11M - LPS'!T73,0)</f>
        <v>0</v>
      </c>
      <c r="U108" s="172">
        <f>IF(U$4="X",'LI 11M - LPS'!U73,0)</f>
        <v>0</v>
      </c>
      <c r="V108" s="172">
        <f>IF(V$4="X",'LI 11M - LPS'!V73,0)</f>
        <v>0</v>
      </c>
      <c r="W108" s="172">
        <f>IF(W$4="X",'LI 11M - LPS'!W73,0)</f>
        <v>0</v>
      </c>
      <c r="X108" s="172">
        <f>IF(X$4="X",'LI 11M - LPS'!X73,0)</f>
        <v>0</v>
      </c>
      <c r="Y108" s="172">
        <f>IF(Y$4="X",'LI 11M - LPS'!Y73,0)</f>
        <v>0</v>
      </c>
      <c r="Z108" s="172">
        <f>IF(Z$4="X",'LI 11M - LPS'!Z73,0)</f>
        <v>0</v>
      </c>
      <c r="AA108" s="172">
        <f>IF(AA$4="X",'LI 11M - LPS'!AA73,0)</f>
        <v>0</v>
      </c>
      <c r="AB108" s="172">
        <f>IF(AB$4="X",'LI 11M - LPS'!AB73,0)</f>
        <v>0</v>
      </c>
      <c r="AC108" s="172">
        <f>IF(AC$4="X",'LI 11M - LPS'!AC73,0)</f>
        <v>0</v>
      </c>
      <c r="AD108" s="172">
        <f>IF(AD$4="X",'LI 11M - LPS'!AD73,0)</f>
        <v>0</v>
      </c>
      <c r="AE108" s="172">
        <f>IF(AE$4="X",'LI 11M - LPS'!AE73,0)</f>
        <v>0</v>
      </c>
      <c r="AF108" s="172">
        <f>IF(AF$4="X",'LI 11M - LPS'!AF73,0)</f>
        <v>0</v>
      </c>
      <c r="AG108" s="172">
        <f>IF(AG$4="X",'LI 11M - LPS'!AG73,0)</f>
        <v>0</v>
      </c>
      <c r="AH108" s="172">
        <f>IF(AH$4="X",'LI 11M - LPS'!AH73,0)</f>
        <v>0</v>
      </c>
      <c r="AI108" s="172">
        <f>IF(AI$4="X",'LI 11M - LPS'!AI73,0)</f>
        <v>0</v>
      </c>
      <c r="AJ108" s="172">
        <f>IF(AJ$4="X",'LI 11M - LPS'!AJ73,0)</f>
        <v>0</v>
      </c>
      <c r="AK108" s="172">
        <f>IF(AK$4="X",'LI 11M - LPS'!AK73,0)</f>
        <v>0</v>
      </c>
      <c r="AL108" s="172">
        <f>IF(AL$4="X",'LI 11M - LPS'!AL73,0)</f>
        <v>0</v>
      </c>
      <c r="AM108" s="172">
        <f>IF(AM$4="X",'LI 11M - LPS'!AM73,0)</f>
        <v>0</v>
      </c>
      <c r="AN108" s="172">
        <f>IF(AN$4="X",'LI 11M - LPS'!#REF!,0)</f>
        <v>0</v>
      </c>
      <c r="AO108" s="172">
        <f>IF(AO$4="X",'LI 11M - LPS'!#REF!,0)</f>
        <v>0</v>
      </c>
      <c r="AP108" s="172">
        <f>IF(AP$4="X",'LI 11M - LPS'!#REF!,0)</f>
        <v>0</v>
      </c>
      <c r="AQ108" s="172">
        <f>IF(AQ$4="X",'LI 11M - LPS'!#REF!,0)</f>
        <v>0</v>
      </c>
      <c r="AR108" s="172">
        <f>IF(AR$4="X",'LI 11M - LPS'!#REF!,0)</f>
        <v>0</v>
      </c>
      <c r="AS108" s="172">
        <f>IF(AS$4="X",'LI 11M - LPS'!#REF!,0)</f>
        <v>0</v>
      </c>
      <c r="AT108" s="172">
        <f>IF(AT$4="X",'LI 11M - LPS'!#REF!,0)</f>
        <v>0</v>
      </c>
      <c r="AU108" s="172">
        <f>IF(AU$4="X",'LI 11M - LPS'!#REF!,0)</f>
        <v>0</v>
      </c>
      <c r="AV108" s="172">
        <f>IF(AV$4="X",'LI 11M - LPS'!#REF!,0)</f>
        <v>0</v>
      </c>
      <c r="AW108" s="172">
        <f>IF(AW$4="X",'LI 11M - LPS'!#REF!,0)</f>
        <v>0</v>
      </c>
      <c r="AX108" s="172">
        <f>IF(AX$4="X",'LI 11M - LPS'!#REF!,0)</f>
        <v>0</v>
      </c>
      <c r="AY108" s="172">
        <f>IF(AY$4="X",'LI 11M - LPS'!#REF!,0)</f>
        <v>0</v>
      </c>
      <c r="AZ108" s="172">
        <f>IF(AZ$4="X",'LI 11M - LPS'!#REF!,0)</f>
        <v>0</v>
      </c>
      <c r="BA108" s="172">
        <f>IF(BA$4="X",'LI 11M - LPS'!#REF!,0)</f>
        <v>0</v>
      </c>
      <c r="BB108" s="172">
        <f>IF(BB$4="X",'LI 11M - LPS'!#REF!,0)</f>
        <v>0</v>
      </c>
      <c r="BC108" s="172">
        <f>IF(BC$4="X",'LI 11M - LPS'!#REF!,0)</f>
        <v>0</v>
      </c>
      <c r="BD108" s="172">
        <f>IF(BD$4="X",'LI 11M - LPS'!#REF!,0)</f>
        <v>0</v>
      </c>
      <c r="BE108" s="172">
        <f>IF(BE$4="X",'LI 11M - LPS'!#REF!,0)</f>
        <v>0</v>
      </c>
      <c r="BF108" s="172">
        <f>IF(BF$4="X",'LI 11M - LPS'!#REF!,0)</f>
        <v>0</v>
      </c>
      <c r="BG108" s="172">
        <f>IF(BG$4="X",'LI 11M - LPS'!#REF!,0)</f>
        <v>0</v>
      </c>
      <c r="BH108" s="172">
        <f>IF(BH$4="X",'LI 11M - LPS'!#REF!,0)</f>
        <v>0</v>
      </c>
      <c r="BI108" s="172">
        <f>IF(BI$4="X",'LI 11M - LPS'!#REF!,0)</f>
        <v>0</v>
      </c>
      <c r="BJ108" s="172">
        <f>IF(BJ$4="X",'LI 11M - LPS'!#REF!,0)</f>
        <v>0</v>
      </c>
      <c r="BK108" s="172">
        <f>IF(BK$4="X",'LI 11M - LPS'!#REF!,0)</f>
        <v>0</v>
      </c>
      <c r="BL108" s="172">
        <f>IF(BL$4="X",'LI 11M - LPS'!#REF!,0)</f>
        <v>0</v>
      </c>
      <c r="BM108" s="172">
        <f>IF(BM$4="X",'LI 11M - LPS'!#REF!,0)</f>
        <v>0</v>
      </c>
      <c r="BN108" s="172">
        <f>IF(BN$4="X",'LI 11M - LPS'!#REF!,0)</f>
        <v>0</v>
      </c>
      <c r="BO108" s="172">
        <f>IF(BO$4="X",'LI 11M - LPS'!#REF!,0)</f>
        <v>0</v>
      </c>
      <c r="BP108" s="172">
        <f>IF(BP$4="X",'LI 11M - LPS'!#REF!,0)</f>
        <v>0</v>
      </c>
      <c r="BQ108" s="172">
        <f>IF(BQ$4="X",'LI 11M - LPS'!#REF!,0)</f>
        <v>0</v>
      </c>
      <c r="BR108" s="172">
        <f>IF(BR$4="X",'LI 11M - LPS'!#REF!,0)</f>
        <v>0</v>
      </c>
      <c r="BS108" s="172">
        <f>IF(BS$4="X",'LI 11M - LPS'!#REF!,0)</f>
        <v>0</v>
      </c>
      <c r="BT108" s="172">
        <f>IF(BT$4="X",'LI 11M - LPS'!#REF!,0)</f>
        <v>0</v>
      </c>
      <c r="BU108" s="172">
        <f>IF(BU$4="X",'LI 11M - LPS'!#REF!,0)</f>
        <v>0</v>
      </c>
      <c r="BV108" s="172">
        <f>IF(BV$4="X",'LI 11M - LPS'!#REF!,0)</f>
        <v>0</v>
      </c>
      <c r="BW108" s="172">
        <f>IF(BW$4="X",'LI 11M - LPS'!#REF!,0)</f>
        <v>0</v>
      </c>
      <c r="BX108" s="172">
        <f>IF(BX$4="X",'LI 11M - LPS'!#REF!,0)</f>
        <v>0</v>
      </c>
      <c r="BY108" s="172">
        <f>IF(BY$4="X",'LI 11M - LPS'!#REF!,0)</f>
        <v>0</v>
      </c>
      <c r="BZ108" s="172">
        <f>IF(BZ$4="X",'LI 11M - LPS'!#REF!,0)</f>
        <v>0</v>
      </c>
      <c r="CA108" s="172">
        <f>IF(CA$4="X",'LI 11M - LPS'!#REF!,0)</f>
        <v>0</v>
      </c>
      <c r="CB108" s="172">
        <f>IF(CB$4="X",'LI 11M - LPS'!#REF!,0)</f>
        <v>0</v>
      </c>
      <c r="CC108" s="172">
        <f>IF(CC$4="X",'LI 11M - LPS'!#REF!,0)</f>
        <v>0</v>
      </c>
      <c r="CD108" s="172">
        <f>IF(CD$4="X",'LI 11M - LPS'!#REF!,0)</f>
        <v>0</v>
      </c>
      <c r="CE108" s="172">
        <f>IF(CE$4="X",'LI 11M - LPS'!#REF!,0)</f>
        <v>0</v>
      </c>
      <c r="CF108" s="172">
        <f>IF(CF$4="X",'LI 11M - LPS'!#REF!,0)</f>
        <v>0</v>
      </c>
      <c r="CG108" s="172">
        <f>IF(CG$4="X",'LI 11M - LPS'!#REF!,0)</f>
        <v>0</v>
      </c>
      <c r="CH108" s="30">
        <f>IF(CH$4="X",'LI 11M - LPS'!#REF!,0)</f>
        <v>0</v>
      </c>
    </row>
    <row r="109" spans="2:86" s="1" customFormat="1" ht="15" thickBot="1" x14ac:dyDescent="0.35">
      <c r="B109" s="58" t="s">
        <v>3</v>
      </c>
      <c r="C109" s="164">
        <f>SUM(C104:C108)</f>
        <v>190.15731158215149</v>
      </c>
      <c r="D109" s="165">
        <f t="shared" ref="D109:BO109" si="96">SUM(D104:D108)</f>
        <v>543.83349433642081</v>
      </c>
      <c r="E109" s="165">
        <f t="shared" si="96"/>
        <v>1172.270004550483</v>
      </c>
      <c r="F109" s="165">
        <f t="shared" si="96"/>
        <v>1924.9658507001552</v>
      </c>
      <c r="G109" s="165">
        <f t="shared" si="96"/>
        <v>2853.1227124579054</v>
      </c>
      <c r="H109" s="165">
        <f t="shared" si="96"/>
        <v>10511.223060084481</v>
      </c>
      <c r="I109" s="165">
        <f t="shared" si="96"/>
        <v>23939.218768009432</v>
      </c>
      <c r="J109" s="165">
        <f t="shared" si="96"/>
        <v>42401.504124930514</v>
      </c>
      <c r="K109" s="165">
        <f t="shared" si="96"/>
        <v>44682.374025236728</v>
      </c>
      <c r="L109" s="165">
        <f t="shared" si="96"/>
        <v>19675.542348591487</v>
      </c>
      <c r="M109" s="165">
        <f t="shared" si="96"/>
        <v>26047.10285388368</v>
      </c>
      <c r="N109" s="165">
        <f t="shared" si="96"/>
        <v>39674.163517231027</v>
      </c>
      <c r="O109" s="165">
        <f t="shared" si="96"/>
        <v>46638.502975470547</v>
      </c>
      <c r="P109" s="165">
        <f t="shared" si="96"/>
        <v>40924.505046247483</v>
      </c>
      <c r="Q109" s="165">
        <f t="shared" si="96"/>
        <v>40013.297830242307</v>
      </c>
      <c r="R109" s="165">
        <f t="shared" si="96"/>
        <v>32363.68367616511</v>
      </c>
      <c r="S109" s="165">
        <f t="shared" si="96"/>
        <v>33366.208337630473</v>
      </c>
      <c r="T109" s="165">
        <f t="shared" si="96"/>
        <v>81653.296758560915</v>
      </c>
      <c r="U109" s="165">
        <f t="shared" si="96"/>
        <v>94054.757812176627</v>
      </c>
      <c r="V109" s="165">
        <f t="shared" si="96"/>
        <v>91913.499854983078</v>
      </c>
      <c r="W109" s="165">
        <f t="shared" si="96"/>
        <v>0</v>
      </c>
      <c r="X109" s="165">
        <f t="shared" si="96"/>
        <v>0</v>
      </c>
      <c r="Y109" s="165">
        <f t="shared" si="96"/>
        <v>0</v>
      </c>
      <c r="Z109" s="165">
        <f t="shared" si="96"/>
        <v>0</v>
      </c>
      <c r="AA109" s="165">
        <f t="shared" si="96"/>
        <v>0</v>
      </c>
      <c r="AB109" s="165">
        <f t="shared" si="96"/>
        <v>0</v>
      </c>
      <c r="AC109" s="165">
        <f t="shared" si="96"/>
        <v>0</v>
      </c>
      <c r="AD109" s="165">
        <f t="shared" si="96"/>
        <v>0</v>
      </c>
      <c r="AE109" s="165">
        <f t="shared" si="96"/>
        <v>0</v>
      </c>
      <c r="AF109" s="165">
        <f t="shared" si="96"/>
        <v>0</v>
      </c>
      <c r="AG109" s="165">
        <f t="shared" si="96"/>
        <v>0</v>
      </c>
      <c r="AH109" s="165">
        <f t="shared" si="96"/>
        <v>0</v>
      </c>
      <c r="AI109" s="165">
        <f t="shared" si="96"/>
        <v>0</v>
      </c>
      <c r="AJ109" s="165">
        <f t="shared" si="96"/>
        <v>0</v>
      </c>
      <c r="AK109" s="165">
        <f t="shared" si="96"/>
        <v>0</v>
      </c>
      <c r="AL109" s="165">
        <f t="shared" si="96"/>
        <v>0</v>
      </c>
      <c r="AM109" s="165">
        <f t="shared" si="96"/>
        <v>0</v>
      </c>
      <c r="AN109" s="165">
        <f t="shared" si="96"/>
        <v>0</v>
      </c>
      <c r="AO109" s="165">
        <f t="shared" si="96"/>
        <v>0</v>
      </c>
      <c r="AP109" s="165">
        <f t="shared" si="96"/>
        <v>0</v>
      </c>
      <c r="AQ109" s="165">
        <f t="shared" si="96"/>
        <v>0</v>
      </c>
      <c r="AR109" s="165">
        <f t="shared" si="96"/>
        <v>0</v>
      </c>
      <c r="AS109" s="165">
        <f t="shared" si="96"/>
        <v>0</v>
      </c>
      <c r="AT109" s="165">
        <f t="shared" si="96"/>
        <v>0</v>
      </c>
      <c r="AU109" s="165">
        <f t="shared" si="96"/>
        <v>0</v>
      </c>
      <c r="AV109" s="165">
        <f t="shared" si="96"/>
        <v>0</v>
      </c>
      <c r="AW109" s="165">
        <f t="shared" si="96"/>
        <v>0</v>
      </c>
      <c r="AX109" s="165">
        <f t="shared" si="96"/>
        <v>0</v>
      </c>
      <c r="AY109" s="165">
        <f t="shared" si="96"/>
        <v>0</v>
      </c>
      <c r="AZ109" s="165">
        <f t="shared" si="96"/>
        <v>0</v>
      </c>
      <c r="BA109" s="165">
        <f t="shared" si="96"/>
        <v>0</v>
      </c>
      <c r="BB109" s="165">
        <f t="shared" si="96"/>
        <v>0</v>
      </c>
      <c r="BC109" s="165">
        <f t="shared" si="96"/>
        <v>0</v>
      </c>
      <c r="BD109" s="165">
        <f t="shared" si="96"/>
        <v>0</v>
      </c>
      <c r="BE109" s="165">
        <f t="shared" si="96"/>
        <v>0</v>
      </c>
      <c r="BF109" s="165">
        <f t="shared" si="96"/>
        <v>0</v>
      </c>
      <c r="BG109" s="165">
        <f t="shared" si="96"/>
        <v>0</v>
      </c>
      <c r="BH109" s="165">
        <f t="shared" si="96"/>
        <v>0</v>
      </c>
      <c r="BI109" s="165">
        <f t="shared" si="96"/>
        <v>0</v>
      </c>
      <c r="BJ109" s="165">
        <f t="shared" si="96"/>
        <v>0</v>
      </c>
      <c r="BK109" s="165">
        <f t="shared" si="96"/>
        <v>0</v>
      </c>
      <c r="BL109" s="165">
        <f t="shared" si="96"/>
        <v>0</v>
      </c>
      <c r="BM109" s="165">
        <f t="shared" si="96"/>
        <v>0</v>
      </c>
      <c r="BN109" s="165">
        <f t="shared" si="96"/>
        <v>0</v>
      </c>
      <c r="BO109" s="165">
        <f t="shared" si="96"/>
        <v>0</v>
      </c>
      <c r="BP109" s="165">
        <f t="shared" ref="BP109:CH109" si="97">SUM(BP104:BP108)</f>
        <v>0</v>
      </c>
      <c r="BQ109" s="165">
        <f t="shared" si="97"/>
        <v>0</v>
      </c>
      <c r="BR109" s="165">
        <f t="shared" si="97"/>
        <v>0</v>
      </c>
      <c r="BS109" s="165">
        <f t="shared" si="97"/>
        <v>0</v>
      </c>
      <c r="BT109" s="165">
        <f t="shared" si="97"/>
        <v>0</v>
      </c>
      <c r="BU109" s="165">
        <f t="shared" si="97"/>
        <v>0</v>
      </c>
      <c r="BV109" s="165">
        <f t="shared" si="97"/>
        <v>0</v>
      </c>
      <c r="BW109" s="165">
        <f t="shared" si="97"/>
        <v>0</v>
      </c>
      <c r="BX109" s="165">
        <f t="shared" si="97"/>
        <v>0</v>
      </c>
      <c r="BY109" s="165">
        <f t="shared" si="97"/>
        <v>0</v>
      </c>
      <c r="BZ109" s="165">
        <f t="shared" si="97"/>
        <v>0</v>
      </c>
      <c r="CA109" s="165">
        <f t="shared" si="97"/>
        <v>0</v>
      </c>
      <c r="CB109" s="165">
        <f t="shared" si="97"/>
        <v>0</v>
      </c>
      <c r="CC109" s="165">
        <f t="shared" si="97"/>
        <v>0</v>
      </c>
      <c r="CD109" s="165">
        <f t="shared" si="97"/>
        <v>0</v>
      </c>
      <c r="CE109" s="165">
        <f t="shared" si="97"/>
        <v>0</v>
      </c>
      <c r="CF109" s="165">
        <f t="shared" si="97"/>
        <v>0</v>
      </c>
      <c r="CG109" s="165">
        <f t="shared" si="97"/>
        <v>0</v>
      </c>
      <c r="CH109" s="49">
        <f t="shared" si="97"/>
        <v>0</v>
      </c>
    </row>
  </sheetData>
  <mergeCells count="9">
    <mergeCell ref="A57:B58"/>
    <mergeCell ref="A85:B86"/>
    <mergeCell ref="A3:B4"/>
    <mergeCell ref="A32:B34"/>
    <mergeCell ref="A43:A46"/>
    <mergeCell ref="A47:A50"/>
    <mergeCell ref="A51:A54"/>
    <mergeCell ref="A35:A38"/>
    <mergeCell ref="A39:A4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BI137"/>
  <sheetViews>
    <sheetView tabSelected="1" topLeftCell="T77" zoomScaleNormal="100" workbookViewId="0">
      <selection activeCell="AL111" sqref="AL111"/>
    </sheetView>
  </sheetViews>
  <sheetFormatPr defaultRowHeight="14.4" x14ac:dyDescent="0.3"/>
  <cols>
    <col min="1" max="1" width="16.33203125" customWidth="1"/>
    <col min="2" max="2" width="19.21875" bestFit="1" customWidth="1"/>
    <col min="3" max="7" width="13.44140625" customWidth="1"/>
    <col min="8" max="9" width="14.44140625" customWidth="1"/>
    <col min="10" max="11" width="15.21875" customWidth="1"/>
    <col min="12" max="13" width="14.44140625" customWidth="1"/>
    <col min="14" max="14" width="14.5546875" customWidth="1"/>
    <col min="15" max="16" width="14.77734375" customWidth="1"/>
    <col min="17" max="17" width="13.77734375" customWidth="1"/>
    <col min="18" max="22" width="15.33203125" customWidth="1"/>
    <col min="23" max="31" width="14.77734375" customWidth="1"/>
    <col min="32" max="39" width="16" customWidth="1"/>
    <col min="40" max="40" width="15.6640625" bestFit="1" customWidth="1"/>
    <col min="41" max="58" width="12.21875" customWidth="1"/>
    <col min="61" max="61" width="11" bestFit="1" customWidth="1"/>
  </cols>
  <sheetData>
    <row r="1" spans="1:40" ht="25.8" x14ac:dyDescent="0.5">
      <c r="A1" s="319" t="s">
        <v>31</v>
      </c>
    </row>
    <row r="3" spans="1:40" x14ac:dyDescent="0.3">
      <c r="A3" s="535" t="s">
        <v>32</v>
      </c>
      <c r="B3" s="535"/>
      <c r="N3" s="341"/>
      <c r="U3" s="445"/>
      <c r="V3" s="446" t="s">
        <v>205</v>
      </c>
      <c r="W3" s="445" t="s">
        <v>206</v>
      </c>
      <c r="X3" s="445"/>
    </row>
    <row r="4" spans="1:40" ht="15" thickBot="1" x14ac:dyDescent="0.35">
      <c r="A4" s="535"/>
      <c r="B4" s="535"/>
      <c r="C4" s="113" t="s">
        <v>33</v>
      </c>
      <c r="D4" s="325" t="s">
        <v>33</v>
      </c>
      <c r="E4" s="325" t="s">
        <v>33</v>
      </c>
      <c r="F4" s="325" t="s">
        <v>33</v>
      </c>
      <c r="G4" s="325" t="s">
        <v>33</v>
      </c>
      <c r="H4" s="325" t="s">
        <v>33</v>
      </c>
      <c r="I4" s="372" t="s">
        <v>33</v>
      </c>
      <c r="J4" s="325" t="s">
        <v>33</v>
      </c>
      <c r="K4" s="325" t="s">
        <v>33</v>
      </c>
      <c r="L4" s="325" t="s">
        <v>33</v>
      </c>
      <c r="M4" s="325" t="s">
        <v>33</v>
      </c>
      <c r="N4" s="325" t="s">
        <v>33</v>
      </c>
      <c r="O4" s="325" t="s">
        <v>33</v>
      </c>
      <c r="P4" s="325" t="s">
        <v>33</v>
      </c>
      <c r="Q4" s="325" t="s">
        <v>33</v>
      </c>
      <c r="R4" s="325" t="s">
        <v>33</v>
      </c>
      <c r="S4" s="325" t="s">
        <v>33</v>
      </c>
      <c r="T4" s="325" t="s">
        <v>33</v>
      </c>
      <c r="U4" s="325" t="s">
        <v>33</v>
      </c>
      <c r="V4" s="436" t="s">
        <v>33</v>
      </c>
      <c r="W4" s="325" t="s">
        <v>33</v>
      </c>
      <c r="X4" s="392" t="s">
        <v>33</v>
      </c>
      <c r="Y4" s="392" t="s">
        <v>33</v>
      </c>
      <c r="Z4" s="392" t="s">
        <v>33</v>
      </c>
      <c r="AA4" s="392" t="s">
        <v>33</v>
      </c>
      <c r="AB4" s="392" t="s">
        <v>33</v>
      </c>
      <c r="AC4" s="392" t="s">
        <v>33</v>
      </c>
      <c r="AD4" s="392" t="s">
        <v>33</v>
      </c>
      <c r="AE4" s="392" t="s">
        <v>33</v>
      </c>
      <c r="AF4" s="185" t="s">
        <v>33</v>
      </c>
      <c r="AG4" s="185" t="s">
        <v>33</v>
      </c>
      <c r="AH4" s="185" t="s">
        <v>33</v>
      </c>
      <c r="AI4" s="185" t="s">
        <v>33</v>
      </c>
      <c r="AJ4" s="185" t="s">
        <v>33</v>
      </c>
      <c r="AK4" s="185" t="s">
        <v>33</v>
      </c>
      <c r="AL4" s="185" t="s">
        <v>33</v>
      </c>
      <c r="AM4" s="185" t="s">
        <v>33</v>
      </c>
    </row>
    <row r="5" spans="1:40" ht="15" thickBot="1" x14ac:dyDescent="0.35">
      <c r="B5" s="180" t="s">
        <v>34</v>
      </c>
      <c r="C5" s="174">
        <v>43831</v>
      </c>
      <c r="D5" s="175">
        <v>43862</v>
      </c>
      <c r="E5" s="175">
        <v>43891</v>
      </c>
      <c r="F5" s="175">
        <v>43922</v>
      </c>
      <c r="G5" s="175">
        <v>43952</v>
      </c>
      <c r="H5" s="175">
        <v>43983</v>
      </c>
      <c r="I5" s="175">
        <v>44013</v>
      </c>
      <c r="J5" s="175">
        <v>44044</v>
      </c>
      <c r="K5" s="175">
        <v>44075</v>
      </c>
      <c r="L5" s="175">
        <v>44105</v>
      </c>
      <c r="M5" s="175">
        <v>44136</v>
      </c>
      <c r="N5" s="175">
        <v>44166</v>
      </c>
      <c r="O5" s="175">
        <v>44197</v>
      </c>
      <c r="P5" s="175">
        <v>44228</v>
      </c>
      <c r="Q5" s="175">
        <v>44256</v>
      </c>
      <c r="R5" s="175">
        <v>44287</v>
      </c>
      <c r="S5" s="175">
        <v>44317</v>
      </c>
      <c r="T5" s="175">
        <v>44348</v>
      </c>
      <c r="U5" s="175">
        <v>44378</v>
      </c>
      <c r="V5" s="437">
        <v>44409</v>
      </c>
      <c r="W5" s="433">
        <v>44440</v>
      </c>
      <c r="X5" s="175">
        <v>44470</v>
      </c>
      <c r="Y5" s="175">
        <v>44501</v>
      </c>
      <c r="Z5" s="175">
        <v>44531</v>
      </c>
      <c r="AA5" s="175">
        <v>44562</v>
      </c>
      <c r="AB5" s="175">
        <v>44593</v>
      </c>
      <c r="AC5" s="175">
        <v>44621</v>
      </c>
      <c r="AD5" s="175">
        <v>44652</v>
      </c>
      <c r="AE5" s="175">
        <v>44682</v>
      </c>
      <c r="AF5" s="175">
        <v>44713</v>
      </c>
      <c r="AG5" s="175">
        <v>44743</v>
      </c>
      <c r="AH5" s="175">
        <v>44774</v>
      </c>
      <c r="AI5" s="175">
        <v>44805</v>
      </c>
      <c r="AJ5" s="175">
        <v>44835</v>
      </c>
      <c r="AK5" s="175">
        <v>44866</v>
      </c>
      <c r="AL5" s="175">
        <v>44896</v>
      </c>
      <c r="AM5" s="175">
        <v>44927</v>
      </c>
    </row>
    <row r="6" spans="1:40" x14ac:dyDescent="0.3">
      <c r="B6" s="64" t="s">
        <v>7</v>
      </c>
      <c r="C6" s="52">
        <f t="shared" ref="C6:AM9" si="0">IF(C$4="X",C14+C22,0)</f>
        <v>76242.349599127818</v>
      </c>
      <c r="D6" s="52">
        <f t="shared" si="0"/>
        <v>156964.3566653938</v>
      </c>
      <c r="E6" s="52">
        <f t="shared" si="0"/>
        <v>241613.51617045415</v>
      </c>
      <c r="F6" s="52">
        <f t="shared" si="0"/>
        <v>297757.18440213741</v>
      </c>
      <c r="G6" s="52">
        <f t="shared" si="0"/>
        <v>373891.58889148186</v>
      </c>
      <c r="H6" s="52">
        <f t="shared" si="0"/>
        <v>745129.05701566674</v>
      </c>
      <c r="I6" s="52">
        <f t="shared" si="0"/>
        <v>1361943.7860907363</v>
      </c>
      <c r="J6" s="52">
        <f t="shared" si="0"/>
        <v>2154783.0563531616</v>
      </c>
      <c r="K6" s="52">
        <f t="shared" si="0"/>
        <v>2830527.4286778038</v>
      </c>
      <c r="L6" s="52">
        <f t="shared" si="0"/>
        <v>3130516.0152889327</v>
      </c>
      <c r="M6" s="52">
        <f t="shared" si="0"/>
        <v>3564773.1712387414</v>
      </c>
      <c r="N6" s="52">
        <f t="shared" si="0"/>
        <v>4184694.7198134307</v>
      </c>
      <c r="O6" s="52">
        <f t="shared" si="0"/>
        <v>4837435.501727365</v>
      </c>
      <c r="P6" s="52">
        <f t="shared" si="0"/>
        <v>5416675.4559679385</v>
      </c>
      <c r="Q6" s="52">
        <f t="shared" si="0"/>
        <v>5998308.8291649017</v>
      </c>
      <c r="R6" s="52">
        <f t="shared" si="0"/>
        <v>6489874.9246691093</v>
      </c>
      <c r="S6" s="52">
        <f t="shared" si="0"/>
        <v>7009886.7243499625</v>
      </c>
      <c r="T6" s="52">
        <f t="shared" si="0"/>
        <v>8395530.1750642117</v>
      </c>
      <c r="U6" s="52">
        <f t="shared" si="0"/>
        <v>9993188.6785233505</v>
      </c>
      <c r="V6" s="438">
        <f t="shared" si="0"/>
        <v>11574373.611728862</v>
      </c>
      <c r="W6" s="52">
        <f t="shared" si="0"/>
        <v>12699610.385115746</v>
      </c>
      <c r="X6" s="52">
        <f t="shared" si="0"/>
        <v>13167564.802897917</v>
      </c>
      <c r="Y6" s="52">
        <f t="shared" si="0"/>
        <v>13715256.40041922</v>
      </c>
      <c r="Z6" s="52">
        <f t="shared" si="0"/>
        <v>14335242.358571365</v>
      </c>
      <c r="AA6" s="52">
        <f t="shared" si="0"/>
        <v>14951846.967503622</v>
      </c>
      <c r="AB6" s="52">
        <f t="shared" si="0"/>
        <v>15499920.222194226</v>
      </c>
      <c r="AC6" s="52">
        <f t="shared" si="0"/>
        <v>15499920.222194226</v>
      </c>
      <c r="AD6" s="52">
        <f t="shared" si="0"/>
        <v>15499920.222194226</v>
      </c>
      <c r="AE6" s="52">
        <f t="shared" si="0"/>
        <v>15499920.222194226</v>
      </c>
      <c r="AF6" s="52">
        <f t="shared" si="0"/>
        <v>15499920.222194226</v>
      </c>
      <c r="AG6" s="52">
        <f t="shared" si="0"/>
        <v>15499920.222194226</v>
      </c>
      <c r="AH6" s="52">
        <f t="shared" si="0"/>
        <v>15499920.222194226</v>
      </c>
      <c r="AI6" s="52">
        <f t="shared" si="0"/>
        <v>15499920.222194226</v>
      </c>
      <c r="AJ6" s="52">
        <f t="shared" si="0"/>
        <v>15499920.222194226</v>
      </c>
      <c r="AK6" s="52">
        <f t="shared" si="0"/>
        <v>15499920.222194226</v>
      </c>
      <c r="AL6" s="52">
        <f t="shared" si="0"/>
        <v>15499920.222194226</v>
      </c>
      <c r="AM6" s="52">
        <f t="shared" si="0"/>
        <v>15499920.222194226</v>
      </c>
    </row>
    <row r="7" spans="1:40" x14ac:dyDescent="0.3">
      <c r="B7" s="57" t="s">
        <v>12</v>
      </c>
      <c r="C7" s="52">
        <f t="shared" si="0"/>
        <v>1670.751430891617</v>
      </c>
      <c r="D7" s="52">
        <f t="shared" si="0"/>
        <v>6092.5777642559397</v>
      </c>
      <c r="E7" s="52">
        <f t="shared" si="0"/>
        <v>15138.832657690837</v>
      </c>
      <c r="F7" s="52">
        <f t="shared" si="0"/>
        <v>33187.41628646</v>
      </c>
      <c r="G7" s="52">
        <f t="shared" si="0"/>
        <v>69076.297203351394</v>
      </c>
      <c r="H7" s="52">
        <f t="shared" si="0"/>
        <v>123979.36390006464</v>
      </c>
      <c r="I7" s="52">
        <f t="shared" si="0"/>
        <v>209288.66100904756</v>
      </c>
      <c r="J7" s="52">
        <f t="shared" si="0"/>
        <v>289363.44962423452</v>
      </c>
      <c r="K7" s="52">
        <f t="shared" si="0"/>
        <v>381630.1890208543</v>
      </c>
      <c r="L7" s="52">
        <f t="shared" si="0"/>
        <v>459569.50242158392</v>
      </c>
      <c r="M7" s="52">
        <f t="shared" si="0"/>
        <v>535601.66116428911</v>
      </c>
      <c r="N7" s="52">
        <f t="shared" si="0"/>
        <v>649702.06823447905</v>
      </c>
      <c r="O7" s="52">
        <f t="shared" si="0"/>
        <v>798094.60628961073</v>
      </c>
      <c r="P7" s="52">
        <f t="shared" si="0"/>
        <v>917799.04997598927</v>
      </c>
      <c r="Q7" s="52">
        <f t="shared" si="0"/>
        <v>1047096.9418907316</v>
      </c>
      <c r="R7" s="52">
        <f t="shared" si="0"/>
        <v>1168578.1478721418</v>
      </c>
      <c r="S7" s="52">
        <f t="shared" si="0"/>
        <v>1324158.5012679328</v>
      </c>
      <c r="T7" s="52">
        <f t="shared" si="0"/>
        <v>1540511.4202470302</v>
      </c>
      <c r="U7" s="52">
        <f t="shared" si="0"/>
        <v>1818939.7393264961</v>
      </c>
      <c r="V7" s="438">
        <f t="shared" si="0"/>
        <v>2050394.8720516036</v>
      </c>
      <c r="W7" s="52">
        <f t="shared" si="0"/>
        <v>2236708.1541158687</v>
      </c>
      <c r="X7" s="52">
        <f t="shared" si="0"/>
        <v>2368444.4106988003</v>
      </c>
      <c r="Y7" s="52">
        <f t="shared" si="0"/>
        <v>2485425.8673651661</v>
      </c>
      <c r="Z7" s="52">
        <f t="shared" si="0"/>
        <v>2612563.7803589157</v>
      </c>
      <c r="AA7" s="52">
        <f t="shared" si="0"/>
        <v>2744842.9937520139</v>
      </c>
      <c r="AB7" s="52">
        <f t="shared" si="0"/>
        <v>2851533.2336250148</v>
      </c>
      <c r="AC7" s="52">
        <f t="shared" si="0"/>
        <v>2851533.2336250148</v>
      </c>
      <c r="AD7" s="52">
        <f t="shared" si="0"/>
        <v>2851533.2336250148</v>
      </c>
      <c r="AE7" s="52">
        <f t="shared" si="0"/>
        <v>2851533.2336250148</v>
      </c>
      <c r="AF7" s="52">
        <f t="shared" si="0"/>
        <v>2851533.2336250148</v>
      </c>
      <c r="AG7" s="52">
        <f t="shared" si="0"/>
        <v>2851533.2336250148</v>
      </c>
      <c r="AH7" s="52">
        <f t="shared" si="0"/>
        <v>2851533.2336250148</v>
      </c>
      <c r="AI7" s="52">
        <f t="shared" si="0"/>
        <v>2851533.2336250148</v>
      </c>
      <c r="AJ7" s="52">
        <f t="shared" si="0"/>
        <v>2851533.2336250148</v>
      </c>
      <c r="AK7" s="52">
        <f t="shared" si="0"/>
        <v>2851533.2336250148</v>
      </c>
      <c r="AL7" s="52">
        <f t="shared" si="0"/>
        <v>2851533.2336250148</v>
      </c>
      <c r="AM7" s="52">
        <f t="shared" si="0"/>
        <v>2851533.2336250148</v>
      </c>
    </row>
    <row r="8" spans="1:40" x14ac:dyDescent="0.3">
      <c r="B8" s="57" t="s">
        <v>14</v>
      </c>
      <c r="C8" s="52">
        <f t="shared" si="0"/>
        <v>1779.6101181996476</v>
      </c>
      <c r="D8" s="52">
        <f t="shared" si="0"/>
        <v>7099.8587221840171</v>
      </c>
      <c r="E8" s="52">
        <f t="shared" si="0"/>
        <v>17155.178376897187</v>
      </c>
      <c r="F8" s="52">
        <f t="shared" si="0"/>
        <v>35715.713232706097</v>
      </c>
      <c r="G8" s="52">
        <f t="shared" si="0"/>
        <v>73877.324974787465</v>
      </c>
      <c r="H8" s="52">
        <f t="shared" si="0"/>
        <v>172530.40796386602</v>
      </c>
      <c r="I8" s="52">
        <f t="shared" si="0"/>
        <v>327226.91857858776</v>
      </c>
      <c r="J8" s="52">
        <f t="shared" si="0"/>
        <v>497477.69735656108</v>
      </c>
      <c r="K8" s="52">
        <f t="shared" si="0"/>
        <v>666467.90787230141</v>
      </c>
      <c r="L8" s="52">
        <f t="shared" si="0"/>
        <v>777282.3568333342</v>
      </c>
      <c r="M8" s="52">
        <f t="shared" si="0"/>
        <v>886075.64970596333</v>
      </c>
      <c r="N8" s="52">
        <f t="shared" si="0"/>
        <v>1050583.193978789</v>
      </c>
      <c r="O8" s="52">
        <f t="shared" si="0"/>
        <v>1268309.1603989012</v>
      </c>
      <c r="P8" s="52">
        <f t="shared" si="0"/>
        <v>1445010.3808094426</v>
      </c>
      <c r="Q8" s="52">
        <f t="shared" si="0"/>
        <v>1633836.2944795648</v>
      </c>
      <c r="R8" s="52">
        <f t="shared" si="0"/>
        <v>1806470.6878474399</v>
      </c>
      <c r="S8" s="52">
        <f t="shared" si="0"/>
        <v>2045995.4073341675</v>
      </c>
      <c r="T8" s="52">
        <f t="shared" si="0"/>
        <v>2566844.6025547399</v>
      </c>
      <c r="U8" s="52">
        <f t="shared" si="0"/>
        <v>3206967.5947810174</v>
      </c>
      <c r="V8" s="438">
        <f t="shared" si="0"/>
        <v>3783743.0816562916</v>
      </c>
      <c r="W8" s="52">
        <f t="shared" si="0"/>
        <v>4167888.3999507902</v>
      </c>
      <c r="X8" s="52">
        <f t="shared" si="0"/>
        <v>4364003.8377462123</v>
      </c>
      <c r="Y8" s="52">
        <f t="shared" si="0"/>
        <v>4535142.7792450357</v>
      </c>
      <c r="Z8" s="52">
        <f t="shared" si="0"/>
        <v>4717569.5527387438</v>
      </c>
      <c r="AA8" s="52">
        <f t="shared" si="0"/>
        <v>4916936.2943605203</v>
      </c>
      <c r="AB8" s="52">
        <f t="shared" si="0"/>
        <v>5078783.2872372856</v>
      </c>
      <c r="AC8" s="52">
        <f t="shared" si="0"/>
        <v>5078783.2872372856</v>
      </c>
      <c r="AD8" s="52">
        <f t="shared" si="0"/>
        <v>5078783.2872372856</v>
      </c>
      <c r="AE8" s="52">
        <f t="shared" si="0"/>
        <v>5078783.2872372856</v>
      </c>
      <c r="AF8" s="52">
        <f t="shared" si="0"/>
        <v>5078783.2872372856</v>
      </c>
      <c r="AG8" s="52">
        <f t="shared" si="0"/>
        <v>5078783.2872372856</v>
      </c>
      <c r="AH8" s="52">
        <f t="shared" si="0"/>
        <v>5078783.2872372856</v>
      </c>
      <c r="AI8" s="52">
        <f t="shared" si="0"/>
        <v>5078783.2872372856</v>
      </c>
      <c r="AJ8" s="52">
        <f t="shared" si="0"/>
        <v>5078783.2872372856</v>
      </c>
      <c r="AK8" s="52">
        <f t="shared" si="0"/>
        <v>5078783.2872372856</v>
      </c>
      <c r="AL8" s="52">
        <f t="shared" si="0"/>
        <v>5078783.2872372856</v>
      </c>
      <c r="AM8" s="52">
        <f t="shared" si="0"/>
        <v>5078783.2872372856</v>
      </c>
    </row>
    <row r="9" spans="1:40" x14ac:dyDescent="0.3">
      <c r="B9" s="57" t="s">
        <v>15</v>
      </c>
      <c r="C9" s="52">
        <f t="shared" si="0"/>
        <v>2495.3152295485806</v>
      </c>
      <c r="D9" s="52">
        <f t="shared" si="0"/>
        <v>6538.7848507576891</v>
      </c>
      <c r="E9" s="52">
        <f t="shared" si="0"/>
        <v>10691.96201063737</v>
      </c>
      <c r="F9" s="52">
        <f t="shared" si="0"/>
        <v>16318.365890978695</v>
      </c>
      <c r="G9" s="52">
        <f t="shared" si="0"/>
        <v>27991.681499483137</v>
      </c>
      <c r="H9" s="52">
        <f t="shared" si="0"/>
        <v>63323.256530167775</v>
      </c>
      <c r="I9" s="52">
        <f t="shared" si="0"/>
        <v>118569.42624939245</v>
      </c>
      <c r="J9" s="52">
        <f t="shared" si="0"/>
        <v>186293.93979917094</v>
      </c>
      <c r="K9" s="52">
        <f t="shared" si="0"/>
        <v>240533.43192375224</v>
      </c>
      <c r="L9" s="52">
        <f t="shared" si="0"/>
        <v>271152.51074742881</v>
      </c>
      <c r="M9" s="52">
        <f t="shared" si="0"/>
        <v>301934.15470995876</v>
      </c>
      <c r="N9" s="52">
        <f t="shared" si="0"/>
        <v>347014.36272504099</v>
      </c>
      <c r="O9" s="52">
        <f t="shared" si="0"/>
        <v>405558.66823827958</v>
      </c>
      <c r="P9" s="52">
        <f t="shared" si="0"/>
        <v>454007.92057327059</v>
      </c>
      <c r="Q9" s="52">
        <f t="shared" si="0"/>
        <v>503461.42651739391</v>
      </c>
      <c r="R9" s="52">
        <f t="shared" si="0"/>
        <v>547832.68182914145</v>
      </c>
      <c r="S9" s="52">
        <f t="shared" si="0"/>
        <v>611107.82519468851</v>
      </c>
      <c r="T9" s="52">
        <f t="shared" si="0"/>
        <v>774876.98113382631</v>
      </c>
      <c r="U9" s="52">
        <f t="shared" si="0"/>
        <v>970247.46497295017</v>
      </c>
      <c r="V9" s="438">
        <f t="shared" si="0"/>
        <v>1154759.2720216166</v>
      </c>
      <c r="W9" s="52">
        <f t="shared" si="0"/>
        <v>1263374.6848571897</v>
      </c>
      <c r="X9" s="52">
        <f t="shared" si="0"/>
        <v>1311155.9068736101</v>
      </c>
      <c r="Y9" s="52">
        <f t="shared" si="0"/>
        <v>1355348.9469413944</v>
      </c>
      <c r="Z9" s="52">
        <f t="shared" si="0"/>
        <v>1402908.5783028603</v>
      </c>
      <c r="AA9" s="52">
        <f t="shared" si="0"/>
        <v>1456689.3453675029</v>
      </c>
      <c r="AB9" s="52">
        <f t="shared" si="0"/>
        <v>1501162.2488861706</v>
      </c>
      <c r="AC9" s="52">
        <f t="shared" si="0"/>
        <v>1501162.2488861706</v>
      </c>
      <c r="AD9" s="52">
        <f t="shared" si="0"/>
        <v>1501162.2488861706</v>
      </c>
      <c r="AE9" s="52">
        <f t="shared" si="0"/>
        <v>1501162.2488861706</v>
      </c>
      <c r="AF9" s="52">
        <f t="shared" si="0"/>
        <v>1501162.2488861706</v>
      </c>
      <c r="AG9" s="52">
        <f t="shared" si="0"/>
        <v>1501162.2488861706</v>
      </c>
      <c r="AH9" s="52">
        <f t="shared" si="0"/>
        <v>1501162.2488861706</v>
      </c>
      <c r="AI9" s="52">
        <f t="shared" si="0"/>
        <v>1501162.2488861706</v>
      </c>
      <c r="AJ9" s="52">
        <f t="shared" si="0"/>
        <v>1501162.2488861706</v>
      </c>
      <c r="AK9" s="52">
        <f t="shared" si="0"/>
        <v>1501162.2488861706</v>
      </c>
      <c r="AL9" s="52">
        <f t="shared" si="0"/>
        <v>1501162.2488861706</v>
      </c>
      <c r="AM9" s="52">
        <f t="shared" si="0"/>
        <v>1501162.2488861706</v>
      </c>
    </row>
    <row r="10" spans="1:40" ht="15" thickBot="1" x14ac:dyDescent="0.35">
      <c r="B10" s="32" t="s">
        <v>16</v>
      </c>
      <c r="C10" s="162">
        <f t="shared" ref="C10:AM10" si="1">IF(C$4="X",C18+C26,0)</f>
        <v>138.62616413128558</v>
      </c>
      <c r="D10" s="162">
        <f t="shared" si="1"/>
        <v>353.55059138271599</v>
      </c>
      <c r="E10" s="162">
        <f t="shared" si="1"/>
        <v>586.92543359191563</v>
      </c>
      <c r="F10" s="162">
        <f t="shared" si="1"/>
        <v>1844.9748683006951</v>
      </c>
      <c r="G10" s="162">
        <f t="shared" si="1"/>
        <v>4982.5561393844546</v>
      </c>
      <c r="H10" s="162">
        <f t="shared" si="1"/>
        <v>9659.3972183911501</v>
      </c>
      <c r="I10" s="162">
        <f t="shared" si="1"/>
        <v>14952.014737246094</v>
      </c>
      <c r="J10" s="162">
        <f t="shared" si="1"/>
        <v>21745.37439890928</v>
      </c>
      <c r="K10" s="162">
        <f t="shared" si="1"/>
        <v>28725.583253204626</v>
      </c>
      <c r="L10" s="162">
        <f t="shared" si="1"/>
        <v>34345.992687467347</v>
      </c>
      <c r="M10" s="162">
        <f t="shared" si="1"/>
        <v>40087.662830801557</v>
      </c>
      <c r="N10" s="162">
        <f t="shared" si="1"/>
        <v>47637.707518945586</v>
      </c>
      <c r="O10" s="162">
        <f t="shared" si="1"/>
        <v>55585.585828629097</v>
      </c>
      <c r="P10" s="162">
        <f t="shared" si="1"/>
        <v>61970.794691455907</v>
      </c>
      <c r="Q10" s="162">
        <f t="shared" si="1"/>
        <v>68438.977931472982</v>
      </c>
      <c r="R10" s="162">
        <f t="shared" si="1"/>
        <v>74783.278767596596</v>
      </c>
      <c r="S10" s="162">
        <f t="shared" si="1"/>
        <v>85254.116256458714</v>
      </c>
      <c r="T10" s="162">
        <f t="shared" si="1"/>
        <v>112907.34424672382</v>
      </c>
      <c r="U10" s="162">
        <f t="shared" si="1"/>
        <v>142785.09852887338</v>
      </c>
      <c r="V10" s="439">
        <f t="shared" si="1"/>
        <v>171189.62470351614</v>
      </c>
      <c r="W10" s="162">
        <f t="shared" si="1"/>
        <v>188671.0039918301</v>
      </c>
      <c r="X10" s="162">
        <f t="shared" si="1"/>
        <v>197791.08550206487</v>
      </c>
      <c r="Y10" s="162">
        <f t="shared" si="1"/>
        <v>204735.63312668417</v>
      </c>
      <c r="Z10" s="162">
        <f t="shared" si="1"/>
        <v>211647.65433258848</v>
      </c>
      <c r="AA10" s="162">
        <f t="shared" si="1"/>
        <v>218731.11364500417</v>
      </c>
      <c r="AB10" s="162">
        <f t="shared" si="1"/>
        <v>224490.25207948175</v>
      </c>
      <c r="AC10" s="162">
        <f t="shared" si="1"/>
        <v>224490.25207948175</v>
      </c>
      <c r="AD10" s="162">
        <f t="shared" si="1"/>
        <v>224490.25207948175</v>
      </c>
      <c r="AE10" s="162">
        <f t="shared" si="1"/>
        <v>224490.25207948175</v>
      </c>
      <c r="AF10" s="162">
        <f t="shared" si="1"/>
        <v>224490.25207948175</v>
      </c>
      <c r="AG10" s="162">
        <f t="shared" si="1"/>
        <v>224490.25207948175</v>
      </c>
      <c r="AH10" s="162">
        <f t="shared" si="1"/>
        <v>224490.25207948175</v>
      </c>
      <c r="AI10" s="162">
        <f t="shared" si="1"/>
        <v>224490.25207948175</v>
      </c>
      <c r="AJ10" s="162">
        <f t="shared" si="1"/>
        <v>224490.25207948175</v>
      </c>
      <c r="AK10" s="162">
        <f t="shared" si="1"/>
        <v>224490.25207948175</v>
      </c>
      <c r="AL10" s="162">
        <f t="shared" si="1"/>
        <v>224490.25207948175</v>
      </c>
      <c r="AM10" s="162">
        <f t="shared" si="1"/>
        <v>224490.25207948175</v>
      </c>
      <c r="AN10" s="367" t="s">
        <v>35</v>
      </c>
    </row>
    <row r="11" spans="1:40" ht="15" thickBot="1" x14ac:dyDescent="0.35">
      <c r="A11" s="1"/>
      <c r="B11" s="58" t="s">
        <v>3</v>
      </c>
      <c r="C11" s="488">
        <f>SUM(C6:C10)</f>
        <v>82326.652541898948</v>
      </c>
      <c r="D11" s="460">
        <f t="shared" ref="D11:AM11" si="2">SUM(D6:D10)</f>
        <v>177049.12859397416</v>
      </c>
      <c r="E11" s="460">
        <f t="shared" si="2"/>
        <v>285186.41464927152</v>
      </c>
      <c r="F11" s="460">
        <f t="shared" si="2"/>
        <v>384823.65468058293</v>
      </c>
      <c r="G11" s="460">
        <f t="shared" si="2"/>
        <v>549819.44870848837</v>
      </c>
      <c r="H11" s="460">
        <f t="shared" si="2"/>
        <v>1114621.4826281562</v>
      </c>
      <c r="I11" s="460">
        <f t="shared" si="2"/>
        <v>2031980.8066650103</v>
      </c>
      <c r="J11" s="460">
        <f t="shared" si="2"/>
        <v>3149663.5175320376</v>
      </c>
      <c r="K11" s="460">
        <f t="shared" si="2"/>
        <v>4147884.5407479168</v>
      </c>
      <c r="L11" s="460">
        <f t="shared" si="2"/>
        <v>4672866.3779787477</v>
      </c>
      <c r="M11" s="460">
        <f t="shared" si="2"/>
        <v>5328472.2996497536</v>
      </c>
      <c r="N11" s="460">
        <f t="shared" si="2"/>
        <v>6279632.0522706853</v>
      </c>
      <c r="O11" s="460">
        <f t="shared" si="2"/>
        <v>7364983.5224827854</v>
      </c>
      <c r="P11" s="460">
        <f t="shared" si="2"/>
        <v>8295463.6020180974</v>
      </c>
      <c r="Q11" s="460">
        <f t="shared" si="2"/>
        <v>9251142.4699840657</v>
      </c>
      <c r="R11" s="460">
        <f t="shared" si="2"/>
        <v>10087539.720985429</v>
      </c>
      <c r="S11" s="460">
        <f t="shared" si="2"/>
        <v>11076402.57440321</v>
      </c>
      <c r="T11" s="460">
        <f t="shared" si="2"/>
        <v>13390670.523246532</v>
      </c>
      <c r="U11" s="460">
        <f t="shared" si="2"/>
        <v>16132128.576132687</v>
      </c>
      <c r="V11" s="497">
        <f t="shared" si="2"/>
        <v>18734460.462161891</v>
      </c>
      <c r="W11" s="507">
        <f t="shared" si="2"/>
        <v>20556252.628031425</v>
      </c>
      <c r="X11" s="460">
        <f t="shared" si="2"/>
        <v>21408960.043718603</v>
      </c>
      <c r="Y11" s="460">
        <f t="shared" si="2"/>
        <v>22295909.627097499</v>
      </c>
      <c r="Z11" s="460">
        <f t="shared" si="2"/>
        <v>23279931.924304474</v>
      </c>
      <c r="AA11" s="460">
        <f t="shared" si="2"/>
        <v>24289046.714628667</v>
      </c>
      <c r="AB11" s="509">
        <f t="shared" si="2"/>
        <v>25155889.244022183</v>
      </c>
      <c r="AC11" s="509">
        <f t="shared" si="2"/>
        <v>25155889.244022183</v>
      </c>
      <c r="AD11" s="460">
        <f t="shared" si="2"/>
        <v>25155889.244022183</v>
      </c>
      <c r="AE11" s="460">
        <f t="shared" si="2"/>
        <v>25155889.244022183</v>
      </c>
      <c r="AF11" s="460">
        <f t="shared" si="2"/>
        <v>25155889.244022183</v>
      </c>
      <c r="AG11" s="460">
        <f t="shared" si="2"/>
        <v>25155889.244022183</v>
      </c>
      <c r="AH11" s="460">
        <f t="shared" si="2"/>
        <v>25155889.244022183</v>
      </c>
      <c r="AI11" s="460">
        <f t="shared" si="2"/>
        <v>25155889.244022183</v>
      </c>
      <c r="AJ11" s="460">
        <f t="shared" si="2"/>
        <v>25155889.244022183</v>
      </c>
      <c r="AK11" s="460">
        <f t="shared" si="2"/>
        <v>25155889.244022183</v>
      </c>
      <c r="AL11" s="460">
        <f t="shared" si="2"/>
        <v>25155889.244022183</v>
      </c>
      <c r="AM11" s="460">
        <f t="shared" si="2"/>
        <v>25155889.244022183</v>
      </c>
      <c r="AN11" s="370">
        <f>AN95</f>
        <v>24543678.269457303</v>
      </c>
    </row>
    <row r="12" spans="1:40" s="354" customFormat="1" ht="15" thickBot="1" x14ac:dyDescent="0.35">
      <c r="B12" s="355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 t="s">
        <v>36</v>
      </c>
      <c r="V12" s="440">
        <f>SUM(C121:V121)</f>
        <v>18734460.462161891</v>
      </c>
      <c r="W12" s="371"/>
      <c r="X12" s="371"/>
      <c r="Y12" s="371"/>
      <c r="Z12" s="371"/>
      <c r="AA12" s="371"/>
      <c r="AB12" s="371"/>
      <c r="AC12" s="511" t="s">
        <v>219</v>
      </c>
      <c r="AD12" s="510"/>
      <c r="AE12" s="371"/>
      <c r="AF12" s="371"/>
      <c r="AG12" s="371"/>
      <c r="AH12" s="371"/>
      <c r="AI12" s="371"/>
      <c r="AJ12" s="371"/>
      <c r="AK12" s="371"/>
      <c r="AL12" s="371"/>
      <c r="AM12" s="371"/>
    </row>
    <row r="13" spans="1:40" ht="15" thickBot="1" x14ac:dyDescent="0.35">
      <c r="B13" s="181" t="s">
        <v>37</v>
      </c>
      <c r="C13" s="150">
        <f t="shared" ref="C13:AM13" si="3">C5</f>
        <v>43831</v>
      </c>
      <c r="D13" s="177">
        <f t="shared" si="3"/>
        <v>43862</v>
      </c>
      <c r="E13" s="177">
        <f t="shared" si="3"/>
        <v>43891</v>
      </c>
      <c r="F13" s="177">
        <f t="shared" si="3"/>
        <v>43922</v>
      </c>
      <c r="G13" s="177">
        <f t="shared" si="3"/>
        <v>43952</v>
      </c>
      <c r="H13" s="177">
        <f t="shared" si="3"/>
        <v>43983</v>
      </c>
      <c r="I13" s="177">
        <f t="shared" si="3"/>
        <v>44013</v>
      </c>
      <c r="J13" s="177">
        <f t="shared" si="3"/>
        <v>44044</v>
      </c>
      <c r="K13" s="177">
        <f t="shared" si="3"/>
        <v>44075</v>
      </c>
      <c r="L13" s="177">
        <f t="shared" si="3"/>
        <v>44105</v>
      </c>
      <c r="M13" s="177">
        <f t="shared" si="3"/>
        <v>44136</v>
      </c>
      <c r="N13" s="177">
        <f t="shared" si="3"/>
        <v>44166</v>
      </c>
      <c r="O13" s="177">
        <f t="shared" si="3"/>
        <v>44197</v>
      </c>
      <c r="P13" s="177">
        <f t="shared" si="3"/>
        <v>44228</v>
      </c>
      <c r="Q13" s="177">
        <f t="shared" si="3"/>
        <v>44256</v>
      </c>
      <c r="R13" s="177">
        <f t="shared" si="3"/>
        <v>44287</v>
      </c>
      <c r="S13" s="177">
        <f t="shared" si="3"/>
        <v>44317</v>
      </c>
      <c r="T13" s="177">
        <f t="shared" si="3"/>
        <v>44348</v>
      </c>
      <c r="U13" s="177">
        <f t="shared" si="3"/>
        <v>44378</v>
      </c>
      <c r="V13" s="441">
        <f t="shared" si="3"/>
        <v>44409</v>
      </c>
      <c r="W13" s="434">
        <f t="shared" si="3"/>
        <v>44440</v>
      </c>
      <c r="X13" s="177">
        <f t="shared" si="3"/>
        <v>44470</v>
      </c>
      <c r="Y13" s="177">
        <f t="shared" si="3"/>
        <v>44501</v>
      </c>
      <c r="Z13" s="177">
        <f t="shared" si="3"/>
        <v>44531</v>
      </c>
      <c r="AA13" s="177">
        <f t="shared" si="3"/>
        <v>44562</v>
      </c>
      <c r="AB13" s="177">
        <f t="shared" si="3"/>
        <v>44593</v>
      </c>
      <c r="AC13" s="177">
        <f t="shared" si="3"/>
        <v>44621</v>
      </c>
      <c r="AD13" s="177">
        <f t="shared" si="3"/>
        <v>44652</v>
      </c>
      <c r="AE13" s="177">
        <f t="shared" si="3"/>
        <v>44682</v>
      </c>
      <c r="AF13" s="177">
        <f t="shared" si="3"/>
        <v>44713</v>
      </c>
      <c r="AG13" s="177">
        <f t="shared" si="3"/>
        <v>44743</v>
      </c>
      <c r="AH13" s="177">
        <f t="shared" si="3"/>
        <v>44774</v>
      </c>
      <c r="AI13" s="177">
        <f t="shared" si="3"/>
        <v>44805</v>
      </c>
      <c r="AJ13" s="177">
        <f t="shared" si="3"/>
        <v>44835</v>
      </c>
      <c r="AK13" s="177">
        <f t="shared" si="3"/>
        <v>44866</v>
      </c>
      <c r="AL13" s="177">
        <f t="shared" si="3"/>
        <v>44896</v>
      </c>
      <c r="AM13" s="177">
        <f t="shared" si="3"/>
        <v>44927</v>
      </c>
    </row>
    <row r="14" spans="1:40" x14ac:dyDescent="0.3">
      <c r="B14" s="182" t="s">
        <v>7</v>
      </c>
      <c r="C14" s="482">
        <f>C124</f>
        <v>76242.349599127818</v>
      </c>
      <c r="D14" s="482">
        <f t="shared" ref="D14:V14" si="4">C14+D124</f>
        <v>156788.94977799666</v>
      </c>
      <c r="E14" s="482">
        <f t="shared" si="4"/>
        <v>241051.32454305855</v>
      </c>
      <c r="F14" s="482">
        <f t="shared" si="4"/>
        <v>295877.65455525112</v>
      </c>
      <c r="G14" s="482">
        <f t="shared" si="4"/>
        <v>369841.05901275657</v>
      </c>
      <c r="H14" s="482">
        <f t="shared" si="4"/>
        <v>729202.1265491636</v>
      </c>
      <c r="I14" s="482">
        <f t="shared" si="4"/>
        <v>1324077.1044768621</v>
      </c>
      <c r="J14" s="482">
        <f t="shared" si="4"/>
        <v>2077747.7412293055</v>
      </c>
      <c r="K14" s="482">
        <f t="shared" si="4"/>
        <v>2706203.6233205232</v>
      </c>
      <c r="L14" s="482">
        <f t="shared" si="4"/>
        <v>2983544.9339434272</v>
      </c>
      <c r="M14" s="482">
        <f t="shared" si="4"/>
        <v>3383663.7061111708</v>
      </c>
      <c r="N14" s="482">
        <f t="shared" si="4"/>
        <v>3955736.9157319418</v>
      </c>
      <c r="O14" s="482">
        <f t="shared" si="4"/>
        <v>4559187.3817518912</v>
      </c>
      <c r="P14" s="482">
        <f t="shared" si="4"/>
        <v>5094820.4341659639</v>
      </c>
      <c r="Q14" s="482">
        <f t="shared" si="4"/>
        <v>5634008.9955608612</v>
      </c>
      <c r="R14" s="482">
        <f t="shared" si="4"/>
        <v>6091540.156996863</v>
      </c>
      <c r="S14" s="482">
        <f t="shared" si="4"/>
        <v>6577186.5585368611</v>
      </c>
      <c r="T14" s="482">
        <f t="shared" si="4"/>
        <v>7874415.1358363274</v>
      </c>
      <c r="U14" s="482">
        <f t="shared" si="4"/>
        <v>9371259.8915367611</v>
      </c>
      <c r="V14" s="492">
        <f t="shared" si="4"/>
        <v>10852823.93995049</v>
      </c>
      <c r="W14" s="500">
        <f>IF(W$4="X",V14+W98,0)</f>
        <v>11910809.447149135</v>
      </c>
      <c r="X14" s="500">
        <f t="shared" ref="X14:AM14" si="5">IF(X$4="X",W14+X98,0)</f>
        <v>12349883.76155089</v>
      </c>
      <c r="Y14" s="500">
        <f t="shared" si="5"/>
        <v>12861596.600308523</v>
      </c>
      <c r="Z14" s="500">
        <f t="shared" si="5"/>
        <v>13437972.951587716</v>
      </c>
      <c r="AA14" s="500">
        <f t="shared" si="5"/>
        <v>14011128.625767555</v>
      </c>
      <c r="AB14" s="500">
        <f t="shared" si="5"/>
        <v>14520794.458196014</v>
      </c>
      <c r="AC14" s="500">
        <f t="shared" si="5"/>
        <v>14520794.458196014</v>
      </c>
      <c r="AD14" s="500">
        <f t="shared" si="5"/>
        <v>14520794.458196014</v>
      </c>
      <c r="AE14" s="500">
        <f t="shared" si="5"/>
        <v>14520794.458196014</v>
      </c>
      <c r="AF14" s="500">
        <f t="shared" si="5"/>
        <v>14520794.458196014</v>
      </c>
      <c r="AG14" s="500">
        <f t="shared" si="5"/>
        <v>14520794.458196014</v>
      </c>
      <c r="AH14" s="500">
        <f t="shared" si="5"/>
        <v>14520794.458196014</v>
      </c>
      <c r="AI14" s="500">
        <f t="shared" si="5"/>
        <v>14520794.458196014</v>
      </c>
      <c r="AJ14" s="500">
        <f t="shared" si="5"/>
        <v>14520794.458196014</v>
      </c>
      <c r="AK14" s="500">
        <f t="shared" si="5"/>
        <v>14520794.458196014</v>
      </c>
      <c r="AL14" s="500">
        <f t="shared" si="5"/>
        <v>14520794.458196014</v>
      </c>
      <c r="AM14" s="500">
        <f t="shared" si="5"/>
        <v>14520794.458196014</v>
      </c>
    </row>
    <row r="15" spans="1:40" x14ac:dyDescent="0.3">
      <c r="B15" s="183" t="s">
        <v>12</v>
      </c>
      <c r="C15" s="483">
        <f t="shared" ref="C15:C18" si="6">C125</f>
        <v>1670.751430891617</v>
      </c>
      <c r="D15" s="483">
        <f t="shared" ref="D15:V15" si="7">C15+D125</f>
        <v>5976.7865657462626</v>
      </c>
      <c r="E15" s="483">
        <f t="shared" si="7"/>
        <v>14714.255756273496</v>
      </c>
      <c r="F15" s="483">
        <f t="shared" si="7"/>
        <v>31901.789544151892</v>
      </c>
      <c r="G15" s="483">
        <f t="shared" si="7"/>
        <v>66060.919440793426</v>
      </c>
      <c r="H15" s="483">
        <f t="shared" si="7"/>
        <v>118900.24016275341</v>
      </c>
      <c r="I15" s="483">
        <f t="shared" si="7"/>
        <v>201559.39101026469</v>
      </c>
      <c r="J15" s="483">
        <f t="shared" si="7"/>
        <v>279384.34190105932</v>
      </c>
      <c r="K15" s="483">
        <f t="shared" si="7"/>
        <v>369147.53689457319</v>
      </c>
      <c r="L15" s="483">
        <f t="shared" si="7"/>
        <v>444877.20181371237</v>
      </c>
      <c r="M15" s="483">
        <f t="shared" si="7"/>
        <v>518731.62515098578</v>
      </c>
      <c r="N15" s="483">
        <f t="shared" si="7"/>
        <v>630572.1005378525</v>
      </c>
      <c r="O15" s="483">
        <f t="shared" si="7"/>
        <v>776593.09075767454</v>
      </c>
      <c r="P15" s="483">
        <f t="shared" si="7"/>
        <v>894412.88614872447</v>
      </c>
      <c r="Q15" s="483">
        <f t="shared" si="7"/>
        <v>1021695.8567504185</v>
      </c>
      <c r="R15" s="483">
        <f t="shared" si="7"/>
        <v>1141192.1364448355</v>
      </c>
      <c r="S15" s="483">
        <f t="shared" si="7"/>
        <v>1294229.7702152242</v>
      </c>
      <c r="T15" s="483">
        <f t="shared" si="7"/>
        <v>1507535.7904508072</v>
      </c>
      <c r="U15" s="483">
        <f t="shared" si="7"/>
        <v>1782072.9935904448</v>
      </c>
      <c r="V15" s="493">
        <f t="shared" si="7"/>
        <v>2010411.6187598947</v>
      </c>
      <c r="W15" s="498">
        <f>IF(W$4="X",V15+W99,0)</f>
        <v>2193597.586610843</v>
      </c>
      <c r="X15" s="498">
        <f t="shared" ref="X15:AM15" si="8">IF(X$4="X",W15+X99,0)</f>
        <v>2322986.343417848</v>
      </c>
      <c r="Y15" s="498">
        <f t="shared" si="8"/>
        <v>2438002.9935098165</v>
      </c>
      <c r="Z15" s="498">
        <f t="shared" si="8"/>
        <v>2563126.3187589697</v>
      </c>
      <c r="AA15" s="498">
        <f t="shared" si="8"/>
        <v>2693284.974007139</v>
      </c>
      <c r="AB15" s="498">
        <f t="shared" si="8"/>
        <v>2798291.225045491</v>
      </c>
      <c r="AC15" s="498">
        <f t="shared" si="8"/>
        <v>2798291.225045491</v>
      </c>
      <c r="AD15" s="498">
        <f t="shared" si="8"/>
        <v>2798291.225045491</v>
      </c>
      <c r="AE15" s="498">
        <f t="shared" si="8"/>
        <v>2798291.225045491</v>
      </c>
      <c r="AF15" s="498">
        <f t="shared" si="8"/>
        <v>2798291.225045491</v>
      </c>
      <c r="AG15" s="498">
        <f t="shared" si="8"/>
        <v>2798291.225045491</v>
      </c>
      <c r="AH15" s="498">
        <f t="shared" si="8"/>
        <v>2798291.225045491</v>
      </c>
      <c r="AI15" s="498">
        <f t="shared" si="8"/>
        <v>2798291.225045491</v>
      </c>
      <c r="AJ15" s="498">
        <f t="shared" si="8"/>
        <v>2798291.225045491</v>
      </c>
      <c r="AK15" s="498">
        <f t="shared" si="8"/>
        <v>2798291.225045491</v>
      </c>
      <c r="AL15" s="498">
        <f t="shared" si="8"/>
        <v>2798291.225045491</v>
      </c>
      <c r="AM15" s="498">
        <f t="shared" si="8"/>
        <v>2798291.225045491</v>
      </c>
    </row>
    <row r="16" spans="1:40" x14ac:dyDescent="0.3">
      <c r="B16" s="183" t="s">
        <v>14</v>
      </c>
      <c r="C16" s="483">
        <f t="shared" si="6"/>
        <v>1779.6101181996476</v>
      </c>
      <c r="D16" s="483">
        <f t="shared" ref="D16:V16" si="9">C16+D126</f>
        <v>6993.2253613408157</v>
      </c>
      <c r="E16" s="483">
        <f t="shared" si="9"/>
        <v>16835.296395348054</v>
      </c>
      <c r="F16" s="483">
        <f t="shared" si="9"/>
        <v>34903.076419575576</v>
      </c>
      <c r="G16" s="483">
        <f t="shared" si="9"/>
        <v>72093.219164249342</v>
      </c>
      <c r="H16" s="483">
        <f t="shared" si="9"/>
        <v>169282.07385187462</v>
      </c>
      <c r="I16" s="483">
        <f t="shared" si="9"/>
        <v>322181.46390829782</v>
      </c>
      <c r="J16" s="483">
        <f t="shared" si="9"/>
        <v>490797.70403803035</v>
      </c>
      <c r="K16" s="483">
        <f t="shared" si="9"/>
        <v>658085.33680827962</v>
      </c>
      <c r="L16" s="483">
        <f t="shared" si="9"/>
        <v>767856.84339832352</v>
      </c>
      <c r="M16" s="483">
        <f t="shared" si="9"/>
        <v>875811.83874923794</v>
      </c>
      <c r="N16" s="483">
        <f t="shared" si="9"/>
        <v>1039479.1642209812</v>
      </c>
      <c r="O16" s="483">
        <f t="shared" si="9"/>
        <v>1256264.4647895242</v>
      </c>
      <c r="P16" s="483">
        <f t="shared" si="9"/>
        <v>1432232.0533190281</v>
      </c>
      <c r="Q16" s="483">
        <f t="shared" si="9"/>
        <v>1620232.2612028974</v>
      </c>
      <c r="R16" s="483">
        <f t="shared" si="9"/>
        <v>1792062.8469679202</v>
      </c>
      <c r="S16" s="483">
        <f t="shared" si="9"/>
        <v>2030517.7985001537</v>
      </c>
      <c r="T16" s="483">
        <f t="shared" si="9"/>
        <v>2549754.6061724485</v>
      </c>
      <c r="U16" s="483">
        <f t="shared" si="9"/>
        <v>3187898.6345936423</v>
      </c>
      <c r="V16" s="493">
        <f t="shared" si="9"/>
        <v>3763039.5828206758</v>
      </c>
      <c r="W16" s="498">
        <f>IF(W$4="X",V16+W100,0)</f>
        <v>4145741.8512757597</v>
      </c>
      <c r="X16" s="498">
        <f t="shared" ref="X16:AM16" si="10">IF(X$4="X",W16+X100,0)</f>
        <v>4340932.7119422853</v>
      </c>
      <c r="Y16" s="498">
        <f t="shared" si="10"/>
        <v>4511328.4956815355</v>
      </c>
      <c r="Z16" s="498">
        <f t="shared" si="10"/>
        <v>4693010.4081854522</v>
      </c>
      <c r="AA16" s="498">
        <f t="shared" si="10"/>
        <v>4891543.2416676348</v>
      </c>
      <c r="AB16" s="498">
        <f t="shared" si="10"/>
        <v>5052739.8637500927</v>
      </c>
      <c r="AC16" s="498">
        <f t="shared" si="10"/>
        <v>5052739.8637500927</v>
      </c>
      <c r="AD16" s="498">
        <f t="shared" si="10"/>
        <v>5052739.8637500927</v>
      </c>
      <c r="AE16" s="498">
        <f t="shared" si="10"/>
        <v>5052739.8637500927</v>
      </c>
      <c r="AF16" s="498">
        <f t="shared" si="10"/>
        <v>5052739.8637500927</v>
      </c>
      <c r="AG16" s="498">
        <f t="shared" si="10"/>
        <v>5052739.8637500927</v>
      </c>
      <c r="AH16" s="498">
        <f t="shared" si="10"/>
        <v>5052739.8637500927</v>
      </c>
      <c r="AI16" s="498">
        <f t="shared" si="10"/>
        <v>5052739.8637500927</v>
      </c>
      <c r="AJ16" s="498">
        <f t="shared" si="10"/>
        <v>5052739.8637500927</v>
      </c>
      <c r="AK16" s="498">
        <f t="shared" si="10"/>
        <v>5052739.8637500927</v>
      </c>
      <c r="AL16" s="498">
        <f t="shared" si="10"/>
        <v>5052739.8637500927</v>
      </c>
      <c r="AM16" s="498">
        <f t="shared" si="10"/>
        <v>5052739.8637500927</v>
      </c>
    </row>
    <row r="17" spans="1:39" x14ac:dyDescent="0.3">
      <c r="B17" s="183" t="s">
        <v>15</v>
      </c>
      <c r="C17" s="483">
        <f t="shared" si="6"/>
        <v>2495.3152295485806</v>
      </c>
      <c r="D17" s="483">
        <f t="shared" ref="D17:V17" si="11">C17+D127</f>
        <v>6538.7848507576891</v>
      </c>
      <c r="E17" s="483">
        <f t="shared" si="11"/>
        <v>10691.96201063737</v>
      </c>
      <c r="F17" s="483">
        <f t="shared" si="11"/>
        <v>16318.365890978695</v>
      </c>
      <c r="G17" s="483">
        <f t="shared" si="11"/>
        <v>27991.681499483137</v>
      </c>
      <c r="H17" s="483">
        <f t="shared" si="11"/>
        <v>63323.256530167775</v>
      </c>
      <c r="I17" s="483">
        <f t="shared" si="11"/>
        <v>118569.42624939245</v>
      </c>
      <c r="J17" s="483">
        <f t="shared" si="11"/>
        <v>186293.93979917094</v>
      </c>
      <c r="K17" s="483">
        <f t="shared" si="11"/>
        <v>240533.43192375224</v>
      </c>
      <c r="L17" s="483">
        <f t="shared" si="11"/>
        <v>271152.51074742881</v>
      </c>
      <c r="M17" s="483">
        <f t="shared" si="11"/>
        <v>301823.98458167777</v>
      </c>
      <c r="N17" s="483">
        <f t="shared" si="11"/>
        <v>346698.45558751019</v>
      </c>
      <c r="O17" s="483">
        <f t="shared" si="11"/>
        <v>404998.96122782561</v>
      </c>
      <c r="P17" s="483">
        <f t="shared" si="11"/>
        <v>453258.73030171264</v>
      </c>
      <c r="Q17" s="483">
        <f t="shared" si="11"/>
        <v>502500.84376466932</v>
      </c>
      <c r="R17" s="483">
        <f t="shared" si="11"/>
        <v>546654.32257960911</v>
      </c>
      <c r="S17" s="483">
        <f t="shared" si="11"/>
        <v>609646.33093499811</v>
      </c>
      <c r="T17" s="483">
        <f t="shared" si="11"/>
        <v>773000.26849978138</v>
      </c>
      <c r="U17" s="483">
        <f t="shared" si="11"/>
        <v>967864.05898204923</v>
      </c>
      <c r="V17" s="493">
        <f t="shared" si="11"/>
        <v>1151960.0494350432</v>
      </c>
      <c r="W17" s="498">
        <f>IF(W$4="X",V17+W101,0)</f>
        <v>1260176.0669401139</v>
      </c>
      <c r="X17" s="498">
        <f t="shared" ref="X17:AM17" si="12">IF(X$4="X",W17+X101,0)</f>
        <v>1307692.6208333797</v>
      </c>
      <c r="Y17" s="498">
        <f t="shared" si="12"/>
        <v>1351673.1816212002</v>
      </c>
      <c r="Z17" s="498">
        <f t="shared" si="12"/>
        <v>1399034.4159567691</v>
      </c>
      <c r="AA17" s="498">
        <f t="shared" si="12"/>
        <v>1452580.0810828817</v>
      </c>
      <c r="AB17" s="498">
        <f t="shared" si="12"/>
        <v>1496870.261446404</v>
      </c>
      <c r="AC17" s="498">
        <f t="shared" si="12"/>
        <v>1496870.261446404</v>
      </c>
      <c r="AD17" s="498">
        <f t="shared" si="12"/>
        <v>1496870.261446404</v>
      </c>
      <c r="AE17" s="498">
        <f t="shared" si="12"/>
        <v>1496870.261446404</v>
      </c>
      <c r="AF17" s="498">
        <f t="shared" si="12"/>
        <v>1496870.261446404</v>
      </c>
      <c r="AG17" s="498">
        <f t="shared" si="12"/>
        <v>1496870.261446404</v>
      </c>
      <c r="AH17" s="498">
        <f t="shared" si="12"/>
        <v>1496870.261446404</v>
      </c>
      <c r="AI17" s="498">
        <f t="shared" si="12"/>
        <v>1496870.261446404</v>
      </c>
      <c r="AJ17" s="498">
        <f t="shared" si="12"/>
        <v>1496870.261446404</v>
      </c>
      <c r="AK17" s="498">
        <f t="shared" si="12"/>
        <v>1496870.261446404</v>
      </c>
      <c r="AL17" s="498">
        <f t="shared" si="12"/>
        <v>1496870.261446404</v>
      </c>
      <c r="AM17" s="498">
        <f t="shared" si="12"/>
        <v>1496870.261446404</v>
      </c>
    </row>
    <row r="18" spans="1:39" ht="15" thickBot="1" x14ac:dyDescent="0.35">
      <c r="B18" s="184" t="s">
        <v>16</v>
      </c>
      <c r="C18" s="484">
        <f t="shared" si="6"/>
        <v>138.62616413128558</v>
      </c>
      <c r="D18" s="484">
        <f t="shared" ref="D18:V18" si="13">C18+D128</f>
        <v>353.55059138271599</v>
      </c>
      <c r="E18" s="484">
        <f t="shared" si="13"/>
        <v>586.92543359191563</v>
      </c>
      <c r="F18" s="484">
        <f t="shared" si="13"/>
        <v>1844.9748683006951</v>
      </c>
      <c r="G18" s="484">
        <f t="shared" si="13"/>
        <v>4982.5561393844546</v>
      </c>
      <c r="H18" s="484">
        <f t="shared" si="13"/>
        <v>9659.3972183911501</v>
      </c>
      <c r="I18" s="484">
        <f t="shared" si="13"/>
        <v>14952.014737246094</v>
      </c>
      <c r="J18" s="484">
        <f t="shared" si="13"/>
        <v>21745.37439890928</v>
      </c>
      <c r="K18" s="484">
        <f t="shared" si="13"/>
        <v>28725.583253204626</v>
      </c>
      <c r="L18" s="484">
        <f t="shared" si="13"/>
        <v>34345.992687467347</v>
      </c>
      <c r="M18" s="484">
        <f t="shared" si="13"/>
        <v>40087.662830801557</v>
      </c>
      <c r="N18" s="484">
        <f t="shared" si="13"/>
        <v>47637.707518945586</v>
      </c>
      <c r="O18" s="484">
        <f t="shared" si="13"/>
        <v>55585.585828629097</v>
      </c>
      <c r="P18" s="484">
        <f t="shared" si="13"/>
        <v>61970.794691455907</v>
      </c>
      <c r="Q18" s="484">
        <f t="shared" si="13"/>
        <v>68438.977931472982</v>
      </c>
      <c r="R18" s="484">
        <f t="shared" si="13"/>
        <v>74783.278767596596</v>
      </c>
      <c r="S18" s="484">
        <f t="shared" si="13"/>
        <v>85254.116256458714</v>
      </c>
      <c r="T18" s="484">
        <f t="shared" si="13"/>
        <v>112907.34424672382</v>
      </c>
      <c r="U18" s="484">
        <f t="shared" si="13"/>
        <v>142785.09852887338</v>
      </c>
      <c r="V18" s="494">
        <f t="shared" si="13"/>
        <v>171189.62470351614</v>
      </c>
      <c r="W18" s="501">
        <f>IF(W$4="X",V18+W102,0)</f>
        <v>188671.0039918301</v>
      </c>
      <c r="X18" s="501">
        <f t="shared" ref="X18:AM18" si="14">IF(X$4="X",W18+X102,0)</f>
        <v>197791.08550206487</v>
      </c>
      <c r="Y18" s="501">
        <f t="shared" si="14"/>
        <v>204735.63312668417</v>
      </c>
      <c r="Z18" s="501">
        <f t="shared" si="14"/>
        <v>211647.65433258848</v>
      </c>
      <c r="AA18" s="501">
        <f t="shared" si="14"/>
        <v>218731.11364500417</v>
      </c>
      <c r="AB18" s="501">
        <f t="shared" si="14"/>
        <v>224490.25207948175</v>
      </c>
      <c r="AC18" s="501">
        <f t="shared" si="14"/>
        <v>224490.25207948175</v>
      </c>
      <c r="AD18" s="501">
        <f t="shared" si="14"/>
        <v>224490.25207948175</v>
      </c>
      <c r="AE18" s="501">
        <f t="shared" si="14"/>
        <v>224490.25207948175</v>
      </c>
      <c r="AF18" s="501">
        <f t="shared" si="14"/>
        <v>224490.25207948175</v>
      </c>
      <c r="AG18" s="501">
        <f t="shared" si="14"/>
        <v>224490.25207948175</v>
      </c>
      <c r="AH18" s="501">
        <f t="shared" si="14"/>
        <v>224490.25207948175</v>
      </c>
      <c r="AI18" s="501">
        <f t="shared" si="14"/>
        <v>224490.25207948175</v>
      </c>
      <c r="AJ18" s="501">
        <f t="shared" si="14"/>
        <v>224490.25207948175</v>
      </c>
      <c r="AK18" s="501">
        <f t="shared" si="14"/>
        <v>224490.25207948175</v>
      </c>
      <c r="AL18" s="501">
        <f t="shared" si="14"/>
        <v>224490.25207948175</v>
      </c>
      <c r="AM18" s="501">
        <f t="shared" si="14"/>
        <v>224490.25207948175</v>
      </c>
    </row>
    <row r="19" spans="1:39" ht="15" thickBot="1" x14ac:dyDescent="0.35">
      <c r="A19" s="1"/>
      <c r="B19" s="58" t="s">
        <v>3</v>
      </c>
      <c r="C19" s="59">
        <f>SUM(C14:C18)</f>
        <v>82326.652541898948</v>
      </c>
      <c r="D19" s="47">
        <f t="shared" ref="D19:AM19" si="15">SUM(D14:D18)</f>
        <v>176651.29714722416</v>
      </c>
      <c r="E19" s="47">
        <f t="shared" si="15"/>
        <v>283879.76413890941</v>
      </c>
      <c r="F19" s="47">
        <f t="shared" si="15"/>
        <v>380845.86127825803</v>
      </c>
      <c r="G19" s="47">
        <f t="shared" si="15"/>
        <v>540969.43525666697</v>
      </c>
      <c r="H19" s="47">
        <f t="shared" si="15"/>
        <v>1090367.0943123505</v>
      </c>
      <c r="I19" s="47">
        <f t="shared" si="15"/>
        <v>1981339.4003820629</v>
      </c>
      <c r="J19" s="47">
        <f t="shared" si="15"/>
        <v>3055969.1013664757</v>
      </c>
      <c r="K19" s="47">
        <f t="shared" si="15"/>
        <v>4002695.5122003332</v>
      </c>
      <c r="L19" s="47">
        <f t="shared" si="15"/>
        <v>4501777.4825903596</v>
      </c>
      <c r="M19" s="47">
        <f t="shared" si="15"/>
        <v>5120118.8174238745</v>
      </c>
      <c r="N19" s="47">
        <f t="shared" si="15"/>
        <v>6020124.3435972314</v>
      </c>
      <c r="O19" s="47">
        <f t="shared" si="15"/>
        <v>7052629.4843555447</v>
      </c>
      <c r="P19" s="47">
        <f t="shared" si="15"/>
        <v>7936694.8986268844</v>
      </c>
      <c r="Q19" s="47">
        <f t="shared" si="15"/>
        <v>8846876.9352103211</v>
      </c>
      <c r="R19" s="47">
        <f t="shared" si="15"/>
        <v>9646232.7417568248</v>
      </c>
      <c r="S19" s="47">
        <f t="shared" si="15"/>
        <v>10596834.574443696</v>
      </c>
      <c r="T19" s="47">
        <f t="shared" si="15"/>
        <v>12817613.145206088</v>
      </c>
      <c r="U19" s="47">
        <f t="shared" si="15"/>
        <v>15451880.677231772</v>
      </c>
      <c r="V19" s="442">
        <f t="shared" si="15"/>
        <v>17949424.815669619</v>
      </c>
      <c r="W19" s="59">
        <f t="shared" si="15"/>
        <v>19698995.955967683</v>
      </c>
      <c r="X19" s="47">
        <f t="shared" si="15"/>
        <v>20519286.523246467</v>
      </c>
      <c r="Y19" s="47">
        <f t="shared" si="15"/>
        <v>21367336.904247761</v>
      </c>
      <c r="Z19" s="47">
        <f t="shared" si="15"/>
        <v>22304791.748821497</v>
      </c>
      <c r="AA19" s="47">
        <f t="shared" si="15"/>
        <v>23267268.036170214</v>
      </c>
      <c r="AB19" s="47">
        <f t="shared" si="15"/>
        <v>24093186.060517486</v>
      </c>
      <c r="AC19" s="47">
        <f t="shared" si="15"/>
        <v>24093186.060517486</v>
      </c>
      <c r="AD19" s="47">
        <f t="shared" si="15"/>
        <v>24093186.060517486</v>
      </c>
      <c r="AE19" s="47">
        <f t="shared" si="15"/>
        <v>24093186.060517486</v>
      </c>
      <c r="AF19" s="47">
        <f t="shared" si="15"/>
        <v>24093186.060517486</v>
      </c>
      <c r="AG19" s="47">
        <f t="shared" si="15"/>
        <v>24093186.060517486</v>
      </c>
      <c r="AH19" s="47">
        <f t="shared" si="15"/>
        <v>24093186.060517486</v>
      </c>
      <c r="AI19" s="47">
        <f t="shared" si="15"/>
        <v>24093186.060517486</v>
      </c>
      <c r="AJ19" s="47">
        <f t="shared" si="15"/>
        <v>24093186.060517486</v>
      </c>
      <c r="AK19" s="47">
        <f t="shared" si="15"/>
        <v>24093186.060517486</v>
      </c>
      <c r="AL19" s="47">
        <f t="shared" si="15"/>
        <v>24093186.060517486</v>
      </c>
      <c r="AM19" s="47">
        <f t="shared" si="15"/>
        <v>24093186.060517486</v>
      </c>
    </row>
    <row r="20" spans="1:39" ht="15" thickBot="1" x14ac:dyDescent="0.35">
      <c r="B20" s="161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35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</row>
    <row r="21" spans="1:39" ht="15" thickBot="1" x14ac:dyDescent="0.35">
      <c r="B21" s="179" t="s">
        <v>38</v>
      </c>
      <c r="C21" s="150">
        <f>C13</f>
        <v>43831</v>
      </c>
      <c r="D21" s="177">
        <f>' 1M - RES'!D19</f>
        <v>43862</v>
      </c>
      <c r="E21" s="177">
        <f>' 1M - RES'!E19</f>
        <v>43891</v>
      </c>
      <c r="F21" s="177">
        <f>' 1M - RES'!F19</f>
        <v>43922</v>
      </c>
      <c r="G21" s="177">
        <f>' 1M - RES'!G19</f>
        <v>43952</v>
      </c>
      <c r="H21" s="177">
        <f>' 1M - RES'!H19</f>
        <v>43983</v>
      </c>
      <c r="I21" s="177">
        <f>' 1M - RES'!I19</f>
        <v>44013</v>
      </c>
      <c r="J21" s="177">
        <f>' 1M - RES'!J19</f>
        <v>44044</v>
      </c>
      <c r="K21" s="177">
        <f>' 1M - RES'!K19</f>
        <v>44075</v>
      </c>
      <c r="L21" s="177">
        <f>' 1M - RES'!L19</f>
        <v>44105</v>
      </c>
      <c r="M21" s="177">
        <f>' 1M - RES'!M19</f>
        <v>44136</v>
      </c>
      <c r="N21" s="177">
        <f>' 1M - RES'!N19</f>
        <v>44166</v>
      </c>
      <c r="O21" s="177">
        <f>' 1M - RES'!O19</f>
        <v>44197</v>
      </c>
      <c r="P21" s="177">
        <f>' 1M - RES'!P19</f>
        <v>44228</v>
      </c>
      <c r="Q21" s="177">
        <f>' 1M - RES'!Q19</f>
        <v>44256</v>
      </c>
      <c r="R21" s="177">
        <f>' 1M - RES'!R19</f>
        <v>44287</v>
      </c>
      <c r="S21" s="177">
        <f>' 1M - RES'!S19</f>
        <v>44317</v>
      </c>
      <c r="T21" s="177">
        <f>' 1M - RES'!T19</f>
        <v>44348</v>
      </c>
      <c r="U21" s="177">
        <f>' 1M - RES'!U19</f>
        <v>44378</v>
      </c>
      <c r="V21" s="441">
        <f>' 1M - RES'!V19</f>
        <v>44409</v>
      </c>
      <c r="W21" s="434">
        <f>' 1M - RES'!W19</f>
        <v>44440</v>
      </c>
      <c r="X21" s="177">
        <f>' 1M - RES'!X19</f>
        <v>44470</v>
      </c>
      <c r="Y21" s="177">
        <f>' 1M - RES'!Y19</f>
        <v>44501</v>
      </c>
      <c r="Z21" s="177">
        <f>' 1M - RES'!Z19</f>
        <v>44531</v>
      </c>
      <c r="AA21" s="177">
        <f>' 1M - RES'!AA19</f>
        <v>44562</v>
      </c>
      <c r="AB21" s="177">
        <f>' 1M - RES'!AB19</f>
        <v>44593</v>
      </c>
      <c r="AC21" s="177">
        <f>' 1M - RES'!AC19</f>
        <v>44621</v>
      </c>
      <c r="AD21" s="177">
        <f>' 1M - RES'!AD19</f>
        <v>44652</v>
      </c>
      <c r="AE21" s="177">
        <f>' 1M - RES'!AE19</f>
        <v>44682</v>
      </c>
      <c r="AF21" s="177">
        <f>' 1M - RES'!AF19</f>
        <v>44713</v>
      </c>
      <c r="AG21" s="177">
        <f>' 1M - RES'!AG19</f>
        <v>44743</v>
      </c>
      <c r="AH21" s="177">
        <f>' 1M - RES'!AH19</f>
        <v>44774</v>
      </c>
      <c r="AI21" s="177">
        <f>' 1M - RES'!AI19</f>
        <v>44805</v>
      </c>
      <c r="AJ21" s="177">
        <f>' 1M - RES'!AJ19</f>
        <v>44835</v>
      </c>
      <c r="AK21" s="177">
        <f>' 1M - RES'!AK19</f>
        <v>44866</v>
      </c>
      <c r="AL21" s="177">
        <f>' 1M - RES'!AL19</f>
        <v>44896</v>
      </c>
      <c r="AM21" s="177">
        <f>' 1M - RES'!AM19</f>
        <v>44927</v>
      </c>
    </row>
    <row r="22" spans="1:39" x14ac:dyDescent="0.3">
      <c r="B22" s="64" t="s">
        <v>7</v>
      </c>
      <c r="C22" s="485">
        <f>C132</f>
        <v>0</v>
      </c>
      <c r="D22" s="485">
        <f t="shared" ref="D22:V22" si="16">C22+D132</f>
        <v>175.40688739714713</v>
      </c>
      <c r="E22" s="485">
        <f t="shared" si="16"/>
        <v>562.19162739560807</v>
      </c>
      <c r="F22" s="485">
        <f t="shared" si="16"/>
        <v>1879.5298468862925</v>
      </c>
      <c r="G22" s="485">
        <f t="shared" si="16"/>
        <v>4050.5298787252714</v>
      </c>
      <c r="H22" s="485">
        <f t="shared" si="16"/>
        <v>15926.93046650309</v>
      </c>
      <c r="I22" s="485">
        <f t="shared" si="16"/>
        <v>37866.681613874127</v>
      </c>
      <c r="J22" s="485">
        <f t="shared" si="16"/>
        <v>77035.315123856097</v>
      </c>
      <c r="K22" s="485">
        <f t="shared" si="16"/>
        <v>124323.80535728051</v>
      </c>
      <c r="L22" s="485">
        <f t="shared" si="16"/>
        <v>146971.08134550572</v>
      </c>
      <c r="M22" s="485">
        <f t="shared" si="16"/>
        <v>181109.46512757044</v>
      </c>
      <c r="N22" s="485">
        <f t="shared" si="16"/>
        <v>228957.80408148875</v>
      </c>
      <c r="O22" s="485">
        <f t="shared" si="16"/>
        <v>278248.11997547396</v>
      </c>
      <c r="P22" s="485">
        <f t="shared" si="16"/>
        <v>321855.02180197497</v>
      </c>
      <c r="Q22" s="485">
        <f t="shared" si="16"/>
        <v>364299.83360404026</v>
      </c>
      <c r="R22" s="485">
        <f t="shared" si="16"/>
        <v>398334.76767224644</v>
      </c>
      <c r="S22" s="485">
        <f t="shared" si="16"/>
        <v>432700.16581310169</v>
      </c>
      <c r="T22" s="485">
        <f t="shared" si="16"/>
        <v>521115.0392278838</v>
      </c>
      <c r="U22" s="485">
        <f t="shared" si="16"/>
        <v>621928.78698658908</v>
      </c>
      <c r="V22" s="495">
        <f t="shared" si="16"/>
        <v>721549.67177837191</v>
      </c>
      <c r="W22" s="506">
        <f>IF(W$4="X",V22+W106,0)</f>
        <v>788800.93796661042</v>
      </c>
      <c r="X22" s="506">
        <f t="shared" ref="X22:AM22" si="17">IF(X$4="X",W22+X106,0)</f>
        <v>817681.04134702671</v>
      </c>
      <c r="Y22" s="506">
        <f t="shared" si="17"/>
        <v>853659.80011069681</v>
      </c>
      <c r="Z22" s="506">
        <f t="shared" si="17"/>
        <v>897269.40698364889</v>
      </c>
      <c r="AA22" s="506">
        <f t="shared" si="17"/>
        <v>940718.34173606674</v>
      </c>
      <c r="AB22" s="506">
        <f t="shared" si="17"/>
        <v>979125.76399821276</v>
      </c>
      <c r="AC22" s="506">
        <f t="shared" si="17"/>
        <v>979125.76399821276</v>
      </c>
      <c r="AD22" s="506">
        <f t="shared" si="17"/>
        <v>979125.76399821276</v>
      </c>
      <c r="AE22" s="506">
        <f t="shared" si="17"/>
        <v>979125.76399821276</v>
      </c>
      <c r="AF22" s="506">
        <f t="shared" si="17"/>
        <v>979125.76399821276</v>
      </c>
      <c r="AG22" s="506">
        <f t="shared" si="17"/>
        <v>979125.76399821276</v>
      </c>
      <c r="AH22" s="506">
        <f t="shared" si="17"/>
        <v>979125.76399821276</v>
      </c>
      <c r="AI22" s="506">
        <f t="shared" si="17"/>
        <v>979125.76399821276</v>
      </c>
      <c r="AJ22" s="506">
        <f t="shared" si="17"/>
        <v>979125.76399821276</v>
      </c>
      <c r="AK22" s="506">
        <f t="shared" si="17"/>
        <v>979125.76399821276</v>
      </c>
      <c r="AL22" s="506">
        <f t="shared" si="17"/>
        <v>979125.76399821276</v>
      </c>
      <c r="AM22" s="506">
        <f t="shared" si="17"/>
        <v>979125.76399821276</v>
      </c>
    </row>
    <row r="23" spans="1:39" x14ac:dyDescent="0.3">
      <c r="B23" s="57" t="s">
        <v>12</v>
      </c>
      <c r="C23" s="483">
        <f t="shared" ref="C23:C26" si="18">C133</f>
        <v>0</v>
      </c>
      <c r="D23" s="483">
        <f t="shared" ref="D23:V23" si="19">C23+D133</f>
        <v>115.7911985096775</v>
      </c>
      <c r="E23" s="483">
        <f t="shared" si="19"/>
        <v>424.57690141734082</v>
      </c>
      <c r="F23" s="483">
        <f t="shared" si="19"/>
        <v>1285.6267423081113</v>
      </c>
      <c r="G23" s="483">
        <f t="shared" si="19"/>
        <v>3015.3777625579651</v>
      </c>
      <c r="H23" s="483">
        <f t="shared" si="19"/>
        <v>5079.1237373112281</v>
      </c>
      <c r="I23" s="483">
        <f t="shared" si="19"/>
        <v>7729.2699987828764</v>
      </c>
      <c r="J23" s="483">
        <f t="shared" si="19"/>
        <v>9979.1077231751915</v>
      </c>
      <c r="K23" s="483">
        <f t="shared" si="19"/>
        <v>12482.652126281122</v>
      </c>
      <c r="L23" s="483">
        <f t="shared" si="19"/>
        <v>14692.300607871564</v>
      </c>
      <c r="M23" s="483">
        <f t="shared" si="19"/>
        <v>16870.036013303292</v>
      </c>
      <c r="N23" s="483">
        <f t="shared" si="19"/>
        <v>19129.967696626562</v>
      </c>
      <c r="O23" s="483">
        <f t="shared" si="19"/>
        <v>21501.515531936213</v>
      </c>
      <c r="P23" s="483">
        <f t="shared" si="19"/>
        <v>23386.163827264809</v>
      </c>
      <c r="Q23" s="483">
        <f t="shared" si="19"/>
        <v>25401.085140312985</v>
      </c>
      <c r="R23" s="483">
        <f t="shared" si="19"/>
        <v>27386.011427306374</v>
      </c>
      <c r="S23" s="483">
        <f t="shared" si="19"/>
        <v>29928.731052708528</v>
      </c>
      <c r="T23" s="483">
        <f t="shared" si="19"/>
        <v>32975.629796223126</v>
      </c>
      <c r="U23" s="483">
        <f t="shared" si="19"/>
        <v>36866.74573605138</v>
      </c>
      <c r="V23" s="493">
        <f t="shared" si="19"/>
        <v>39983.253291708919</v>
      </c>
      <c r="W23" s="498">
        <f>IF(W$4="X",V23+W107,0)</f>
        <v>43110.567505025698</v>
      </c>
      <c r="X23" s="498">
        <f t="shared" ref="X23:AM23" si="20">IF(X$4="X",W23+X107,0)</f>
        <v>45458.067280952346</v>
      </c>
      <c r="Y23" s="498">
        <f t="shared" si="20"/>
        <v>47422.87385534944</v>
      </c>
      <c r="Z23" s="498">
        <f t="shared" si="20"/>
        <v>49437.461599946066</v>
      </c>
      <c r="AA23" s="498">
        <f t="shared" si="20"/>
        <v>51558.019744874764</v>
      </c>
      <c r="AB23" s="498">
        <f t="shared" si="20"/>
        <v>53242.00857952379</v>
      </c>
      <c r="AC23" s="498">
        <f t="shared" si="20"/>
        <v>53242.00857952379</v>
      </c>
      <c r="AD23" s="498">
        <f t="shared" si="20"/>
        <v>53242.00857952379</v>
      </c>
      <c r="AE23" s="498">
        <f t="shared" si="20"/>
        <v>53242.00857952379</v>
      </c>
      <c r="AF23" s="498">
        <f t="shared" si="20"/>
        <v>53242.00857952379</v>
      </c>
      <c r="AG23" s="498">
        <f t="shared" si="20"/>
        <v>53242.00857952379</v>
      </c>
      <c r="AH23" s="498">
        <f t="shared" si="20"/>
        <v>53242.00857952379</v>
      </c>
      <c r="AI23" s="498">
        <f t="shared" si="20"/>
        <v>53242.00857952379</v>
      </c>
      <c r="AJ23" s="498">
        <f t="shared" si="20"/>
        <v>53242.00857952379</v>
      </c>
      <c r="AK23" s="498">
        <f t="shared" si="20"/>
        <v>53242.00857952379</v>
      </c>
      <c r="AL23" s="498">
        <f t="shared" si="20"/>
        <v>53242.00857952379</v>
      </c>
      <c r="AM23" s="498">
        <f t="shared" si="20"/>
        <v>53242.00857952379</v>
      </c>
    </row>
    <row r="24" spans="1:39" x14ac:dyDescent="0.3">
      <c r="B24" s="57" t="s">
        <v>14</v>
      </c>
      <c r="C24" s="483">
        <f t="shared" si="18"/>
        <v>0</v>
      </c>
      <c r="D24" s="483">
        <f t="shared" ref="D24:V24" si="21">C24+D134</f>
        <v>106.6333608432018</v>
      </c>
      <c r="E24" s="483">
        <f t="shared" si="21"/>
        <v>319.88198154913471</v>
      </c>
      <c r="F24" s="483">
        <f t="shared" si="21"/>
        <v>812.63681313051939</v>
      </c>
      <c r="G24" s="483">
        <f t="shared" si="21"/>
        <v>1784.1058105381271</v>
      </c>
      <c r="H24" s="483">
        <f t="shared" si="21"/>
        <v>3248.3341119914066</v>
      </c>
      <c r="I24" s="483">
        <f t="shared" si="21"/>
        <v>5045.4546702899261</v>
      </c>
      <c r="J24" s="483">
        <f t="shared" si="21"/>
        <v>6679.9933185307018</v>
      </c>
      <c r="K24" s="483">
        <f t="shared" si="21"/>
        <v>8382.5710640217476</v>
      </c>
      <c r="L24" s="483">
        <f t="shared" si="21"/>
        <v>9425.5134350106582</v>
      </c>
      <c r="M24" s="483">
        <f t="shared" si="21"/>
        <v>10263.810956725365</v>
      </c>
      <c r="N24" s="483">
        <f t="shared" si="21"/>
        <v>11104.029757807893</v>
      </c>
      <c r="O24" s="483">
        <f t="shared" si="21"/>
        <v>12044.695609377108</v>
      </c>
      <c r="P24" s="483">
        <f t="shared" si="21"/>
        <v>12778.327490414549</v>
      </c>
      <c r="Q24" s="483">
        <f t="shared" si="21"/>
        <v>13604.033276667391</v>
      </c>
      <c r="R24" s="483">
        <f t="shared" si="21"/>
        <v>14407.840879519785</v>
      </c>
      <c r="S24" s="483">
        <f t="shared" si="21"/>
        <v>15477.608834013827</v>
      </c>
      <c r="T24" s="483">
        <f t="shared" si="21"/>
        <v>17089.99638229164</v>
      </c>
      <c r="U24" s="483">
        <f t="shared" si="21"/>
        <v>19068.960187374916</v>
      </c>
      <c r="V24" s="493">
        <f t="shared" si="21"/>
        <v>20703.498835615694</v>
      </c>
      <c r="W24" s="498">
        <f>IF(W$4="X",V24+W108,0)</f>
        <v>22146.548675030594</v>
      </c>
      <c r="X24" s="498">
        <f t="shared" ref="X24:AM24" si="22">IF(X$4="X",W24+X108,0)</f>
        <v>23071.125803927269</v>
      </c>
      <c r="Y24" s="498">
        <f t="shared" si="22"/>
        <v>23814.283563500569</v>
      </c>
      <c r="Z24" s="498">
        <f t="shared" si="22"/>
        <v>24559.144553291684</v>
      </c>
      <c r="AA24" s="498">
        <f t="shared" si="22"/>
        <v>25393.052692885583</v>
      </c>
      <c r="AB24" s="498">
        <f t="shared" si="22"/>
        <v>26043.423487192758</v>
      </c>
      <c r="AC24" s="498">
        <f t="shared" si="22"/>
        <v>26043.423487192758</v>
      </c>
      <c r="AD24" s="498">
        <f t="shared" si="22"/>
        <v>26043.423487192758</v>
      </c>
      <c r="AE24" s="498">
        <f t="shared" si="22"/>
        <v>26043.423487192758</v>
      </c>
      <c r="AF24" s="498">
        <f t="shared" si="22"/>
        <v>26043.423487192758</v>
      </c>
      <c r="AG24" s="498">
        <f t="shared" si="22"/>
        <v>26043.423487192758</v>
      </c>
      <c r="AH24" s="498">
        <f t="shared" si="22"/>
        <v>26043.423487192758</v>
      </c>
      <c r="AI24" s="498">
        <f t="shared" si="22"/>
        <v>26043.423487192758</v>
      </c>
      <c r="AJ24" s="498">
        <f t="shared" si="22"/>
        <v>26043.423487192758</v>
      </c>
      <c r="AK24" s="498">
        <f t="shared" si="22"/>
        <v>26043.423487192758</v>
      </c>
      <c r="AL24" s="498">
        <f t="shared" si="22"/>
        <v>26043.423487192758</v>
      </c>
      <c r="AM24" s="498">
        <f t="shared" si="22"/>
        <v>26043.423487192758</v>
      </c>
    </row>
    <row r="25" spans="1:39" x14ac:dyDescent="0.3">
      <c r="B25" s="57" t="s">
        <v>15</v>
      </c>
      <c r="C25" s="483">
        <f t="shared" si="18"/>
        <v>0</v>
      </c>
      <c r="D25" s="483">
        <f t="shared" ref="D25:V25" si="23">C25+D135</f>
        <v>0</v>
      </c>
      <c r="E25" s="483">
        <f t="shared" si="23"/>
        <v>0</v>
      </c>
      <c r="F25" s="483">
        <f t="shared" si="23"/>
        <v>0</v>
      </c>
      <c r="G25" s="483">
        <f t="shared" si="23"/>
        <v>0</v>
      </c>
      <c r="H25" s="483">
        <f t="shared" si="23"/>
        <v>0</v>
      </c>
      <c r="I25" s="483">
        <f t="shared" si="23"/>
        <v>0</v>
      </c>
      <c r="J25" s="483">
        <f t="shared" si="23"/>
        <v>0</v>
      </c>
      <c r="K25" s="483">
        <f t="shared" si="23"/>
        <v>0</v>
      </c>
      <c r="L25" s="483">
        <f t="shared" si="23"/>
        <v>0</v>
      </c>
      <c r="M25" s="483">
        <f t="shared" si="23"/>
        <v>110.17012828101029</v>
      </c>
      <c r="N25" s="483">
        <f t="shared" si="23"/>
        <v>315.90713753080826</v>
      </c>
      <c r="O25" s="483">
        <f t="shared" si="23"/>
        <v>559.70701045396822</v>
      </c>
      <c r="P25" s="483">
        <f t="shared" si="23"/>
        <v>749.19027155793015</v>
      </c>
      <c r="Q25" s="483">
        <f t="shared" si="23"/>
        <v>960.58275272461151</v>
      </c>
      <c r="R25" s="483">
        <f t="shared" si="23"/>
        <v>1178.3592495323792</v>
      </c>
      <c r="S25" s="483">
        <f t="shared" si="23"/>
        <v>1461.4942596903925</v>
      </c>
      <c r="T25" s="483">
        <f t="shared" si="23"/>
        <v>1876.7126340449629</v>
      </c>
      <c r="U25" s="483">
        <f t="shared" si="23"/>
        <v>2383.4059909008829</v>
      </c>
      <c r="V25" s="493">
        <f t="shared" si="23"/>
        <v>2799.2225865733153</v>
      </c>
      <c r="W25" s="498">
        <f>IF(W$4="X",V25+W109,0)</f>
        <v>3198.6179170757414</v>
      </c>
      <c r="X25" s="498">
        <f t="shared" ref="X25:AM25" si="24">IF(X$4="X",W25+X109,0)</f>
        <v>3463.28604023048</v>
      </c>
      <c r="Y25" s="498">
        <f t="shared" si="24"/>
        <v>3675.7653201941521</v>
      </c>
      <c r="Z25" s="498">
        <f t="shared" si="24"/>
        <v>3874.1623460911051</v>
      </c>
      <c r="AA25" s="498">
        <f t="shared" si="24"/>
        <v>4109.264284621192</v>
      </c>
      <c r="AB25" s="498">
        <f t="shared" si="24"/>
        <v>4291.9874397664971</v>
      </c>
      <c r="AC25" s="498">
        <f t="shared" si="24"/>
        <v>4291.9874397664971</v>
      </c>
      <c r="AD25" s="498">
        <f t="shared" si="24"/>
        <v>4291.9874397664971</v>
      </c>
      <c r="AE25" s="498">
        <f t="shared" si="24"/>
        <v>4291.9874397664971</v>
      </c>
      <c r="AF25" s="498">
        <f t="shared" si="24"/>
        <v>4291.9874397664971</v>
      </c>
      <c r="AG25" s="498">
        <f t="shared" si="24"/>
        <v>4291.9874397664971</v>
      </c>
      <c r="AH25" s="498">
        <f t="shared" si="24"/>
        <v>4291.9874397664971</v>
      </c>
      <c r="AI25" s="498">
        <f t="shared" si="24"/>
        <v>4291.9874397664971</v>
      </c>
      <c r="AJ25" s="498">
        <f t="shared" si="24"/>
        <v>4291.9874397664971</v>
      </c>
      <c r="AK25" s="498">
        <f t="shared" si="24"/>
        <v>4291.9874397664971</v>
      </c>
      <c r="AL25" s="498">
        <f t="shared" si="24"/>
        <v>4291.9874397664971</v>
      </c>
      <c r="AM25" s="498">
        <f t="shared" si="24"/>
        <v>4291.9874397664971</v>
      </c>
    </row>
    <row r="26" spans="1:39" ht="15" thickBot="1" x14ac:dyDescent="0.35">
      <c r="B26" s="32" t="s">
        <v>16</v>
      </c>
      <c r="C26" s="491">
        <f t="shared" si="18"/>
        <v>0</v>
      </c>
      <c r="D26" s="491">
        <f t="shared" ref="D26:V26" si="25">C26+D136</f>
        <v>0</v>
      </c>
      <c r="E26" s="491">
        <f t="shared" si="25"/>
        <v>0</v>
      </c>
      <c r="F26" s="491">
        <f t="shared" si="25"/>
        <v>0</v>
      </c>
      <c r="G26" s="491">
        <f t="shared" si="25"/>
        <v>0</v>
      </c>
      <c r="H26" s="491">
        <f t="shared" si="25"/>
        <v>0</v>
      </c>
      <c r="I26" s="491">
        <f t="shared" si="25"/>
        <v>0</v>
      </c>
      <c r="J26" s="491">
        <f t="shared" si="25"/>
        <v>0</v>
      </c>
      <c r="K26" s="491">
        <f t="shared" si="25"/>
        <v>0</v>
      </c>
      <c r="L26" s="491">
        <f t="shared" si="25"/>
        <v>0</v>
      </c>
      <c r="M26" s="491">
        <f t="shared" si="25"/>
        <v>0</v>
      </c>
      <c r="N26" s="491">
        <f t="shared" si="25"/>
        <v>0</v>
      </c>
      <c r="O26" s="491">
        <f t="shared" si="25"/>
        <v>0</v>
      </c>
      <c r="P26" s="491">
        <f t="shared" si="25"/>
        <v>0</v>
      </c>
      <c r="Q26" s="491">
        <f t="shared" si="25"/>
        <v>0</v>
      </c>
      <c r="R26" s="491">
        <f t="shared" si="25"/>
        <v>0</v>
      </c>
      <c r="S26" s="491">
        <f t="shared" si="25"/>
        <v>0</v>
      </c>
      <c r="T26" s="491">
        <f t="shared" si="25"/>
        <v>0</v>
      </c>
      <c r="U26" s="491">
        <f t="shared" si="25"/>
        <v>0</v>
      </c>
      <c r="V26" s="496">
        <f t="shared" si="25"/>
        <v>0</v>
      </c>
      <c r="W26" s="499">
        <f>IF(W$4="X",V26+W110,0)</f>
        <v>0</v>
      </c>
      <c r="X26" s="499">
        <f t="shared" ref="X26:AM26" si="26">IF(X$4="X",W26+X110,0)</f>
        <v>0</v>
      </c>
      <c r="Y26" s="499">
        <f t="shared" si="26"/>
        <v>0</v>
      </c>
      <c r="Z26" s="499">
        <f t="shared" si="26"/>
        <v>0</v>
      </c>
      <c r="AA26" s="499">
        <f t="shared" si="26"/>
        <v>0</v>
      </c>
      <c r="AB26" s="499">
        <f t="shared" si="26"/>
        <v>0</v>
      </c>
      <c r="AC26" s="499">
        <f t="shared" si="26"/>
        <v>0</v>
      </c>
      <c r="AD26" s="499">
        <f t="shared" si="26"/>
        <v>0</v>
      </c>
      <c r="AE26" s="499">
        <f t="shared" si="26"/>
        <v>0</v>
      </c>
      <c r="AF26" s="499">
        <f t="shared" si="26"/>
        <v>0</v>
      </c>
      <c r="AG26" s="499">
        <f t="shared" si="26"/>
        <v>0</v>
      </c>
      <c r="AH26" s="499">
        <f t="shared" si="26"/>
        <v>0</v>
      </c>
      <c r="AI26" s="499">
        <f t="shared" si="26"/>
        <v>0</v>
      </c>
      <c r="AJ26" s="499">
        <f t="shared" si="26"/>
        <v>0</v>
      </c>
      <c r="AK26" s="499">
        <f t="shared" si="26"/>
        <v>0</v>
      </c>
      <c r="AL26" s="499">
        <f t="shared" si="26"/>
        <v>0</v>
      </c>
      <c r="AM26" s="499">
        <f t="shared" si="26"/>
        <v>0</v>
      </c>
    </row>
    <row r="27" spans="1:39" ht="15" thickBot="1" x14ac:dyDescent="0.35">
      <c r="A27" s="1"/>
      <c r="B27" s="58" t="s">
        <v>3</v>
      </c>
      <c r="C27" s="54">
        <f>SUM(C22:C26)</f>
        <v>0</v>
      </c>
      <c r="D27" s="48">
        <f t="shared" ref="D27:AM27" si="27">SUM(D22:D26)</f>
        <v>397.83144675002643</v>
      </c>
      <c r="E27" s="48">
        <f t="shared" si="27"/>
        <v>1306.6505103620837</v>
      </c>
      <c r="F27" s="48">
        <f t="shared" si="27"/>
        <v>3977.7934023249231</v>
      </c>
      <c r="G27" s="48">
        <f t="shared" si="27"/>
        <v>8850.0134518213636</v>
      </c>
      <c r="H27" s="48">
        <f t="shared" si="27"/>
        <v>24254.388315805725</v>
      </c>
      <c r="I27" s="48">
        <f t="shared" si="27"/>
        <v>50641.406282946926</v>
      </c>
      <c r="J27" s="48">
        <f t="shared" si="27"/>
        <v>93694.416165561997</v>
      </c>
      <c r="K27" s="48">
        <f t="shared" si="27"/>
        <v>145189.02854758338</v>
      </c>
      <c r="L27" s="48">
        <f t="shared" si="27"/>
        <v>171088.89538838793</v>
      </c>
      <c r="M27" s="48">
        <f t="shared" si="27"/>
        <v>208353.48222588011</v>
      </c>
      <c r="N27" s="48">
        <f t="shared" si="27"/>
        <v>259507.70867345401</v>
      </c>
      <c r="O27" s="48">
        <f t="shared" si="27"/>
        <v>312354.03812724125</v>
      </c>
      <c r="P27" s="48">
        <f t="shared" si="27"/>
        <v>358768.70339121227</v>
      </c>
      <c r="Q27" s="48">
        <f t="shared" si="27"/>
        <v>404265.53477374522</v>
      </c>
      <c r="R27" s="48">
        <f t="shared" si="27"/>
        <v>441306.97922860499</v>
      </c>
      <c r="S27" s="48">
        <f t="shared" si="27"/>
        <v>479567.99995951442</v>
      </c>
      <c r="T27" s="48">
        <f t="shared" si="27"/>
        <v>573057.37804044352</v>
      </c>
      <c r="U27" s="48">
        <f t="shared" si="27"/>
        <v>680247.89890091633</v>
      </c>
      <c r="V27" s="443">
        <f t="shared" si="27"/>
        <v>785035.64649226982</v>
      </c>
      <c r="W27" s="54">
        <f t="shared" si="27"/>
        <v>857256.67206374242</v>
      </c>
      <c r="X27" s="48">
        <f t="shared" si="27"/>
        <v>889673.52047213691</v>
      </c>
      <c r="Y27" s="48">
        <f t="shared" si="27"/>
        <v>928572.72284974111</v>
      </c>
      <c r="Z27" s="48">
        <f t="shared" si="27"/>
        <v>975140.17548297776</v>
      </c>
      <c r="AA27" s="48">
        <f t="shared" si="27"/>
        <v>1021778.6784584484</v>
      </c>
      <c r="AB27" s="48">
        <f t="shared" si="27"/>
        <v>1062703.1835046958</v>
      </c>
      <c r="AC27" s="48">
        <f t="shared" si="27"/>
        <v>1062703.1835046958</v>
      </c>
      <c r="AD27" s="48">
        <f t="shared" si="27"/>
        <v>1062703.1835046958</v>
      </c>
      <c r="AE27" s="48">
        <f t="shared" si="27"/>
        <v>1062703.1835046958</v>
      </c>
      <c r="AF27" s="48">
        <f t="shared" si="27"/>
        <v>1062703.1835046958</v>
      </c>
      <c r="AG27" s="48">
        <f t="shared" si="27"/>
        <v>1062703.1835046958</v>
      </c>
      <c r="AH27" s="48">
        <f t="shared" si="27"/>
        <v>1062703.1835046958</v>
      </c>
      <c r="AI27" s="48">
        <f t="shared" si="27"/>
        <v>1062703.1835046958</v>
      </c>
      <c r="AJ27" s="48">
        <f t="shared" si="27"/>
        <v>1062703.1835046958</v>
      </c>
      <c r="AK27" s="48">
        <f t="shared" si="27"/>
        <v>1062703.1835046958</v>
      </c>
      <c r="AL27" s="48">
        <f t="shared" si="27"/>
        <v>1062703.1835046958</v>
      </c>
      <c r="AM27" s="48">
        <f t="shared" si="27"/>
        <v>1062703.1835046958</v>
      </c>
    </row>
    <row r="28" spans="1:39" x14ac:dyDescent="0.3">
      <c r="A28" s="1"/>
      <c r="B28" s="72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444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</row>
    <row r="29" spans="1:39" x14ac:dyDescent="0.3">
      <c r="A29" s="1"/>
      <c r="B29" s="72"/>
      <c r="C29" s="75"/>
      <c r="D29" s="75"/>
      <c r="E29" s="19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502" t="s">
        <v>216</v>
      </c>
      <c r="R29" s="502"/>
      <c r="S29" s="198"/>
      <c r="T29" s="126"/>
      <c r="U29" s="126"/>
      <c r="V29" s="126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</row>
    <row r="30" spans="1:39" x14ac:dyDescent="0.3">
      <c r="A30" s="1"/>
      <c r="B30" s="72"/>
      <c r="C30" s="75"/>
      <c r="D30" s="75"/>
      <c r="E30" s="197"/>
      <c r="F30" s="198"/>
      <c r="G30" s="198"/>
      <c r="H30" s="198"/>
      <c r="I30" s="198"/>
      <c r="J30" s="75"/>
      <c r="K30" s="75"/>
      <c r="L30" s="75"/>
      <c r="M30" s="75"/>
      <c r="N30" s="75"/>
      <c r="O30" s="75"/>
      <c r="P30" s="75"/>
      <c r="Q30" s="503" t="s">
        <v>217</v>
      </c>
      <c r="R30" s="504">
        <v>18734460.462161891</v>
      </c>
      <c r="S30" s="198"/>
      <c r="T30" s="126"/>
      <c r="U30" s="401" t="s">
        <v>211</v>
      </c>
      <c r="V30" s="505">
        <f>SUM($C95:V95)</f>
        <v>18122249.487597015</v>
      </c>
      <c r="W30" s="505">
        <f>SUM($C95:W95)</f>
        <v>19944041.653466549</v>
      </c>
      <c r="X30" s="505">
        <f>SUM($C95:X95)</f>
        <v>20796749.06915373</v>
      </c>
      <c r="Y30" s="505">
        <f>SUM($C95:Y95)</f>
        <v>21683698.652532626</v>
      </c>
      <c r="Z30" s="505">
        <f>SUM($C95:Z95)</f>
        <v>22667720.949739598</v>
      </c>
      <c r="AA30" s="505">
        <f>SUM($C95:AA95)</f>
        <v>23676835.740063787</v>
      </c>
      <c r="AB30" s="505">
        <f>SUM($C95:AB95)</f>
        <v>24543678.269457303</v>
      </c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</row>
    <row r="31" spans="1:39" x14ac:dyDescent="0.3">
      <c r="A31" s="1"/>
      <c r="B31" s="72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503" t="s">
        <v>212</v>
      </c>
      <c r="R31" s="504">
        <v>-612210.97456487268</v>
      </c>
      <c r="S31" s="198"/>
      <c r="T31" s="126"/>
      <c r="U31" s="401" t="s">
        <v>213</v>
      </c>
      <c r="V31" s="505">
        <f>V11</f>
        <v>18734460.462161891</v>
      </c>
      <c r="W31" s="505">
        <f>W11</f>
        <v>20556252.628031425</v>
      </c>
      <c r="X31" s="505">
        <f t="shared" ref="X31:AB31" si="28">X11</f>
        <v>21408960.043718603</v>
      </c>
      <c r="Y31" s="505">
        <f t="shared" si="28"/>
        <v>22295909.627097499</v>
      </c>
      <c r="Z31" s="505">
        <f t="shared" si="28"/>
        <v>23279931.924304474</v>
      </c>
      <c r="AA31" s="505">
        <f t="shared" si="28"/>
        <v>24289046.714628667</v>
      </c>
      <c r="AB31" s="505">
        <f t="shared" si="28"/>
        <v>25155889.244022183</v>
      </c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</row>
    <row r="32" spans="1:39" x14ac:dyDescent="0.3">
      <c r="A32" s="1"/>
      <c r="B32" s="72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401" t="s">
        <v>218</v>
      </c>
      <c r="R32" s="505">
        <f>W95</f>
        <v>1821792.1658695342</v>
      </c>
      <c r="S32" s="126"/>
      <c r="T32" s="126"/>
      <c r="U32" s="401" t="s">
        <v>214</v>
      </c>
      <c r="V32" s="505">
        <f>V30-V31</f>
        <v>-612210.97456487641</v>
      </c>
      <c r="W32" s="505">
        <f>W30-W31</f>
        <v>-612210.97456487641</v>
      </c>
      <c r="X32" s="505">
        <f t="shared" ref="X32:AB32" si="29">X30-X31</f>
        <v>-612210.97456487268</v>
      </c>
      <c r="Y32" s="505">
        <f t="shared" si="29"/>
        <v>-612210.97456487268</v>
      </c>
      <c r="Z32" s="505">
        <f t="shared" si="29"/>
        <v>-612210.97456487641</v>
      </c>
      <c r="AA32" s="505">
        <f t="shared" si="29"/>
        <v>-612210.97456488013</v>
      </c>
      <c r="AB32" s="505">
        <f t="shared" si="29"/>
        <v>-612210.97456488013</v>
      </c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</row>
    <row r="33" spans="1:61" x14ac:dyDescent="0.3">
      <c r="A33" s="1"/>
      <c r="B33" s="72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401" t="s">
        <v>3</v>
      </c>
      <c r="R33" s="505">
        <f>R30+R31+R32</f>
        <v>19944041.653466552</v>
      </c>
      <c r="S33" s="126"/>
      <c r="T33" s="126"/>
      <c r="U33" s="401" t="s">
        <v>215</v>
      </c>
      <c r="V33" s="429" t="b">
        <f>ROUND(V32,2)=ROUND($R31,2)</f>
        <v>1</v>
      </c>
      <c r="W33" s="429" t="b">
        <f>ROUND(W32,2)=ROUND($R31,2)</f>
        <v>1</v>
      </c>
      <c r="X33" s="429" t="b">
        <f t="shared" ref="X33:AB33" si="30">ROUND(X32,2)=ROUND($R31,2)</f>
        <v>1</v>
      </c>
      <c r="Y33" s="429" t="b">
        <f t="shared" si="30"/>
        <v>1</v>
      </c>
      <c r="Z33" s="429" t="b">
        <f t="shared" si="30"/>
        <v>1</v>
      </c>
      <c r="AA33" s="429" t="b">
        <f t="shared" si="30"/>
        <v>1</v>
      </c>
      <c r="AB33" s="429" t="b">
        <f t="shared" si="30"/>
        <v>1</v>
      </c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</row>
    <row r="34" spans="1:61" ht="15" hidden="1" customHeight="1" x14ac:dyDescent="0.3">
      <c r="A34" s="535" t="s">
        <v>39</v>
      </c>
      <c r="B34" s="535"/>
      <c r="C34" s="203" t="s">
        <v>40</v>
      </c>
      <c r="I34" s="204" t="s">
        <v>41</v>
      </c>
      <c r="AO34" s="203" t="s">
        <v>42</v>
      </c>
      <c r="AZ34" s="203" t="s">
        <v>43</v>
      </c>
    </row>
    <row r="35" spans="1:61" ht="15" hidden="1" customHeight="1" thickBot="1" x14ac:dyDescent="0.3">
      <c r="A35" s="535"/>
      <c r="B35" s="535"/>
    </row>
    <row r="36" spans="1:61" ht="15.75" hidden="1" customHeight="1" thickBot="1" x14ac:dyDescent="0.35">
      <c r="A36" s="536"/>
      <c r="B36" s="536"/>
      <c r="C36" s="173">
        <f t="shared" ref="C36:AM36" si="31">C21</f>
        <v>43831</v>
      </c>
      <c r="D36" s="60">
        <f t="shared" si="31"/>
        <v>43862</v>
      </c>
      <c r="E36" s="45">
        <f t="shared" si="31"/>
        <v>43891</v>
      </c>
      <c r="F36" s="45">
        <f t="shared" si="31"/>
        <v>43922</v>
      </c>
      <c r="G36" s="45">
        <f t="shared" si="31"/>
        <v>43952</v>
      </c>
      <c r="H36" s="45">
        <f t="shared" si="31"/>
        <v>43983</v>
      </c>
      <c r="I36" s="45">
        <f t="shared" si="31"/>
        <v>44013</v>
      </c>
      <c r="J36" s="45">
        <f t="shared" si="31"/>
        <v>44044</v>
      </c>
      <c r="K36" s="45">
        <f t="shared" si="31"/>
        <v>44075</v>
      </c>
      <c r="L36" s="45">
        <f t="shared" si="31"/>
        <v>44105</v>
      </c>
      <c r="M36" s="45">
        <f t="shared" si="31"/>
        <v>44136</v>
      </c>
      <c r="N36" s="45">
        <f t="shared" si="31"/>
        <v>44166</v>
      </c>
      <c r="O36" s="45">
        <f t="shared" si="31"/>
        <v>44197</v>
      </c>
      <c r="P36" s="45">
        <f t="shared" si="31"/>
        <v>44228</v>
      </c>
      <c r="Q36" s="45">
        <f t="shared" si="31"/>
        <v>44256</v>
      </c>
      <c r="R36" s="45">
        <f t="shared" si="31"/>
        <v>44287</v>
      </c>
      <c r="S36" s="45">
        <f t="shared" si="31"/>
        <v>44317</v>
      </c>
      <c r="T36" s="45">
        <f t="shared" si="31"/>
        <v>44348</v>
      </c>
      <c r="U36" s="45">
        <f t="shared" si="31"/>
        <v>44378</v>
      </c>
      <c r="V36" s="45">
        <f t="shared" si="31"/>
        <v>44409</v>
      </c>
      <c r="W36" s="45">
        <f t="shared" si="31"/>
        <v>44440</v>
      </c>
      <c r="X36" s="45">
        <f t="shared" si="31"/>
        <v>44470</v>
      </c>
      <c r="Y36" s="45">
        <f t="shared" si="31"/>
        <v>44501</v>
      </c>
      <c r="Z36" s="45">
        <f t="shared" si="31"/>
        <v>44531</v>
      </c>
      <c r="AA36" s="45">
        <f t="shared" si="31"/>
        <v>44562</v>
      </c>
      <c r="AB36" s="45">
        <f t="shared" si="31"/>
        <v>44593</v>
      </c>
      <c r="AC36" s="45">
        <f t="shared" si="31"/>
        <v>44621</v>
      </c>
      <c r="AD36" s="45">
        <f t="shared" si="31"/>
        <v>44652</v>
      </c>
      <c r="AE36" s="45">
        <f t="shared" si="31"/>
        <v>44682</v>
      </c>
      <c r="AF36" s="45">
        <f t="shared" si="31"/>
        <v>44713</v>
      </c>
      <c r="AG36" s="45">
        <f t="shared" si="31"/>
        <v>44743</v>
      </c>
      <c r="AH36" s="45">
        <f t="shared" si="31"/>
        <v>44774</v>
      </c>
      <c r="AI36" s="45">
        <f t="shared" si="31"/>
        <v>44805</v>
      </c>
      <c r="AJ36" s="45">
        <f t="shared" si="31"/>
        <v>44835</v>
      </c>
      <c r="AK36" s="45">
        <f t="shared" si="31"/>
        <v>44866</v>
      </c>
      <c r="AL36" s="45">
        <f t="shared" si="31"/>
        <v>44896</v>
      </c>
      <c r="AM36" s="45">
        <f t="shared" si="31"/>
        <v>44927</v>
      </c>
      <c r="AO36" s="43">
        <v>43831</v>
      </c>
      <c r="AP36" s="43">
        <v>43862</v>
      </c>
      <c r="AQ36" s="43">
        <v>43891</v>
      </c>
      <c r="AR36" s="43">
        <v>43922</v>
      </c>
      <c r="AS36" s="43">
        <v>43952</v>
      </c>
      <c r="AT36" s="43">
        <v>43983</v>
      </c>
      <c r="AU36" s="43">
        <v>44013</v>
      </c>
      <c r="AV36" s="43">
        <v>44044</v>
      </c>
      <c r="AW36" s="43">
        <v>44075</v>
      </c>
      <c r="AX36" s="43">
        <v>44105</v>
      </c>
      <c r="AY36" s="43">
        <v>44136</v>
      </c>
      <c r="AZ36" s="210">
        <v>44166</v>
      </c>
      <c r="BA36" s="386">
        <v>44197</v>
      </c>
      <c r="BB36" s="386">
        <v>44228</v>
      </c>
      <c r="BC36" s="386">
        <v>44256</v>
      </c>
      <c r="BD36" s="386">
        <v>44287</v>
      </c>
      <c r="BE36" s="386">
        <v>44317</v>
      </c>
      <c r="BF36" s="386">
        <v>44348</v>
      </c>
      <c r="BI36" t="s">
        <v>3</v>
      </c>
    </row>
    <row r="37" spans="1:61" hidden="1" x14ac:dyDescent="0.3">
      <c r="A37" s="538" t="s">
        <v>12</v>
      </c>
      <c r="B37" s="76" t="s">
        <v>44</v>
      </c>
      <c r="C37" s="208">
        <f>IF(AO40=0,0,AO37/SUM(AO37:AO38))</f>
        <v>1</v>
      </c>
      <c r="D37" s="208">
        <f t="shared" ref="D37:M37" si="32">IF(AP40=0,0,AP37/SUM(AP37:AP38))</f>
        <v>0.97655343757974344</v>
      </c>
      <c r="E37" s="208">
        <f t="shared" si="32"/>
        <v>0.98255987641196374</v>
      </c>
      <c r="F37" s="208">
        <f t="shared" si="32"/>
        <v>0.91021913840811641</v>
      </c>
      <c r="G37" s="208">
        <f t="shared" si="32"/>
        <v>0.93600796270237685</v>
      </c>
      <c r="H37" s="208">
        <f t="shared" si="32"/>
        <v>0.82058557462788684</v>
      </c>
      <c r="I37" s="208">
        <f t="shared" si="32"/>
        <v>0.97043657888829038</v>
      </c>
      <c r="J37" s="208">
        <f t="shared" si="32"/>
        <v>1.1458515174001083</v>
      </c>
      <c r="K37" s="208">
        <f t="shared" si="32"/>
        <v>0.90160400178239708</v>
      </c>
      <c r="L37" s="208">
        <f t="shared" si="32"/>
        <v>0.89692435498981227</v>
      </c>
      <c r="M37" s="208">
        <f t="shared" si="32"/>
        <v>0.97159050719010753</v>
      </c>
      <c r="N37" s="393">
        <f>IF(SUM(AZ40:BF40)=0,0,SUM(AZ37:BF37)/SUM(AZ37:BF38))</f>
        <v>0.91817068133390123</v>
      </c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O37" s="219">
        <v>854613</v>
      </c>
      <c r="AP37" s="219">
        <v>1044753</v>
      </c>
      <c r="AQ37" s="219">
        <v>1095231</v>
      </c>
      <c r="AR37" s="219">
        <v>2897030</v>
      </c>
      <c r="AS37" s="219">
        <v>1750070</v>
      </c>
      <c r="AT37" s="219">
        <v>1295337</v>
      </c>
      <c r="AU37" s="219">
        <v>2187300</v>
      </c>
      <c r="AV37" s="219">
        <v>1366617</v>
      </c>
      <c r="AW37" s="219">
        <v>1738059</v>
      </c>
      <c r="AX37" s="219">
        <v>1893732</v>
      </c>
      <c r="AY37" s="219">
        <v>2486167</v>
      </c>
      <c r="AZ37" s="220">
        <v>5717144</v>
      </c>
      <c r="BA37" s="385"/>
      <c r="BB37" s="385"/>
      <c r="BC37" s="385"/>
      <c r="BD37" s="385"/>
      <c r="BE37" s="385"/>
      <c r="BF37" s="385"/>
      <c r="BI37" s="212">
        <f>SUM(AO37:BF37)</f>
        <v>24326053</v>
      </c>
    </row>
    <row r="38" spans="1:61" hidden="1" x14ac:dyDescent="0.3">
      <c r="A38" s="538"/>
      <c r="B38" s="73" t="s">
        <v>45</v>
      </c>
      <c r="C38" s="209">
        <f>IF(AO40=0,0,AO38/SUM(AO37:AO38))</f>
        <v>0</v>
      </c>
      <c r="D38" s="209">
        <f t="shared" ref="D38:M38" si="33">IF(AP40=0,0,AP38/SUM(AP37:AP38))</f>
        <v>2.3446562420256542E-2</v>
      </c>
      <c r="E38" s="209">
        <f t="shared" si="33"/>
        <v>1.7440123588036292E-2</v>
      </c>
      <c r="F38" s="209">
        <f t="shared" si="33"/>
        <v>8.9780861591883587E-2</v>
      </c>
      <c r="G38" s="209">
        <f t="shared" si="33"/>
        <v>6.3992037297623122E-2</v>
      </c>
      <c r="H38" s="209">
        <f t="shared" si="33"/>
        <v>0.17941442537211319</v>
      </c>
      <c r="I38" s="209">
        <f t="shared" si="33"/>
        <v>2.9563421111709572E-2</v>
      </c>
      <c r="J38" s="209">
        <f t="shared" si="33"/>
        <v>-0.14585151740010815</v>
      </c>
      <c r="K38" s="209">
        <f t="shared" si="33"/>
        <v>9.8395998217602879E-2</v>
      </c>
      <c r="L38" s="209">
        <f t="shared" si="33"/>
        <v>0.10307564501018773</v>
      </c>
      <c r="M38" s="209">
        <f t="shared" si="33"/>
        <v>2.8409492809892519E-2</v>
      </c>
      <c r="N38" s="394">
        <f>IF(SUM(AZ40:BF40)=0,0,SUM(AZ38:BF38)/SUM(AZ37:BF38))</f>
        <v>8.1829318666098785E-2</v>
      </c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O38" s="219">
        <v>0</v>
      </c>
      <c r="AP38" s="219">
        <v>25084</v>
      </c>
      <c r="AQ38" s="219">
        <v>19440</v>
      </c>
      <c r="AR38" s="219">
        <v>285753</v>
      </c>
      <c r="AS38" s="219">
        <v>119647</v>
      </c>
      <c r="AT38" s="219">
        <v>283215</v>
      </c>
      <c r="AU38" s="219">
        <v>66634</v>
      </c>
      <c r="AV38" s="219">
        <v>-173952</v>
      </c>
      <c r="AW38" s="219">
        <v>189682</v>
      </c>
      <c r="AX38" s="219">
        <v>217630</v>
      </c>
      <c r="AY38" s="219">
        <v>72696</v>
      </c>
      <c r="AZ38" s="220">
        <v>509524</v>
      </c>
      <c r="BA38" s="385"/>
      <c r="BB38" s="385"/>
      <c r="BC38" s="385"/>
      <c r="BD38" s="385"/>
      <c r="BE38" s="385"/>
      <c r="BF38" s="385"/>
      <c r="BI38" s="212">
        <f t="shared" ref="BI38:BI56" si="34">SUM(AO38:BF38)</f>
        <v>1615353</v>
      </c>
    </row>
    <row r="39" spans="1:61" hidden="1" x14ac:dyDescent="0.3">
      <c r="A39" s="538"/>
      <c r="B39" s="218" t="s">
        <v>46</v>
      </c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O39" s="212">
        <v>9682</v>
      </c>
      <c r="AP39" s="212">
        <v>46850</v>
      </c>
      <c r="AQ39" s="212">
        <v>0</v>
      </c>
      <c r="AR39" s="212">
        <v>0</v>
      </c>
      <c r="AS39" s="212">
        <v>25309</v>
      </c>
      <c r="AT39" s="212">
        <v>74160</v>
      </c>
      <c r="AU39" s="212">
        <v>51247</v>
      </c>
      <c r="AV39" s="212">
        <v>64938</v>
      </c>
      <c r="AW39" s="212">
        <v>-76063</v>
      </c>
      <c r="AX39" s="212">
        <v>92142</v>
      </c>
      <c r="AY39" s="212">
        <v>160490</v>
      </c>
      <c r="AZ39" s="213">
        <v>7216158</v>
      </c>
      <c r="BA39" s="385"/>
      <c r="BB39" s="385"/>
      <c r="BC39" s="385"/>
      <c r="BD39" s="385"/>
      <c r="BE39" s="385"/>
      <c r="BF39" s="385"/>
      <c r="BI39" s="212">
        <f t="shared" si="34"/>
        <v>7664913</v>
      </c>
    </row>
    <row r="40" spans="1:61" s="77" customFormat="1" ht="15" hidden="1" thickBot="1" x14ac:dyDescent="0.35">
      <c r="A40" s="539"/>
      <c r="B40" s="216" t="s">
        <v>3</v>
      </c>
      <c r="C40" s="196">
        <f t="shared" ref="C40:M40" si="35">SUM(C37:C38)</f>
        <v>1</v>
      </c>
      <c r="D40" s="196">
        <f t="shared" si="35"/>
        <v>1</v>
      </c>
      <c r="E40" s="196">
        <f t="shared" si="35"/>
        <v>1</v>
      </c>
      <c r="F40" s="196">
        <f t="shared" si="35"/>
        <v>1</v>
      </c>
      <c r="G40" s="196">
        <f t="shared" si="35"/>
        <v>1</v>
      </c>
      <c r="H40" s="196">
        <f t="shared" si="35"/>
        <v>1</v>
      </c>
      <c r="I40" s="196">
        <f t="shared" si="35"/>
        <v>1</v>
      </c>
      <c r="J40" s="196">
        <f t="shared" si="35"/>
        <v>1</v>
      </c>
      <c r="K40" s="196">
        <f t="shared" si="35"/>
        <v>1</v>
      </c>
      <c r="L40" s="196">
        <f t="shared" si="35"/>
        <v>1</v>
      </c>
      <c r="M40" s="196">
        <f t="shared" si="35"/>
        <v>1</v>
      </c>
      <c r="N40" s="196">
        <f>SUM(N37:N38)</f>
        <v>1</v>
      </c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O40" s="214">
        <f t="shared" ref="AO40:AY40" si="36">SUM(AO37:AO39)</f>
        <v>864295</v>
      </c>
      <c r="AP40" s="214">
        <f t="shared" si="36"/>
        <v>1116687</v>
      </c>
      <c r="AQ40" s="214">
        <f t="shared" si="36"/>
        <v>1114671</v>
      </c>
      <c r="AR40" s="214">
        <f t="shared" si="36"/>
        <v>3182783</v>
      </c>
      <c r="AS40" s="214">
        <f t="shared" si="36"/>
        <v>1895026</v>
      </c>
      <c r="AT40" s="214">
        <f t="shared" si="36"/>
        <v>1652712</v>
      </c>
      <c r="AU40" s="214">
        <f t="shared" si="36"/>
        <v>2305181</v>
      </c>
      <c r="AV40" s="214">
        <f t="shared" si="36"/>
        <v>1257603</v>
      </c>
      <c r="AW40" s="214">
        <f t="shared" si="36"/>
        <v>1851678</v>
      </c>
      <c r="AX40" s="214">
        <f t="shared" si="36"/>
        <v>2203504</v>
      </c>
      <c r="AY40" s="214">
        <f t="shared" si="36"/>
        <v>2719353</v>
      </c>
      <c r="AZ40" s="215">
        <f>SUM(AZ37:AZ39)</f>
        <v>13442826</v>
      </c>
      <c r="BA40" s="385">
        <f t="shared" ref="BA40:BF40" si="37">SUM(BA37:BA39)</f>
        <v>0</v>
      </c>
      <c r="BB40" s="385">
        <f t="shared" si="37"/>
        <v>0</v>
      </c>
      <c r="BC40" s="385">
        <f t="shared" si="37"/>
        <v>0</v>
      </c>
      <c r="BD40" s="385">
        <f t="shared" si="37"/>
        <v>0</v>
      </c>
      <c r="BE40" s="385">
        <f t="shared" si="37"/>
        <v>0</v>
      </c>
      <c r="BF40" s="385">
        <f t="shared" si="37"/>
        <v>0</v>
      </c>
      <c r="BI40" s="214">
        <f t="shared" si="34"/>
        <v>33606319</v>
      </c>
    </row>
    <row r="41" spans="1:61" hidden="1" x14ac:dyDescent="0.3">
      <c r="A41" s="537" t="s">
        <v>14</v>
      </c>
      <c r="B41" s="74" t="s">
        <v>44</v>
      </c>
      <c r="C41" s="208">
        <f>IF(AO44=0,0,AO41/SUM(AO41:AO42))</f>
        <v>0.84835813727641407</v>
      </c>
      <c r="D41" s="208">
        <f t="shared" ref="D41:M41" si="38">IF(AP44=0,0,AP41/SUM(AP41:AP42))</f>
        <v>0.83031480777313027</v>
      </c>
      <c r="E41" s="208">
        <f t="shared" si="38"/>
        <v>0.97200945925060533</v>
      </c>
      <c r="F41" s="208">
        <f t="shared" si="38"/>
        <v>0.93438170332909853</v>
      </c>
      <c r="G41" s="208">
        <f t="shared" si="38"/>
        <v>0.92596262807537832</v>
      </c>
      <c r="H41" s="208">
        <f t="shared" si="38"/>
        <v>0.99316732389692175</v>
      </c>
      <c r="I41" s="208">
        <f t="shared" si="38"/>
        <v>0.77151255214169778</v>
      </c>
      <c r="J41" s="208">
        <f t="shared" si="38"/>
        <v>0.91320947805226671</v>
      </c>
      <c r="K41" s="208">
        <f t="shared" si="38"/>
        <v>0.84208490643582357</v>
      </c>
      <c r="L41" s="208">
        <f t="shared" si="38"/>
        <v>0.96116361535340056</v>
      </c>
      <c r="M41" s="208">
        <f t="shared" si="38"/>
        <v>0.82358887971201022</v>
      </c>
      <c r="N41" s="393">
        <f>IF(SUM(AZ44:BF44)=0,0,SUM(AZ41:BF41)/SUM(AZ41:BF42))</f>
        <v>0.93767087418937589</v>
      </c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O41" s="219">
        <v>1434398</v>
      </c>
      <c r="AP41" s="219">
        <v>2074417</v>
      </c>
      <c r="AQ41" s="219">
        <v>2339584</v>
      </c>
      <c r="AR41" s="219">
        <v>2969893</v>
      </c>
      <c r="AS41" s="219">
        <v>5487799</v>
      </c>
      <c r="AT41" s="219">
        <v>5363038</v>
      </c>
      <c r="AU41" s="219">
        <v>3226923</v>
      </c>
      <c r="AV41" s="219">
        <v>6046612</v>
      </c>
      <c r="AW41" s="219">
        <v>4487169</v>
      </c>
      <c r="AX41" s="219">
        <v>7572442</v>
      </c>
      <c r="AY41" s="219">
        <v>8305501</v>
      </c>
      <c r="AZ41" s="220">
        <v>25119341</v>
      </c>
      <c r="BA41" s="385"/>
      <c r="BB41" s="385"/>
      <c r="BC41" s="385"/>
      <c r="BD41" s="385"/>
      <c r="BE41" s="385"/>
      <c r="BF41" s="385"/>
      <c r="BI41" s="212">
        <f t="shared" si="34"/>
        <v>74427117</v>
      </c>
    </row>
    <row r="42" spans="1:61" hidden="1" x14ac:dyDescent="0.3">
      <c r="A42" s="538"/>
      <c r="B42" s="73" t="s">
        <v>45</v>
      </c>
      <c r="C42" s="209">
        <f>IF(AO44=0,0,AO42/SUM(AO41:AO42))</f>
        <v>0.1516418627235859</v>
      </c>
      <c r="D42" s="209">
        <f t="shared" ref="D42:M42" si="39">IF(AP44=0,0,AP42/SUM(AP41:AP42))</f>
        <v>0.16968519222686973</v>
      </c>
      <c r="E42" s="209">
        <f t="shared" si="39"/>
        <v>2.7990540749394673E-2</v>
      </c>
      <c r="F42" s="209">
        <f t="shared" si="39"/>
        <v>6.5618296670901424E-2</v>
      </c>
      <c r="G42" s="209">
        <f t="shared" si="39"/>
        <v>7.4037371924621717E-2</v>
      </c>
      <c r="H42" s="209">
        <f t="shared" si="39"/>
        <v>6.832676103078297E-3</v>
      </c>
      <c r="I42" s="209">
        <f t="shared" si="39"/>
        <v>0.22848744785830225</v>
      </c>
      <c r="J42" s="209">
        <f t="shared" si="39"/>
        <v>8.6790521947733332E-2</v>
      </c>
      <c r="K42" s="209">
        <f t="shared" si="39"/>
        <v>0.15791509356417638</v>
      </c>
      <c r="L42" s="209">
        <f t="shared" si="39"/>
        <v>3.8836384646599421E-2</v>
      </c>
      <c r="M42" s="209">
        <f t="shared" si="39"/>
        <v>0.17641112028798983</v>
      </c>
      <c r="N42" s="394">
        <f>IF(SUM(AZ44:BF44)=0,0,SUM(AZ42:BF42)/SUM(AZ41:BF42))</f>
        <v>6.2329125810624116E-2</v>
      </c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O42" s="219">
        <v>256395</v>
      </c>
      <c r="AP42" s="219">
        <v>423933</v>
      </c>
      <c r="AQ42" s="219">
        <v>67372</v>
      </c>
      <c r="AR42" s="219">
        <v>208565</v>
      </c>
      <c r="AS42" s="219">
        <v>438789</v>
      </c>
      <c r="AT42" s="219">
        <v>36896</v>
      </c>
      <c r="AU42" s="219">
        <v>955670</v>
      </c>
      <c r="AV42" s="219">
        <v>574664</v>
      </c>
      <c r="AW42" s="219">
        <v>841473</v>
      </c>
      <c r="AX42" s="219">
        <v>305969</v>
      </c>
      <c r="AY42" s="219">
        <v>1779022</v>
      </c>
      <c r="AZ42" s="220">
        <v>1669740</v>
      </c>
      <c r="BA42" s="385"/>
      <c r="BB42" s="385"/>
      <c r="BC42" s="385"/>
      <c r="BD42" s="385"/>
      <c r="BE42" s="385"/>
      <c r="BF42" s="385"/>
      <c r="BI42" s="212">
        <f t="shared" si="34"/>
        <v>7558488</v>
      </c>
    </row>
    <row r="43" spans="1:61" hidden="1" x14ac:dyDescent="0.3">
      <c r="A43" s="538"/>
      <c r="B43" s="218" t="s">
        <v>46</v>
      </c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O43" s="212">
        <v>0</v>
      </c>
      <c r="AP43" s="212">
        <v>1939</v>
      </c>
      <c r="AQ43" s="212">
        <v>0</v>
      </c>
      <c r="AR43" s="212">
        <v>190653</v>
      </c>
      <c r="AS43" s="212">
        <v>0</v>
      </c>
      <c r="AT43" s="212">
        <v>0</v>
      </c>
      <c r="AU43" s="212">
        <v>65134</v>
      </c>
      <c r="AV43" s="212">
        <v>0</v>
      </c>
      <c r="AW43" s="212">
        <v>-166753</v>
      </c>
      <c r="AX43" s="212">
        <v>0</v>
      </c>
      <c r="AY43" s="212">
        <v>206711</v>
      </c>
      <c r="AZ43" s="213">
        <v>3755079</v>
      </c>
      <c r="BA43" s="385"/>
      <c r="BB43" s="385"/>
      <c r="BC43" s="385"/>
      <c r="BD43" s="385"/>
      <c r="BE43" s="385"/>
      <c r="BF43" s="385"/>
      <c r="BI43" s="212">
        <f t="shared" si="34"/>
        <v>4052763</v>
      </c>
    </row>
    <row r="44" spans="1:61" s="77" customFormat="1" ht="15" hidden="1" thickBot="1" x14ac:dyDescent="0.35">
      <c r="A44" s="539"/>
      <c r="B44" s="216" t="s">
        <v>3</v>
      </c>
      <c r="C44" s="196">
        <f t="shared" ref="C44" si="40">SUM(C41:C42)</f>
        <v>1</v>
      </c>
      <c r="D44" s="196">
        <f t="shared" ref="D44:M44" si="41">SUM(D41:D42)</f>
        <v>1</v>
      </c>
      <c r="E44" s="196">
        <f t="shared" si="41"/>
        <v>1</v>
      </c>
      <c r="F44" s="196">
        <f t="shared" si="41"/>
        <v>1</v>
      </c>
      <c r="G44" s="196">
        <f t="shared" si="41"/>
        <v>1</v>
      </c>
      <c r="H44" s="196">
        <f t="shared" si="41"/>
        <v>1</v>
      </c>
      <c r="I44" s="196">
        <f t="shared" si="41"/>
        <v>1</v>
      </c>
      <c r="J44" s="196">
        <f t="shared" si="41"/>
        <v>1</v>
      </c>
      <c r="K44" s="196">
        <f t="shared" si="41"/>
        <v>1</v>
      </c>
      <c r="L44" s="196">
        <f t="shared" si="41"/>
        <v>1</v>
      </c>
      <c r="M44" s="196">
        <f t="shared" si="41"/>
        <v>1</v>
      </c>
      <c r="N44" s="196">
        <f>SUM(N41:N42)</f>
        <v>1</v>
      </c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O44" s="214">
        <f t="shared" ref="AO44:AY44" si="42">SUM(AO41:AO43)</f>
        <v>1690793</v>
      </c>
      <c r="AP44" s="214">
        <f t="shared" si="42"/>
        <v>2500289</v>
      </c>
      <c r="AQ44" s="214">
        <f t="shared" si="42"/>
        <v>2406956</v>
      </c>
      <c r="AR44" s="214">
        <f t="shared" si="42"/>
        <v>3369111</v>
      </c>
      <c r="AS44" s="214">
        <f t="shared" si="42"/>
        <v>5926588</v>
      </c>
      <c r="AT44" s="214">
        <f t="shared" si="42"/>
        <v>5399934</v>
      </c>
      <c r="AU44" s="214">
        <f t="shared" si="42"/>
        <v>4247727</v>
      </c>
      <c r="AV44" s="214">
        <f t="shared" si="42"/>
        <v>6621276</v>
      </c>
      <c r="AW44" s="214">
        <f t="shared" si="42"/>
        <v>5161889</v>
      </c>
      <c r="AX44" s="214">
        <f t="shared" si="42"/>
        <v>7878411</v>
      </c>
      <c r="AY44" s="214">
        <f t="shared" si="42"/>
        <v>10291234</v>
      </c>
      <c r="AZ44" s="215">
        <f>SUM(AZ41:AZ43)</f>
        <v>30544160</v>
      </c>
      <c r="BA44" s="385">
        <f t="shared" ref="BA44:BF44" si="43">SUM(BA41:BA43)</f>
        <v>0</v>
      </c>
      <c r="BB44" s="385">
        <f t="shared" si="43"/>
        <v>0</v>
      </c>
      <c r="BC44" s="385">
        <f t="shared" si="43"/>
        <v>0</v>
      </c>
      <c r="BD44" s="385">
        <f t="shared" si="43"/>
        <v>0</v>
      </c>
      <c r="BE44" s="385">
        <f t="shared" si="43"/>
        <v>0</v>
      </c>
      <c r="BF44" s="385">
        <f t="shared" si="43"/>
        <v>0</v>
      </c>
      <c r="BI44" s="214">
        <f t="shared" si="34"/>
        <v>86038368</v>
      </c>
    </row>
    <row r="45" spans="1:61" hidden="1" x14ac:dyDescent="0.3">
      <c r="A45" s="537" t="s">
        <v>15</v>
      </c>
      <c r="B45" s="74" t="s">
        <v>44</v>
      </c>
      <c r="C45" s="208">
        <f>IF(AO48=0,0,AO45/SUM(AO45:AO46))</f>
        <v>0.23059309426104352</v>
      </c>
      <c r="D45" s="208">
        <f t="shared" ref="D45:M45" si="44">IF(AP48=0,0,AP45/SUM(AP45:AP46))</f>
        <v>0.87885166734929088</v>
      </c>
      <c r="E45" s="208">
        <f t="shared" si="44"/>
        <v>0</v>
      </c>
      <c r="F45" s="208">
        <f t="shared" si="44"/>
        <v>0.45474821665480974</v>
      </c>
      <c r="G45" s="208">
        <f t="shared" si="44"/>
        <v>0.90203597983323713</v>
      </c>
      <c r="H45" s="208">
        <f t="shared" si="44"/>
        <v>0.95949590002929364</v>
      </c>
      <c r="I45" s="208">
        <f t="shared" si="44"/>
        <v>0.62023154245635082</v>
      </c>
      <c r="J45" s="208">
        <f t="shared" si="44"/>
        <v>0.23626719571167376</v>
      </c>
      <c r="K45" s="208">
        <f t="shared" si="44"/>
        <v>0.79998374160394392</v>
      </c>
      <c r="L45" s="208">
        <f t="shared" si="44"/>
        <v>0.35903232595260165</v>
      </c>
      <c r="M45" s="208">
        <f t="shared" si="44"/>
        <v>0.68727379980839509</v>
      </c>
      <c r="N45" s="393">
        <f>IF(SUM(AZ48:BF48)=0,0,SUM(AZ45:BF45)/SUM(AZ45:BF46))</f>
        <v>0.32994742882216932</v>
      </c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O45" s="219">
        <v>600306</v>
      </c>
      <c r="AP45" s="219">
        <v>92268</v>
      </c>
      <c r="AQ45" s="219">
        <v>0</v>
      </c>
      <c r="AR45" s="219">
        <v>425718</v>
      </c>
      <c r="AS45" s="219">
        <v>911216</v>
      </c>
      <c r="AT45" s="219">
        <v>1690129</v>
      </c>
      <c r="AU45" s="219">
        <v>1108551</v>
      </c>
      <c r="AV45" s="219">
        <v>382759</v>
      </c>
      <c r="AW45" s="219">
        <v>1052973</v>
      </c>
      <c r="AX45" s="219">
        <v>1190786</v>
      </c>
      <c r="AY45" s="219">
        <v>929733</v>
      </c>
      <c r="AZ45" s="220">
        <v>2502448</v>
      </c>
      <c r="BA45" s="385"/>
      <c r="BB45" s="385"/>
      <c r="BC45" s="385"/>
      <c r="BD45" s="385"/>
      <c r="BE45" s="385"/>
      <c r="BF45" s="385"/>
      <c r="BI45" s="212">
        <f t="shared" si="34"/>
        <v>10886887</v>
      </c>
    </row>
    <row r="46" spans="1:61" hidden="1" x14ac:dyDescent="0.3">
      <c r="A46" s="538"/>
      <c r="B46" s="73" t="s">
        <v>45</v>
      </c>
      <c r="C46" s="209">
        <f>IF(AO48=0,0,AO46/SUM(AO45:AO46))</f>
        <v>0.76940690573895643</v>
      </c>
      <c r="D46" s="209">
        <f t="shared" ref="D46:M46" si="45">IF(AP48=0,0,AP46/SUM(AP45:AP46))</f>
        <v>0.12114833265070914</v>
      </c>
      <c r="E46" s="209">
        <f t="shared" si="45"/>
        <v>1</v>
      </c>
      <c r="F46" s="209">
        <f t="shared" si="45"/>
        <v>0.54525178334519031</v>
      </c>
      <c r="G46" s="209">
        <f t="shared" si="45"/>
        <v>9.7964020166762852E-2</v>
      </c>
      <c r="H46" s="209">
        <f t="shared" si="45"/>
        <v>4.0504099970706385E-2</v>
      </c>
      <c r="I46" s="209">
        <f t="shared" si="45"/>
        <v>0.37976845754364918</v>
      </c>
      <c r="J46" s="209">
        <f t="shared" si="45"/>
        <v>0.76373280428832624</v>
      </c>
      <c r="K46" s="209">
        <f t="shared" si="45"/>
        <v>0.20001625839605605</v>
      </c>
      <c r="L46" s="209">
        <f t="shared" si="45"/>
        <v>0.64096767404739841</v>
      </c>
      <c r="M46" s="209">
        <f t="shared" si="45"/>
        <v>0.31272620019160485</v>
      </c>
      <c r="N46" s="394">
        <f>IF(SUM(AZ48:BF48)=0,0,SUM(AZ46:BF46)/SUM(AZ45:BF46))</f>
        <v>0.67005257117783068</v>
      </c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O46" s="219">
        <v>2003007</v>
      </c>
      <c r="AP46" s="219">
        <v>12719</v>
      </c>
      <c r="AQ46" s="219">
        <v>112479</v>
      </c>
      <c r="AR46" s="219">
        <v>510444</v>
      </c>
      <c r="AS46" s="219">
        <v>98961</v>
      </c>
      <c r="AT46" s="219">
        <v>71347</v>
      </c>
      <c r="AU46" s="219">
        <v>678767</v>
      </c>
      <c r="AV46" s="219">
        <v>1237267</v>
      </c>
      <c r="AW46" s="219">
        <v>263270</v>
      </c>
      <c r="AX46" s="219">
        <v>2125868</v>
      </c>
      <c r="AY46" s="219">
        <v>423051</v>
      </c>
      <c r="AZ46" s="220">
        <v>5081936</v>
      </c>
      <c r="BA46" s="385"/>
      <c r="BB46" s="385"/>
      <c r="BC46" s="385"/>
      <c r="BD46" s="385"/>
      <c r="BE46" s="385"/>
      <c r="BF46" s="385"/>
      <c r="BI46" s="212">
        <f t="shared" si="34"/>
        <v>12619116</v>
      </c>
    </row>
    <row r="47" spans="1:61" hidden="1" x14ac:dyDescent="0.3">
      <c r="A47" s="538"/>
      <c r="B47" s="218" t="s">
        <v>46</v>
      </c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7"/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O47" s="212">
        <v>0</v>
      </c>
      <c r="AP47" s="212">
        <v>0</v>
      </c>
      <c r="AQ47" s="212">
        <v>0</v>
      </c>
      <c r="AR47" s="212">
        <v>0</v>
      </c>
      <c r="AS47" s="212">
        <v>0</v>
      </c>
      <c r="AT47" s="212">
        <v>0</v>
      </c>
      <c r="AU47" s="212">
        <v>0</v>
      </c>
      <c r="AV47" s="212">
        <v>0</v>
      </c>
      <c r="AW47" s="212">
        <v>0</v>
      </c>
      <c r="AX47" s="212">
        <v>0</v>
      </c>
      <c r="AY47" s="212">
        <v>89244</v>
      </c>
      <c r="AZ47" s="213">
        <v>0</v>
      </c>
      <c r="BA47" s="385"/>
      <c r="BB47" s="385"/>
      <c r="BC47" s="385"/>
      <c r="BD47" s="385"/>
      <c r="BE47" s="385"/>
      <c r="BF47" s="385"/>
      <c r="BI47" s="212">
        <f t="shared" si="34"/>
        <v>89244</v>
      </c>
    </row>
    <row r="48" spans="1:61" s="77" customFormat="1" ht="15" hidden="1" thickBot="1" x14ac:dyDescent="0.35">
      <c r="A48" s="539"/>
      <c r="B48" s="216" t="s">
        <v>3</v>
      </c>
      <c r="C48" s="196">
        <f t="shared" ref="C48" si="46">SUM(C45:C46)</f>
        <v>1</v>
      </c>
      <c r="D48" s="196">
        <f t="shared" ref="D48:M48" si="47">SUM(D45:D46)</f>
        <v>1</v>
      </c>
      <c r="E48" s="196">
        <f t="shared" si="47"/>
        <v>1</v>
      </c>
      <c r="F48" s="196">
        <f t="shared" si="47"/>
        <v>1</v>
      </c>
      <c r="G48" s="196">
        <f t="shared" si="47"/>
        <v>1</v>
      </c>
      <c r="H48" s="196">
        <f t="shared" si="47"/>
        <v>1</v>
      </c>
      <c r="I48" s="196">
        <f t="shared" si="47"/>
        <v>1</v>
      </c>
      <c r="J48" s="196">
        <f t="shared" si="47"/>
        <v>1</v>
      </c>
      <c r="K48" s="196">
        <f t="shared" si="47"/>
        <v>1</v>
      </c>
      <c r="L48" s="196">
        <f t="shared" si="47"/>
        <v>1</v>
      </c>
      <c r="M48" s="196">
        <f t="shared" si="47"/>
        <v>1</v>
      </c>
      <c r="N48" s="196">
        <f>SUM(N45:N46)</f>
        <v>1</v>
      </c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O48" s="214">
        <f t="shared" ref="AO48:AY48" si="48">SUM(AO45:AO47)</f>
        <v>2603313</v>
      </c>
      <c r="AP48" s="214">
        <f t="shared" si="48"/>
        <v>104987</v>
      </c>
      <c r="AQ48" s="214">
        <f t="shared" si="48"/>
        <v>112479</v>
      </c>
      <c r="AR48" s="214">
        <f t="shared" si="48"/>
        <v>936162</v>
      </c>
      <c r="AS48" s="214">
        <f t="shared" si="48"/>
        <v>1010177</v>
      </c>
      <c r="AT48" s="214">
        <f t="shared" si="48"/>
        <v>1761476</v>
      </c>
      <c r="AU48" s="214">
        <f t="shared" si="48"/>
        <v>1787318</v>
      </c>
      <c r="AV48" s="214">
        <f t="shared" si="48"/>
        <v>1620026</v>
      </c>
      <c r="AW48" s="214">
        <f t="shared" si="48"/>
        <v>1316243</v>
      </c>
      <c r="AX48" s="214">
        <f t="shared" si="48"/>
        <v>3316654</v>
      </c>
      <c r="AY48" s="214">
        <f t="shared" si="48"/>
        <v>1442028</v>
      </c>
      <c r="AZ48" s="215">
        <f>SUM(AZ45:AZ47)</f>
        <v>7584384</v>
      </c>
      <c r="BA48" s="385">
        <f t="shared" ref="BA48:BF48" si="49">SUM(BA45:BA47)</f>
        <v>0</v>
      </c>
      <c r="BB48" s="385">
        <f t="shared" si="49"/>
        <v>0</v>
      </c>
      <c r="BC48" s="385">
        <f t="shared" si="49"/>
        <v>0</v>
      </c>
      <c r="BD48" s="385">
        <f t="shared" si="49"/>
        <v>0</v>
      </c>
      <c r="BE48" s="385">
        <f t="shared" si="49"/>
        <v>0</v>
      </c>
      <c r="BF48" s="385">
        <f t="shared" si="49"/>
        <v>0</v>
      </c>
      <c r="BI48" s="214">
        <f t="shared" si="34"/>
        <v>23595247</v>
      </c>
    </row>
    <row r="49" spans="1:61" hidden="1" x14ac:dyDescent="0.3">
      <c r="A49" s="537" t="s">
        <v>16</v>
      </c>
      <c r="B49" s="74" t="s">
        <v>44</v>
      </c>
      <c r="C49" s="208">
        <f>IF(AO52=0,0,AO49/SUM(AO49:AO50))</f>
        <v>1</v>
      </c>
      <c r="D49" s="208">
        <f t="shared" ref="D49:M49" si="50">IF(AP52=0,0,AP49/SUM(AP49:AP50))</f>
        <v>0</v>
      </c>
      <c r="E49" s="208">
        <f t="shared" si="50"/>
        <v>0</v>
      </c>
      <c r="F49" s="208">
        <f t="shared" si="50"/>
        <v>0.73806693529784195</v>
      </c>
      <c r="G49" s="208">
        <f t="shared" si="50"/>
        <v>1</v>
      </c>
      <c r="H49" s="208">
        <f t="shared" si="50"/>
        <v>0</v>
      </c>
      <c r="I49" s="208">
        <f t="shared" si="50"/>
        <v>0</v>
      </c>
      <c r="J49" s="208">
        <f t="shared" si="50"/>
        <v>2.2466753323095931E-2</v>
      </c>
      <c r="K49" s="208">
        <f t="shared" si="50"/>
        <v>1</v>
      </c>
      <c r="L49" s="208">
        <f t="shared" si="50"/>
        <v>0.65823026102025339</v>
      </c>
      <c r="M49" s="208">
        <f t="shared" si="50"/>
        <v>1</v>
      </c>
      <c r="N49" s="393">
        <f>IF(SUM(AZ52:BF52)=0,0,SUM(AZ49:BF49)/SUM(AZ49:BF50))</f>
        <v>1</v>
      </c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O49" s="219">
        <v>144648</v>
      </c>
      <c r="AP49" s="219">
        <v>0</v>
      </c>
      <c r="AQ49" s="219">
        <v>0</v>
      </c>
      <c r="AR49" s="219">
        <v>751902</v>
      </c>
      <c r="AS49" s="219">
        <v>60457</v>
      </c>
      <c r="AT49" s="219">
        <v>0</v>
      </c>
      <c r="AU49" s="219">
        <v>0</v>
      </c>
      <c r="AV49" s="219">
        <v>14294</v>
      </c>
      <c r="AW49" s="219">
        <v>12533</v>
      </c>
      <c r="AX49" s="219">
        <v>455808</v>
      </c>
      <c r="AY49" s="219">
        <v>1135085</v>
      </c>
      <c r="AZ49" s="220">
        <v>546409</v>
      </c>
      <c r="BA49" s="385"/>
      <c r="BB49" s="385"/>
      <c r="BC49" s="385"/>
      <c r="BD49" s="385"/>
      <c r="BE49" s="385"/>
      <c r="BF49" s="385"/>
      <c r="BI49" s="212">
        <f t="shared" si="34"/>
        <v>3121136</v>
      </c>
    </row>
    <row r="50" spans="1:61" hidden="1" x14ac:dyDescent="0.3">
      <c r="A50" s="538"/>
      <c r="B50" s="73" t="s">
        <v>45</v>
      </c>
      <c r="C50" s="209">
        <f>IF(AO52=0,0,AO50/SUM(AO49:AO50))</f>
        <v>0</v>
      </c>
      <c r="D50" s="209">
        <f t="shared" ref="D50:M50" si="51">IF(AP52=0,0,AP50/SUM(AP49:AP50))</f>
        <v>0</v>
      </c>
      <c r="E50" s="209">
        <f t="shared" si="51"/>
        <v>0</v>
      </c>
      <c r="F50" s="209">
        <f t="shared" si="51"/>
        <v>0.26193306470215805</v>
      </c>
      <c r="G50" s="209">
        <f t="shared" si="51"/>
        <v>0</v>
      </c>
      <c r="H50" s="209">
        <f t="shared" si="51"/>
        <v>0</v>
      </c>
      <c r="I50" s="209">
        <f t="shared" si="51"/>
        <v>1</v>
      </c>
      <c r="J50" s="209">
        <f t="shared" si="51"/>
        <v>0.97753324667690411</v>
      </c>
      <c r="K50" s="209">
        <f t="shared" si="51"/>
        <v>0</v>
      </c>
      <c r="L50" s="209">
        <f t="shared" si="51"/>
        <v>0.34176973897974655</v>
      </c>
      <c r="M50" s="209">
        <f t="shared" si="51"/>
        <v>0</v>
      </c>
      <c r="N50" s="394">
        <f>IF(SUM(AZ52:BF52)=0,0,SUM(AZ50:BF50)/SUM(AZ49:BF50))</f>
        <v>0</v>
      </c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O50" s="219">
        <v>0</v>
      </c>
      <c r="AP50" s="219">
        <v>0</v>
      </c>
      <c r="AQ50" s="219">
        <v>0</v>
      </c>
      <c r="AR50" s="219">
        <v>266843</v>
      </c>
      <c r="AS50" s="219">
        <v>0</v>
      </c>
      <c r="AT50" s="219">
        <v>0</v>
      </c>
      <c r="AU50" s="219">
        <v>22149</v>
      </c>
      <c r="AV50" s="219">
        <v>621935</v>
      </c>
      <c r="AW50" s="219">
        <v>0</v>
      </c>
      <c r="AX50" s="219">
        <v>236667</v>
      </c>
      <c r="AY50" s="219">
        <v>0</v>
      </c>
      <c r="AZ50" s="220">
        <v>0</v>
      </c>
      <c r="BA50" s="385"/>
      <c r="BB50" s="385"/>
      <c r="BC50" s="385"/>
      <c r="BD50" s="385"/>
      <c r="BE50" s="385"/>
      <c r="BF50" s="385"/>
      <c r="BI50" s="212">
        <f t="shared" si="34"/>
        <v>1147594</v>
      </c>
    </row>
    <row r="51" spans="1:61" hidden="1" x14ac:dyDescent="0.3">
      <c r="A51" s="538"/>
      <c r="B51" s="218" t="s">
        <v>46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O51" s="212">
        <v>0</v>
      </c>
      <c r="AP51" s="212">
        <v>0</v>
      </c>
      <c r="AQ51" s="212">
        <v>0</v>
      </c>
      <c r="AR51" s="212">
        <v>0</v>
      </c>
      <c r="AS51" s="212">
        <v>23201</v>
      </c>
      <c r="AT51" s="212">
        <v>0</v>
      </c>
      <c r="AU51" s="212">
        <v>0</v>
      </c>
      <c r="AV51" s="212">
        <v>0</v>
      </c>
      <c r="AW51" s="212">
        <v>0</v>
      </c>
      <c r="AX51" s="212">
        <v>0</v>
      </c>
      <c r="AY51" s="212">
        <v>0</v>
      </c>
      <c r="AZ51" s="213">
        <v>0</v>
      </c>
      <c r="BA51" s="385"/>
      <c r="BB51" s="385"/>
      <c r="BC51" s="385"/>
      <c r="BD51" s="385"/>
      <c r="BE51" s="385"/>
      <c r="BF51" s="385"/>
      <c r="BI51" s="212">
        <f t="shared" si="34"/>
        <v>23201</v>
      </c>
    </row>
    <row r="52" spans="1:61" s="77" customFormat="1" ht="15" hidden="1" thickBot="1" x14ac:dyDescent="0.35">
      <c r="A52" s="539"/>
      <c r="B52" s="216" t="s">
        <v>3</v>
      </c>
      <c r="C52" s="196">
        <f t="shared" ref="C52" si="52">SUM(C49:C50)</f>
        <v>1</v>
      </c>
      <c r="D52" s="196">
        <f t="shared" ref="D52:M52" si="53">SUM(D49:D50)</f>
        <v>0</v>
      </c>
      <c r="E52" s="196">
        <f t="shared" si="53"/>
        <v>0</v>
      </c>
      <c r="F52" s="196">
        <f t="shared" si="53"/>
        <v>1</v>
      </c>
      <c r="G52" s="196">
        <f t="shared" si="53"/>
        <v>1</v>
      </c>
      <c r="H52" s="196">
        <f t="shared" si="53"/>
        <v>0</v>
      </c>
      <c r="I52" s="196">
        <f t="shared" si="53"/>
        <v>1</v>
      </c>
      <c r="J52" s="196">
        <f t="shared" si="53"/>
        <v>1</v>
      </c>
      <c r="K52" s="196">
        <f t="shared" si="53"/>
        <v>1</v>
      </c>
      <c r="L52" s="196">
        <f t="shared" si="53"/>
        <v>1</v>
      </c>
      <c r="M52" s="196">
        <f t="shared" si="53"/>
        <v>1</v>
      </c>
      <c r="N52" s="196">
        <f>SUM(N49:N50)</f>
        <v>1</v>
      </c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207"/>
      <c r="AJ52" s="207"/>
      <c r="AK52" s="207"/>
      <c r="AL52" s="207"/>
      <c r="AM52" s="207"/>
      <c r="AO52" s="214">
        <f t="shared" ref="AO52:AY52" si="54">SUM(AO49:AO51)</f>
        <v>144648</v>
      </c>
      <c r="AP52" s="214">
        <f t="shared" si="54"/>
        <v>0</v>
      </c>
      <c r="AQ52" s="214">
        <f t="shared" si="54"/>
        <v>0</v>
      </c>
      <c r="AR52" s="214">
        <f t="shared" si="54"/>
        <v>1018745</v>
      </c>
      <c r="AS52" s="214">
        <f t="shared" si="54"/>
        <v>83658</v>
      </c>
      <c r="AT52" s="214">
        <f t="shared" si="54"/>
        <v>0</v>
      </c>
      <c r="AU52" s="214">
        <f t="shared" si="54"/>
        <v>22149</v>
      </c>
      <c r="AV52" s="214">
        <f t="shared" si="54"/>
        <v>636229</v>
      </c>
      <c r="AW52" s="214">
        <f t="shared" si="54"/>
        <v>12533</v>
      </c>
      <c r="AX52" s="214">
        <f t="shared" si="54"/>
        <v>692475</v>
      </c>
      <c r="AY52" s="214">
        <f t="shared" si="54"/>
        <v>1135085</v>
      </c>
      <c r="AZ52" s="215">
        <f>SUM(AZ49:AZ51)</f>
        <v>546409</v>
      </c>
      <c r="BA52" s="385">
        <f t="shared" ref="BA52:BF52" si="55">SUM(BA49:BA51)</f>
        <v>0</v>
      </c>
      <c r="BB52" s="385">
        <f t="shared" si="55"/>
        <v>0</v>
      </c>
      <c r="BC52" s="385">
        <f t="shared" si="55"/>
        <v>0</v>
      </c>
      <c r="BD52" s="385">
        <f t="shared" si="55"/>
        <v>0</v>
      </c>
      <c r="BE52" s="385">
        <f t="shared" si="55"/>
        <v>0</v>
      </c>
      <c r="BF52" s="385">
        <f t="shared" si="55"/>
        <v>0</v>
      </c>
      <c r="BI52" s="214">
        <f t="shared" si="34"/>
        <v>4291931</v>
      </c>
    </row>
    <row r="53" spans="1:61" hidden="1" x14ac:dyDescent="0.3">
      <c r="A53" s="540" t="s">
        <v>47</v>
      </c>
      <c r="B53" s="76" t="s">
        <v>44</v>
      </c>
      <c r="C53" s="208">
        <f>IF(AO56=0,0,AO53/SUM(AO53:AO54))</f>
        <v>0.57316354600011676</v>
      </c>
      <c r="D53" s="208">
        <f t="shared" ref="D53:M53" si="56">IF(AP56=0,0,AP53/SUM(AP53:AP54))</f>
        <v>0.87429509192866983</v>
      </c>
      <c r="E53" s="208">
        <f t="shared" si="56"/>
        <v>0.9451609281622495</v>
      </c>
      <c r="F53" s="208">
        <f t="shared" si="56"/>
        <v>0.84709206714454821</v>
      </c>
      <c r="G53" s="208">
        <f t="shared" si="56"/>
        <v>0.92585975836757195</v>
      </c>
      <c r="H53" s="208">
        <f t="shared" si="56"/>
        <v>0.95521056041204755</v>
      </c>
      <c r="I53" s="208">
        <f t="shared" si="56"/>
        <v>0.79102337450160642</v>
      </c>
      <c r="J53" s="208">
        <f t="shared" si="56"/>
        <v>0.77558391117710124</v>
      </c>
      <c r="K53" s="208">
        <f t="shared" si="56"/>
        <v>0.84922527352143395</v>
      </c>
      <c r="L53" s="208">
        <f t="shared" si="56"/>
        <v>0.79383140191995061</v>
      </c>
      <c r="M53" s="208">
        <f t="shared" si="56"/>
        <v>0.84966422150707266</v>
      </c>
      <c r="N53" s="393">
        <f>IF(SUM(AZ56:BF56)=0,0,SUM(AZ53:BF53)/SUM(AZ53:BF54))</f>
        <v>0.82352830524616139</v>
      </c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O53" s="212">
        <f t="shared" ref="AO53:AY55" si="57">AO37+AO41+AO45+AO49</f>
        <v>3033965</v>
      </c>
      <c r="AP53" s="212">
        <f t="shared" si="57"/>
        <v>3211438</v>
      </c>
      <c r="AQ53" s="212">
        <f t="shared" si="57"/>
        <v>3434815</v>
      </c>
      <c r="AR53" s="212">
        <f t="shared" si="57"/>
        <v>7044543</v>
      </c>
      <c r="AS53" s="212">
        <f t="shared" si="57"/>
        <v>8209542</v>
      </c>
      <c r="AT53" s="212">
        <f t="shared" si="57"/>
        <v>8348504</v>
      </c>
      <c r="AU53" s="212">
        <f t="shared" si="57"/>
        <v>6522774</v>
      </c>
      <c r="AV53" s="212">
        <f t="shared" si="57"/>
        <v>7810282</v>
      </c>
      <c r="AW53" s="212">
        <f>AW37+AW41+AW45+AW49</f>
        <v>7290734</v>
      </c>
      <c r="AX53" s="212">
        <f t="shared" si="57"/>
        <v>11112768</v>
      </c>
      <c r="AY53" s="212">
        <f t="shared" si="57"/>
        <v>12856486</v>
      </c>
      <c r="AZ53" s="213">
        <f>AZ37+AZ41+AZ45+AZ49</f>
        <v>33885342</v>
      </c>
      <c r="BA53" s="385">
        <f t="shared" ref="BA53:BF55" si="58">BA37+BA41+BA45+BA49</f>
        <v>0</v>
      </c>
      <c r="BB53" s="385">
        <f t="shared" si="58"/>
        <v>0</v>
      </c>
      <c r="BC53" s="385">
        <f t="shared" si="58"/>
        <v>0</v>
      </c>
      <c r="BD53" s="385">
        <f t="shared" si="58"/>
        <v>0</v>
      </c>
      <c r="BE53" s="385">
        <f t="shared" si="58"/>
        <v>0</v>
      </c>
      <c r="BF53" s="385">
        <f t="shared" si="58"/>
        <v>0</v>
      </c>
      <c r="BI53" s="212">
        <f t="shared" si="34"/>
        <v>112761193</v>
      </c>
    </row>
    <row r="54" spans="1:61" hidden="1" x14ac:dyDescent="0.3">
      <c r="A54" s="541"/>
      <c r="B54" s="73" t="s">
        <v>45</v>
      </c>
      <c r="C54" s="209">
        <f>IF(AO56=0,0,AO54/SUM(AO53:AO54))</f>
        <v>0.42683645399988324</v>
      </c>
      <c r="D54" s="209">
        <f t="shared" ref="D54:M54" si="59">IF(AP56=0,0,AP54/SUM(AP53:AP54))</f>
        <v>0.12570490807133014</v>
      </c>
      <c r="E54" s="209">
        <f t="shared" si="59"/>
        <v>5.4839071837750469E-2</v>
      </c>
      <c r="F54" s="209">
        <f t="shared" si="59"/>
        <v>0.15290793285545182</v>
      </c>
      <c r="G54" s="209">
        <f t="shared" si="59"/>
        <v>7.414024163242805E-2</v>
      </c>
      <c r="H54" s="209">
        <f t="shared" si="59"/>
        <v>4.4789439587952444E-2</v>
      </c>
      <c r="I54" s="209">
        <f t="shared" si="59"/>
        <v>0.20897662549839352</v>
      </c>
      <c r="J54" s="209">
        <f t="shared" si="59"/>
        <v>0.22441608882289879</v>
      </c>
      <c r="K54" s="209">
        <f t="shared" si="59"/>
        <v>0.1507747264785661</v>
      </c>
      <c r="L54" s="209">
        <f t="shared" si="59"/>
        <v>0.20616859808004942</v>
      </c>
      <c r="M54" s="209">
        <f t="shared" si="59"/>
        <v>0.1503357784929274</v>
      </c>
      <c r="N54" s="394">
        <f>IF(SUM(AZ56:BF56)=0,0,SUM(AZ54:BF54)/SUM(AZ53:BF54))</f>
        <v>0.17647169475383861</v>
      </c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O54" s="212">
        <f t="shared" si="57"/>
        <v>2259402</v>
      </c>
      <c r="AP54" s="212">
        <f t="shared" si="57"/>
        <v>461736</v>
      </c>
      <c r="AQ54" s="212">
        <f t="shared" si="57"/>
        <v>199291</v>
      </c>
      <c r="AR54" s="212">
        <f t="shared" si="57"/>
        <v>1271605</v>
      </c>
      <c r="AS54" s="212">
        <f t="shared" si="57"/>
        <v>657397</v>
      </c>
      <c r="AT54" s="212">
        <f t="shared" si="57"/>
        <v>391458</v>
      </c>
      <c r="AU54" s="212">
        <f t="shared" si="57"/>
        <v>1723220</v>
      </c>
      <c r="AV54" s="212">
        <f t="shared" si="57"/>
        <v>2259914</v>
      </c>
      <c r="AW54" s="212">
        <f t="shared" si="57"/>
        <v>1294425</v>
      </c>
      <c r="AX54" s="212">
        <f t="shared" si="57"/>
        <v>2886134</v>
      </c>
      <c r="AY54" s="212">
        <f t="shared" si="57"/>
        <v>2274769</v>
      </c>
      <c r="AZ54" s="213">
        <f>AZ38+AZ42+AZ46+AZ50</f>
        <v>7261200</v>
      </c>
      <c r="BA54" s="385">
        <f t="shared" si="58"/>
        <v>0</v>
      </c>
      <c r="BB54" s="385">
        <f t="shared" si="58"/>
        <v>0</v>
      </c>
      <c r="BC54" s="385">
        <f t="shared" si="58"/>
        <v>0</v>
      </c>
      <c r="BD54" s="385">
        <f t="shared" si="58"/>
        <v>0</v>
      </c>
      <c r="BE54" s="385">
        <f t="shared" si="58"/>
        <v>0</v>
      </c>
      <c r="BF54" s="385">
        <f t="shared" si="58"/>
        <v>0</v>
      </c>
      <c r="BI54" s="212">
        <f t="shared" si="34"/>
        <v>22940551</v>
      </c>
    </row>
    <row r="55" spans="1:61" hidden="1" x14ac:dyDescent="0.3">
      <c r="A55" s="541"/>
      <c r="B55" s="218" t="s">
        <v>46</v>
      </c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O55" s="212">
        <f t="shared" si="57"/>
        <v>9682</v>
      </c>
      <c r="AP55" s="212">
        <f t="shared" si="57"/>
        <v>48789</v>
      </c>
      <c r="AQ55" s="212">
        <f t="shared" si="57"/>
        <v>0</v>
      </c>
      <c r="AR55" s="212">
        <f t="shared" si="57"/>
        <v>190653</v>
      </c>
      <c r="AS55" s="212">
        <f t="shared" si="57"/>
        <v>48510</v>
      </c>
      <c r="AT55" s="212">
        <f t="shared" si="57"/>
        <v>74160</v>
      </c>
      <c r="AU55" s="212">
        <f t="shared" si="57"/>
        <v>116381</v>
      </c>
      <c r="AV55" s="212">
        <f t="shared" si="57"/>
        <v>64938</v>
      </c>
      <c r="AW55" s="212">
        <f t="shared" si="57"/>
        <v>-242816</v>
      </c>
      <c r="AX55" s="212">
        <f t="shared" si="57"/>
        <v>92142</v>
      </c>
      <c r="AY55" s="212">
        <f t="shared" si="57"/>
        <v>456445</v>
      </c>
      <c r="AZ55" s="213">
        <f>AZ39+AZ43+AZ47+AZ51</f>
        <v>10971237</v>
      </c>
      <c r="BA55" s="385">
        <f t="shared" si="58"/>
        <v>0</v>
      </c>
      <c r="BB55" s="385">
        <f t="shared" si="58"/>
        <v>0</v>
      </c>
      <c r="BC55" s="385">
        <f t="shared" si="58"/>
        <v>0</v>
      </c>
      <c r="BD55" s="385">
        <f t="shared" si="58"/>
        <v>0</v>
      </c>
      <c r="BE55" s="385">
        <f t="shared" si="58"/>
        <v>0</v>
      </c>
      <c r="BF55" s="385">
        <f t="shared" si="58"/>
        <v>0</v>
      </c>
      <c r="BI55" s="212">
        <f t="shared" si="34"/>
        <v>11830121</v>
      </c>
    </row>
    <row r="56" spans="1:61" s="77" customFormat="1" ht="15" hidden="1" thickBot="1" x14ac:dyDescent="0.35">
      <c r="A56" s="542"/>
      <c r="B56" s="216" t="s">
        <v>3</v>
      </c>
      <c r="C56" s="196">
        <f t="shared" ref="C56" si="60">SUM(C53:C54)</f>
        <v>1</v>
      </c>
      <c r="D56" s="196">
        <f t="shared" ref="D56:M56" si="61">SUM(D53:D54)</f>
        <v>1</v>
      </c>
      <c r="E56" s="196">
        <f t="shared" si="61"/>
        <v>1</v>
      </c>
      <c r="F56" s="196">
        <f t="shared" si="61"/>
        <v>1</v>
      </c>
      <c r="G56" s="196">
        <f t="shared" si="61"/>
        <v>1</v>
      </c>
      <c r="H56" s="196">
        <f t="shared" si="61"/>
        <v>1</v>
      </c>
      <c r="I56" s="196">
        <f t="shared" si="61"/>
        <v>1</v>
      </c>
      <c r="J56" s="196">
        <f t="shared" si="61"/>
        <v>1</v>
      </c>
      <c r="K56" s="196">
        <f t="shared" si="61"/>
        <v>1</v>
      </c>
      <c r="L56" s="196">
        <f t="shared" si="61"/>
        <v>1</v>
      </c>
      <c r="M56" s="196">
        <f t="shared" si="61"/>
        <v>1</v>
      </c>
      <c r="N56" s="196">
        <f>SUM(N53:N54)</f>
        <v>1</v>
      </c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7"/>
      <c r="AL56" s="207"/>
      <c r="AM56" s="207"/>
      <c r="AO56" s="214">
        <f t="shared" ref="AO56:AY56" si="62">SUM(AO53:AO55)</f>
        <v>5303049</v>
      </c>
      <c r="AP56" s="214">
        <f t="shared" si="62"/>
        <v>3721963</v>
      </c>
      <c r="AQ56" s="214">
        <f t="shared" si="62"/>
        <v>3634106</v>
      </c>
      <c r="AR56" s="214">
        <f t="shared" si="62"/>
        <v>8506801</v>
      </c>
      <c r="AS56" s="214">
        <f t="shared" si="62"/>
        <v>8915449</v>
      </c>
      <c r="AT56" s="214">
        <f t="shared" si="62"/>
        <v>8814122</v>
      </c>
      <c r="AU56" s="214">
        <f t="shared" si="62"/>
        <v>8362375</v>
      </c>
      <c r="AV56" s="214">
        <f t="shared" si="62"/>
        <v>10135134</v>
      </c>
      <c r="AW56" s="214">
        <f t="shared" si="62"/>
        <v>8342343</v>
      </c>
      <c r="AX56" s="214">
        <f t="shared" si="62"/>
        <v>14091044</v>
      </c>
      <c r="AY56" s="214">
        <f t="shared" si="62"/>
        <v>15587700</v>
      </c>
      <c r="AZ56" s="215">
        <f>SUM(AZ53:AZ55)</f>
        <v>52117779</v>
      </c>
      <c r="BA56" s="385">
        <f t="shared" ref="BA56:BF56" si="63">SUM(BA53:BA55)</f>
        <v>0</v>
      </c>
      <c r="BB56" s="385">
        <f t="shared" si="63"/>
        <v>0</v>
      </c>
      <c r="BC56" s="385">
        <f t="shared" si="63"/>
        <v>0</v>
      </c>
      <c r="BD56" s="385">
        <f t="shared" si="63"/>
        <v>0</v>
      </c>
      <c r="BE56" s="385">
        <f t="shared" si="63"/>
        <v>0</v>
      </c>
      <c r="BF56" s="385">
        <f t="shared" si="63"/>
        <v>0</v>
      </c>
      <c r="BI56" s="214">
        <f t="shared" si="34"/>
        <v>147531865</v>
      </c>
    </row>
    <row r="57" spans="1:61" hidden="1" x14ac:dyDescent="0.3">
      <c r="E57" s="96"/>
      <c r="F57" s="96"/>
      <c r="G57" s="96"/>
      <c r="H57" s="96"/>
    </row>
    <row r="58" spans="1:61" hidden="1" x14ac:dyDescent="0.3"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</row>
    <row r="59" spans="1:61" x14ac:dyDescent="0.3">
      <c r="A59" s="533" t="s">
        <v>48</v>
      </c>
      <c r="B59" s="533"/>
      <c r="C59" s="203" t="s">
        <v>49</v>
      </c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</row>
    <row r="60" spans="1:61" ht="15" thickBot="1" x14ac:dyDescent="0.35">
      <c r="A60" s="533"/>
      <c r="B60" s="533"/>
      <c r="C60" s="229" t="s">
        <v>50</v>
      </c>
      <c r="E60" s="126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1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</row>
    <row r="61" spans="1:61" ht="15" thickBot="1" x14ac:dyDescent="0.35">
      <c r="B61" s="55" t="s">
        <v>34</v>
      </c>
      <c r="C61" s="50">
        <f>C36</f>
        <v>43831</v>
      </c>
      <c r="D61" s="50">
        <f t="shared" ref="D61:AM61" si="64">D36</f>
        <v>43862</v>
      </c>
      <c r="E61" s="50">
        <f t="shared" si="64"/>
        <v>43891</v>
      </c>
      <c r="F61" s="50">
        <f t="shared" si="64"/>
        <v>43922</v>
      </c>
      <c r="G61" s="50">
        <f t="shared" si="64"/>
        <v>43952</v>
      </c>
      <c r="H61" s="50">
        <f t="shared" si="64"/>
        <v>43983</v>
      </c>
      <c r="I61" s="50">
        <f t="shared" si="64"/>
        <v>44013</v>
      </c>
      <c r="J61" s="50">
        <f t="shared" si="64"/>
        <v>44044</v>
      </c>
      <c r="K61" s="50">
        <f t="shared" si="64"/>
        <v>44075</v>
      </c>
      <c r="L61" s="50">
        <f t="shared" si="64"/>
        <v>44105</v>
      </c>
      <c r="M61" s="50">
        <f t="shared" si="64"/>
        <v>44136</v>
      </c>
      <c r="N61" s="50">
        <f t="shared" si="64"/>
        <v>44166</v>
      </c>
      <c r="O61" s="50">
        <f t="shared" si="64"/>
        <v>44197</v>
      </c>
      <c r="P61" s="50">
        <f t="shared" si="64"/>
        <v>44228</v>
      </c>
      <c r="Q61" s="50">
        <f t="shared" si="64"/>
        <v>44256</v>
      </c>
      <c r="R61" s="50">
        <f t="shared" si="64"/>
        <v>44287</v>
      </c>
      <c r="S61" s="50">
        <f t="shared" si="64"/>
        <v>44317</v>
      </c>
      <c r="T61" s="50">
        <f t="shared" si="64"/>
        <v>44348</v>
      </c>
      <c r="U61" s="50">
        <f t="shared" si="64"/>
        <v>44378</v>
      </c>
      <c r="V61" s="50">
        <f t="shared" si="64"/>
        <v>44409</v>
      </c>
      <c r="W61" s="50">
        <f t="shared" si="64"/>
        <v>44440</v>
      </c>
      <c r="X61" s="50">
        <f t="shared" si="64"/>
        <v>44470</v>
      </c>
      <c r="Y61" s="50">
        <f t="shared" si="64"/>
        <v>44501</v>
      </c>
      <c r="Z61" s="50">
        <f t="shared" si="64"/>
        <v>44531</v>
      </c>
      <c r="AA61" s="50">
        <f t="shared" si="64"/>
        <v>44562</v>
      </c>
      <c r="AB61" s="50">
        <f t="shared" si="64"/>
        <v>44593</v>
      </c>
      <c r="AC61" s="50">
        <f t="shared" si="64"/>
        <v>44621</v>
      </c>
      <c r="AD61" s="50">
        <f t="shared" si="64"/>
        <v>44652</v>
      </c>
      <c r="AE61" s="50">
        <f t="shared" si="64"/>
        <v>44682</v>
      </c>
      <c r="AF61" s="50">
        <f t="shared" si="64"/>
        <v>44713</v>
      </c>
      <c r="AG61" s="50">
        <f t="shared" si="64"/>
        <v>44743</v>
      </c>
      <c r="AH61" s="50">
        <f t="shared" si="64"/>
        <v>44774</v>
      </c>
      <c r="AI61" s="50">
        <f t="shared" si="64"/>
        <v>44805</v>
      </c>
      <c r="AJ61" s="50">
        <f t="shared" si="64"/>
        <v>44835</v>
      </c>
      <c r="AK61" s="50">
        <f t="shared" si="64"/>
        <v>44866</v>
      </c>
      <c r="AL61" s="50">
        <f t="shared" si="64"/>
        <v>44896</v>
      </c>
      <c r="AM61" s="50">
        <f t="shared" si="64"/>
        <v>44927</v>
      </c>
    </row>
    <row r="62" spans="1:61" x14ac:dyDescent="0.3">
      <c r="B62" s="56" t="s">
        <v>7</v>
      </c>
      <c r="C62" s="67">
        <f t="shared" ref="C62:AM65" si="65">SUM(C70,C78)</f>
        <v>4208916.240136236</v>
      </c>
      <c r="D62" s="67">
        <f t="shared" si="65"/>
        <v>4674705.3249443062</v>
      </c>
      <c r="E62" s="67">
        <f t="shared" si="65"/>
        <v>6733723.6281357137</v>
      </c>
      <c r="F62" s="67">
        <f t="shared" si="65"/>
        <v>3478743.6551123927</v>
      </c>
      <c r="G62" s="67">
        <f t="shared" si="65"/>
        <v>6017155.8442909233</v>
      </c>
      <c r="H62" s="67">
        <f t="shared" si="65"/>
        <v>14136844.469925292</v>
      </c>
      <c r="I62" s="67">
        <f t="shared" si="65"/>
        <v>18152844.017019574</v>
      </c>
      <c r="J62" s="67">
        <f t="shared" si="65"/>
        <v>23501440.058196474</v>
      </c>
      <c r="K62" s="67">
        <f t="shared" si="65"/>
        <v>18568317.720464244</v>
      </c>
      <c r="L62" s="67">
        <f t="shared" si="65"/>
        <v>22487598.509071536</v>
      </c>
      <c r="M62" s="67">
        <f t="shared" si="65"/>
        <v>20260371.321910601</v>
      </c>
      <c r="N62" s="67">
        <f t="shared" si="65"/>
        <v>38300419.322090641</v>
      </c>
      <c r="O62" s="67">
        <f t="shared" si="65"/>
        <v>0</v>
      </c>
      <c r="P62" s="67">
        <f t="shared" si="65"/>
        <v>0</v>
      </c>
      <c r="Q62" s="67">
        <f t="shared" si="65"/>
        <v>0</v>
      </c>
      <c r="R62" s="67">
        <f t="shared" si="65"/>
        <v>0</v>
      </c>
      <c r="S62" s="67">
        <f t="shared" si="65"/>
        <v>0</v>
      </c>
      <c r="T62" s="67">
        <f t="shared" si="65"/>
        <v>0</v>
      </c>
      <c r="U62" s="67">
        <f t="shared" si="65"/>
        <v>0</v>
      </c>
      <c r="V62" s="67">
        <f t="shared" si="65"/>
        <v>0</v>
      </c>
      <c r="W62" s="67">
        <f t="shared" si="65"/>
        <v>0</v>
      </c>
      <c r="X62" s="67">
        <f t="shared" si="65"/>
        <v>0</v>
      </c>
      <c r="Y62" s="67">
        <f t="shared" si="65"/>
        <v>0</v>
      </c>
      <c r="Z62" s="67">
        <f t="shared" si="65"/>
        <v>0</v>
      </c>
      <c r="AA62" s="67">
        <f t="shared" si="65"/>
        <v>0</v>
      </c>
      <c r="AB62" s="67">
        <f t="shared" si="65"/>
        <v>0</v>
      </c>
      <c r="AC62" s="67">
        <f t="shared" si="65"/>
        <v>0</v>
      </c>
      <c r="AD62" s="67">
        <f t="shared" si="65"/>
        <v>0</v>
      </c>
      <c r="AE62" s="67">
        <f t="shared" si="65"/>
        <v>0</v>
      </c>
      <c r="AF62" s="67">
        <f t="shared" si="65"/>
        <v>0</v>
      </c>
      <c r="AG62" s="67">
        <f t="shared" si="65"/>
        <v>0</v>
      </c>
      <c r="AH62" s="67">
        <f t="shared" si="65"/>
        <v>0</v>
      </c>
      <c r="AI62" s="67">
        <f t="shared" si="65"/>
        <v>0</v>
      </c>
      <c r="AJ62" s="67">
        <f t="shared" si="65"/>
        <v>0</v>
      </c>
      <c r="AK62" s="67">
        <f t="shared" si="65"/>
        <v>0</v>
      </c>
      <c r="AL62" s="67">
        <f t="shared" si="65"/>
        <v>0</v>
      </c>
      <c r="AM62" s="67">
        <f t="shared" si="65"/>
        <v>0</v>
      </c>
    </row>
    <row r="63" spans="1:61" x14ac:dyDescent="0.3">
      <c r="B63" s="57" t="s">
        <v>12</v>
      </c>
      <c r="C63" s="67">
        <f t="shared" si="65"/>
        <v>823982.0730813198</v>
      </c>
      <c r="D63" s="67">
        <f t="shared" si="65"/>
        <v>1149644.0738430545</v>
      </c>
      <c r="E63" s="67">
        <f t="shared" si="65"/>
        <v>1328833.1856546956</v>
      </c>
      <c r="F63" s="67">
        <f t="shared" si="65"/>
        <v>2972013.2082493682</v>
      </c>
      <c r="G63" s="67">
        <f t="shared" si="65"/>
        <v>1970174.5159779422</v>
      </c>
      <c r="H63" s="67">
        <f t="shared" si="65"/>
        <v>1413291.9649417049</v>
      </c>
      <c r="I63" s="67">
        <f t="shared" si="65"/>
        <v>2175856.2207075302</v>
      </c>
      <c r="J63" s="67">
        <f t="shared" si="65"/>
        <v>1590457.3568180841</v>
      </c>
      <c r="K63" s="67">
        <f t="shared" si="65"/>
        <v>1637552.8704176184</v>
      </c>
      <c r="L63" s="67">
        <f t="shared" si="65"/>
        <v>2323550.9285520399</v>
      </c>
      <c r="M63" s="67">
        <f t="shared" si="65"/>
        <v>2636699.2184218965</v>
      </c>
      <c r="N63" s="67">
        <f t="shared" si="65"/>
        <v>13016782.996976018</v>
      </c>
      <c r="O63" s="67">
        <f t="shared" si="65"/>
        <v>0</v>
      </c>
      <c r="P63" s="67">
        <f t="shared" si="65"/>
        <v>0</v>
      </c>
      <c r="Q63" s="67">
        <f t="shared" si="65"/>
        <v>0</v>
      </c>
      <c r="R63" s="67">
        <f t="shared" si="65"/>
        <v>0</v>
      </c>
      <c r="S63" s="67">
        <f t="shared" si="65"/>
        <v>0</v>
      </c>
      <c r="T63" s="67">
        <f t="shared" si="65"/>
        <v>0</v>
      </c>
      <c r="U63" s="67">
        <f t="shared" si="65"/>
        <v>0</v>
      </c>
      <c r="V63" s="67">
        <f t="shared" si="65"/>
        <v>0</v>
      </c>
      <c r="W63" s="67">
        <f t="shared" si="65"/>
        <v>0</v>
      </c>
      <c r="X63" s="67">
        <f t="shared" si="65"/>
        <v>0</v>
      </c>
      <c r="Y63" s="67">
        <f t="shared" si="65"/>
        <v>0</v>
      </c>
      <c r="Z63" s="67">
        <f t="shared" si="65"/>
        <v>0</v>
      </c>
      <c r="AA63" s="67">
        <f t="shared" si="65"/>
        <v>0</v>
      </c>
      <c r="AB63" s="67">
        <f t="shared" si="65"/>
        <v>0</v>
      </c>
      <c r="AC63" s="67">
        <f t="shared" si="65"/>
        <v>0</v>
      </c>
      <c r="AD63" s="67">
        <f t="shared" si="65"/>
        <v>0</v>
      </c>
      <c r="AE63" s="67">
        <f t="shared" si="65"/>
        <v>0</v>
      </c>
      <c r="AF63" s="67">
        <f t="shared" si="65"/>
        <v>0</v>
      </c>
      <c r="AG63" s="67">
        <f t="shared" si="65"/>
        <v>0</v>
      </c>
      <c r="AH63" s="67">
        <f t="shared" si="65"/>
        <v>0</v>
      </c>
      <c r="AI63" s="67">
        <f t="shared" si="65"/>
        <v>0</v>
      </c>
      <c r="AJ63" s="67">
        <f t="shared" si="65"/>
        <v>0</v>
      </c>
      <c r="AK63" s="67">
        <f t="shared" si="65"/>
        <v>0</v>
      </c>
      <c r="AL63" s="67">
        <f t="shared" si="65"/>
        <v>0</v>
      </c>
      <c r="AM63" s="67">
        <f t="shared" si="65"/>
        <v>0</v>
      </c>
    </row>
    <row r="64" spans="1:61" x14ac:dyDescent="0.3">
      <c r="B64" s="57" t="s">
        <v>14</v>
      </c>
      <c r="C64" s="67">
        <f t="shared" si="65"/>
        <v>1636508.1233735268</v>
      </c>
      <c r="D64" s="67">
        <f t="shared" si="65"/>
        <v>2457371.0298885047</v>
      </c>
      <c r="E64" s="67">
        <f t="shared" si="65"/>
        <v>2328616.8099127756</v>
      </c>
      <c r="F64" s="67">
        <f t="shared" si="65"/>
        <v>3363440.7486199415</v>
      </c>
      <c r="G64" s="67">
        <f t="shared" si="65"/>
        <v>5529304.285544578</v>
      </c>
      <c r="H64" s="67">
        <f t="shared" si="65"/>
        <v>4643950.8815029087</v>
      </c>
      <c r="I64" s="67">
        <f t="shared" si="65"/>
        <v>4317609.5415772833</v>
      </c>
      <c r="J64" s="67">
        <f t="shared" si="65"/>
        <v>6416665.8686171919</v>
      </c>
      <c r="K64" s="67">
        <f t="shared" si="65"/>
        <v>6588631.7180936597</v>
      </c>
      <c r="L64" s="67">
        <f t="shared" si="65"/>
        <v>7853761.2580214273</v>
      </c>
      <c r="M64" s="67">
        <f t="shared" si="65"/>
        <v>10207081.228483159</v>
      </c>
      <c r="N64" s="67">
        <f t="shared" si="65"/>
        <v>29632256.78574371</v>
      </c>
      <c r="O64" s="67">
        <f t="shared" si="65"/>
        <v>0</v>
      </c>
      <c r="P64" s="67">
        <f t="shared" si="65"/>
        <v>0</v>
      </c>
      <c r="Q64" s="67">
        <f t="shared" si="65"/>
        <v>0</v>
      </c>
      <c r="R64" s="67">
        <f t="shared" si="65"/>
        <v>0</v>
      </c>
      <c r="S64" s="67">
        <f t="shared" si="65"/>
        <v>0</v>
      </c>
      <c r="T64" s="67">
        <f t="shared" si="65"/>
        <v>0</v>
      </c>
      <c r="U64" s="67">
        <f t="shared" si="65"/>
        <v>0</v>
      </c>
      <c r="V64" s="67">
        <f t="shared" si="65"/>
        <v>0</v>
      </c>
      <c r="W64" s="67">
        <f t="shared" si="65"/>
        <v>0</v>
      </c>
      <c r="X64" s="67">
        <f t="shared" si="65"/>
        <v>0</v>
      </c>
      <c r="Y64" s="67">
        <f t="shared" si="65"/>
        <v>0</v>
      </c>
      <c r="Z64" s="67">
        <f t="shared" si="65"/>
        <v>0</v>
      </c>
      <c r="AA64" s="67">
        <f t="shared" si="65"/>
        <v>0</v>
      </c>
      <c r="AB64" s="67">
        <f t="shared" si="65"/>
        <v>0</v>
      </c>
      <c r="AC64" s="67">
        <f t="shared" si="65"/>
        <v>0</v>
      </c>
      <c r="AD64" s="67">
        <f t="shared" si="65"/>
        <v>0</v>
      </c>
      <c r="AE64" s="67">
        <f t="shared" si="65"/>
        <v>0</v>
      </c>
      <c r="AF64" s="67">
        <f t="shared" si="65"/>
        <v>0</v>
      </c>
      <c r="AG64" s="67">
        <f t="shared" si="65"/>
        <v>0</v>
      </c>
      <c r="AH64" s="67">
        <f t="shared" si="65"/>
        <v>0</v>
      </c>
      <c r="AI64" s="67">
        <f t="shared" si="65"/>
        <v>0</v>
      </c>
      <c r="AJ64" s="67">
        <f t="shared" si="65"/>
        <v>0</v>
      </c>
      <c r="AK64" s="67">
        <f t="shared" si="65"/>
        <v>0</v>
      </c>
      <c r="AL64" s="67">
        <f t="shared" si="65"/>
        <v>0</v>
      </c>
      <c r="AM64" s="67">
        <f t="shared" si="65"/>
        <v>0</v>
      </c>
    </row>
    <row r="65" spans="2:40" x14ac:dyDescent="0.3">
      <c r="B65" s="57" t="s">
        <v>15</v>
      </c>
      <c r="C65" s="67">
        <f t="shared" si="65"/>
        <v>2592595.2779745017</v>
      </c>
      <c r="D65" s="67">
        <f t="shared" si="65"/>
        <v>103365.5</v>
      </c>
      <c r="E65" s="67">
        <f t="shared" si="65"/>
        <v>114580.8</v>
      </c>
      <c r="F65" s="67">
        <f t="shared" si="65"/>
        <v>895062.97946000029</v>
      </c>
      <c r="G65" s="67">
        <f t="shared" si="65"/>
        <v>1004927.1266673583</v>
      </c>
      <c r="H65" s="67">
        <f t="shared" si="65"/>
        <v>1780475.7101690434</v>
      </c>
      <c r="I65" s="67">
        <f t="shared" si="65"/>
        <v>1824409.9760156064</v>
      </c>
      <c r="J65" s="67">
        <f t="shared" si="65"/>
        <v>1743031.0814359267</v>
      </c>
      <c r="K65" s="67">
        <f t="shared" si="65"/>
        <v>1306036.6685579461</v>
      </c>
      <c r="L65" s="67">
        <f t="shared" si="65"/>
        <v>3341459.5147532038</v>
      </c>
      <c r="M65" s="67">
        <f t="shared" si="65"/>
        <v>1466142.2115200001</v>
      </c>
      <c r="N65" s="67">
        <f t="shared" si="65"/>
        <v>7316475.8949647322</v>
      </c>
      <c r="O65" s="67">
        <f t="shared" si="65"/>
        <v>0</v>
      </c>
      <c r="P65" s="67">
        <f t="shared" si="65"/>
        <v>0</v>
      </c>
      <c r="Q65" s="67">
        <f t="shared" si="65"/>
        <v>0</v>
      </c>
      <c r="R65" s="67">
        <f t="shared" si="65"/>
        <v>0</v>
      </c>
      <c r="S65" s="67">
        <f t="shared" si="65"/>
        <v>0</v>
      </c>
      <c r="T65" s="67">
        <f t="shared" si="65"/>
        <v>0</v>
      </c>
      <c r="U65" s="67">
        <f t="shared" si="65"/>
        <v>0</v>
      </c>
      <c r="V65" s="67">
        <f t="shared" si="65"/>
        <v>0</v>
      </c>
      <c r="W65" s="67">
        <f t="shared" si="65"/>
        <v>0</v>
      </c>
      <c r="X65" s="67">
        <f t="shared" si="65"/>
        <v>0</v>
      </c>
      <c r="Y65" s="67">
        <f t="shared" si="65"/>
        <v>0</v>
      </c>
      <c r="Z65" s="67">
        <f t="shared" si="65"/>
        <v>0</v>
      </c>
      <c r="AA65" s="67">
        <f t="shared" si="65"/>
        <v>0</v>
      </c>
      <c r="AB65" s="67">
        <f t="shared" si="65"/>
        <v>0</v>
      </c>
      <c r="AC65" s="67">
        <f t="shared" si="65"/>
        <v>0</v>
      </c>
      <c r="AD65" s="67">
        <f t="shared" si="65"/>
        <v>0</v>
      </c>
      <c r="AE65" s="67">
        <f t="shared" si="65"/>
        <v>0</v>
      </c>
      <c r="AF65" s="67">
        <f t="shared" si="65"/>
        <v>0</v>
      </c>
      <c r="AG65" s="67">
        <f t="shared" si="65"/>
        <v>0</v>
      </c>
      <c r="AH65" s="67">
        <f t="shared" si="65"/>
        <v>0</v>
      </c>
      <c r="AI65" s="67">
        <f t="shared" si="65"/>
        <v>0</v>
      </c>
      <c r="AJ65" s="67">
        <f t="shared" si="65"/>
        <v>0</v>
      </c>
      <c r="AK65" s="67">
        <f t="shared" si="65"/>
        <v>0</v>
      </c>
      <c r="AL65" s="67">
        <f t="shared" si="65"/>
        <v>0</v>
      </c>
      <c r="AM65" s="67">
        <f t="shared" si="65"/>
        <v>0</v>
      </c>
    </row>
    <row r="66" spans="2:40" ht="15" thickBot="1" x14ac:dyDescent="0.35">
      <c r="B66" s="32" t="s">
        <v>16</v>
      </c>
      <c r="C66" s="78">
        <f t="shared" ref="C66:AM66" si="66">SUM(C74,C82)</f>
        <v>150054.59520000001</v>
      </c>
      <c r="D66" s="78">
        <f t="shared" si="66"/>
        <v>0</v>
      </c>
      <c r="E66" s="78">
        <f t="shared" si="66"/>
        <v>0</v>
      </c>
      <c r="F66" s="78">
        <f t="shared" si="66"/>
        <v>1032284.8768694728</v>
      </c>
      <c r="G66" s="78">
        <f t="shared" si="66"/>
        <v>85225.98893084153</v>
      </c>
      <c r="H66" s="78">
        <f t="shared" si="66"/>
        <v>0</v>
      </c>
      <c r="I66" s="78">
        <f t="shared" si="66"/>
        <v>22356</v>
      </c>
      <c r="J66" s="78">
        <f t="shared" si="66"/>
        <v>633185.16349591536</v>
      </c>
      <c r="K66" s="78">
        <f t="shared" si="66"/>
        <v>46841.776000000013</v>
      </c>
      <c r="L66" s="78">
        <f t="shared" si="66"/>
        <v>694885.8440906842</v>
      </c>
      <c r="M66" s="78">
        <f t="shared" si="66"/>
        <v>1174277.3176000002</v>
      </c>
      <c r="N66" s="78">
        <f t="shared" si="66"/>
        <v>541554.36816016701</v>
      </c>
      <c r="O66" s="78">
        <f t="shared" si="66"/>
        <v>0</v>
      </c>
      <c r="P66" s="78">
        <f t="shared" si="66"/>
        <v>0</v>
      </c>
      <c r="Q66" s="78">
        <f t="shared" si="66"/>
        <v>0</v>
      </c>
      <c r="R66" s="78">
        <f t="shared" si="66"/>
        <v>0</v>
      </c>
      <c r="S66" s="78">
        <f t="shared" si="66"/>
        <v>0</v>
      </c>
      <c r="T66" s="78">
        <f t="shared" si="66"/>
        <v>0</v>
      </c>
      <c r="U66" s="78">
        <f t="shared" si="66"/>
        <v>0</v>
      </c>
      <c r="V66" s="78">
        <f t="shared" si="66"/>
        <v>0</v>
      </c>
      <c r="W66" s="78">
        <f t="shared" si="66"/>
        <v>0</v>
      </c>
      <c r="X66" s="78">
        <f t="shared" si="66"/>
        <v>0</v>
      </c>
      <c r="Y66" s="78">
        <f t="shared" si="66"/>
        <v>0</v>
      </c>
      <c r="Z66" s="78">
        <f t="shared" si="66"/>
        <v>0</v>
      </c>
      <c r="AA66" s="78">
        <f t="shared" si="66"/>
        <v>0</v>
      </c>
      <c r="AB66" s="78">
        <f t="shared" si="66"/>
        <v>0</v>
      </c>
      <c r="AC66" s="78">
        <f t="shared" si="66"/>
        <v>0</v>
      </c>
      <c r="AD66" s="78">
        <f t="shared" si="66"/>
        <v>0</v>
      </c>
      <c r="AE66" s="78">
        <f t="shared" si="66"/>
        <v>0</v>
      </c>
      <c r="AF66" s="78">
        <f t="shared" si="66"/>
        <v>0</v>
      </c>
      <c r="AG66" s="78">
        <f t="shared" si="66"/>
        <v>0</v>
      </c>
      <c r="AH66" s="78">
        <f t="shared" si="66"/>
        <v>0</v>
      </c>
      <c r="AI66" s="78">
        <f t="shared" si="66"/>
        <v>0</v>
      </c>
      <c r="AJ66" s="78">
        <f t="shared" si="66"/>
        <v>0</v>
      </c>
      <c r="AK66" s="78">
        <f t="shared" si="66"/>
        <v>0</v>
      </c>
      <c r="AL66" s="78">
        <f t="shared" si="66"/>
        <v>0</v>
      </c>
      <c r="AM66" s="78">
        <f t="shared" si="66"/>
        <v>0</v>
      </c>
      <c r="AN66" s="367" t="s">
        <v>51</v>
      </c>
    </row>
    <row r="67" spans="2:40" ht="15" thickBot="1" x14ac:dyDescent="0.35">
      <c r="B67" s="58" t="s">
        <v>3</v>
      </c>
      <c r="C67" s="79">
        <f>SUM(C62:C66)</f>
        <v>9412056.3097655848</v>
      </c>
      <c r="D67" s="80">
        <f t="shared" ref="D67:AM67" si="67">SUM(D62:D66)</f>
        <v>8385085.9286758658</v>
      </c>
      <c r="E67" s="80">
        <f t="shared" si="67"/>
        <v>10505754.423703186</v>
      </c>
      <c r="F67" s="80">
        <f t="shared" si="67"/>
        <v>11741545.468311178</v>
      </c>
      <c r="G67" s="80">
        <f t="shared" si="67"/>
        <v>14606787.761411643</v>
      </c>
      <c r="H67" s="80">
        <f t="shared" si="67"/>
        <v>21974563.026538949</v>
      </c>
      <c r="I67" s="80">
        <f t="shared" si="67"/>
        <v>26493075.755319994</v>
      </c>
      <c r="J67" s="80">
        <f t="shared" si="67"/>
        <v>33884779.528563589</v>
      </c>
      <c r="K67" s="80">
        <f t="shared" si="67"/>
        <v>28147380.753533468</v>
      </c>
      <c r="L67" s="80">
        <f t="shared" si="67"/>
        <v>36701256.054488897</v>
      </c>
      <c r="M67" s="80">
        <f t="shared" si="67"/>
        <v>35744571.29793565</v>
      </c>
      <c r="N67" s="80">
        <f t="shared" si="67"/>
        <v>88807489.367935285</v>
      </c>
      <c r="O67" s="80">
        <f t="shared" si="67"/>
        <v>0</v>
      </c>
      <c r="P67" s="80">
        <f t="shared" si="67"/>
        <v>0</v>
      </c>
      <c r="Q67" s="80">
        <f t="shared" si="67"/>
        <v>0</v>
      </c>
      <c r="R67" s="80">
        <f t="shared" si="67"/>
        <v>0</v>
      </c>
      <c r="S67" s="80">
        <f t="shared" si="67"/>
        <v>0</v>
      </c>
      <c r="T67" s="80">
        <f t="shared" si="67"/>
        <v>0</v>
      </c>
      <c r="U67" s="80">
        <f t="shared" si="67"/>
        <v>0</v>
      </c>
      <c r="V67" s="80">
        <f t="shared" si="67"/>
        <v>0</v>
      </c>
      <c r="W67" s="80">
        <f t="shared" si="67"/>
        <v>0</v>
      </c>
      <c r="X67" s="80">
        <f t="shared" si="67"/>
        <v>0</v>
      </c>
      <c r="Y67" s="80">
        <f t="shared" si="67"/>
        <v>0</v>
      </c>
      <c r="Z67" s="80">
        <f t="shared" si="67"/>
        <v>0</v>
      </c>
      <c r="AA67" s="80">
        <f t="shared" si="67"/>
        <v>0</v>
      </c>
      <c r="AB67" s="80">
        <f t="shared" si="67"/>
        <v>0</v>
      </c>
      <c r="AC67" s="80">
        <f t="shared" si="67"/>
        <v>0</v>
      </c>
      <c r="AD67" s="80">
        <f t="shared" si="67"/>
        <v>0</v>
      </c>
      <c r="AE67" s="80">
        <f t="shared" si="67"/>
        <v>0</v>
      </c>
      <c r="AF67" s="80">
        <f t="shared" si="67"/>
        <v>0</v>
      </c>
      <c r="AG67" s="80">
        <f t="shared" si="67"/>
        <v>0</v>
      </c>
      <c r="AH67" s="80">
        <f t="shared" si="67"/>
        <v>0</v>
      </c>
      <c r="AI67" s="80">
        <f t="shared" si="67"/>
        <v>0</v>
      </c>
      <c r="AJ67" s="80">
        <f t="shared" si="67"/>
        <v>0</v>
      </c>
      <c r="AK67" s="80">
        <f t="shared" si="67"/>
        <v>0</v>
      </c>
      <c r="AL67" s="80">
        <f t="shared" si="67"/>
        <v>0</v>
      </c>
      <c r="AM67" s="80">
        <f t="shared" si="67"/>
        <v>0</v>
      </c>
      <c r="AN67" s="368">
        <f>SUM(C67:AM67)</f>
        <v>326404345.67618334</v>
      </c>
    </row>
    <row r="68" spans="2:40" s="44" customFormat="1" ht="15" thickBot="1" x14ac:dyDescent="0.35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369">
        <f>' 1M - RES'!O32-' 1M - RES'!C17+'2M - SGS'!O38+'3M - LGS'!O38+'4M - SPS'!O38+'11M - LPS'!O38+' LI 1M - RES'!O32+'LI 2M - SGS'!O38+'LI 3M - LGS'!O38+'LI 4M - SPS'!O38+'Biz DRENE'!P75+'Res DRENE'!N18</f>
        <v>326404345.67618334</v>
      </c>
    </row>
    <row r="69" spans="2:40" ht="15" thickBot="1" x14ac:dyDescent="0.35">
      <c r="B69" s="55" t="s">
        <v>52</v>
      </c>
      <c r="C69" s="50">
        <f>C61</f>
        <v>43831</v>
      </c>
      <c r="D69" s="50">
        <f t="shared" ref="D69:AM69" si="68">D61</f>
        <v>43862</v>
      </c>
      <c r="E69" s="50">
        <f t="shared" si="68"/>
        <v>43891</v>
      </c>
      <c r="F69" s="50">
        <f t="shared" si="68"/>
        <v>43922</v>
      </c>
      <c r="G69" s="50">
        <f t="shared" si="68"/>
        <v>43952</v>
      </c>
      <c r="H69" s="50">
        <f t="shared" si="68"/>
        <v>43983</v>
      </c>
      <c r="I69" s="50">
        <f t="shared" si="68"/>
        <v>44013</v>
      </c>
      <c r="J69" s="50">
        <f t="shared" si="68"/>
        <v>44044</v>
      </c>
      <c r="K69" s="50">
        <f t="shared" si="68"/>
        <v>44075</v>
      </c>
      <c r="L69" s="50">
        <f t="shared" si="68"/>
        <v>44105</v>
      </c>
      <c r="M69" s="50">
        <f t="shared" si="68"/>
        <v>44136</v>
      </c>
      <c r="N69" s="50">
        <f t="shared" si="68"/>
        <v>44166</v>
      </c>
      <c r="O69" s="50">
        <f t="shared" si="68"/>
        <v>44197</v>
      </c>
      <c r="P69" s="50">
        <f t="shared" si="68"/>
        <v>44228</v>
      </c>
      <c r="Q69" s="50">
        <f t="shared" si="68"/>
        <v>44256</v>
      </c>
      <c r="R69" s="50">
        <f t="shared" si="68"/>
        <v>44287</v>
      </c>
      <c r="S69" s="50">
        <f t="shared" si="68"/>
        <v>44317</v>
      </c>
      <c r="T69" s="50">
        <f t="shared" si="68"/>
        <v>44348</v>
      </c>
      <c r="U69" s="50">
        <f t="shared" si="68"/>
        <v>44378</v>
      </c>
      <c r="V69" s="50">
        <f t="shared" si="68"/>
        <v>44409</v>
      </c>
      <c r="W69" s="50">
        <f t="shared" si="68"/>
        <v>44440</v>
      </c>
      <c r="X69" s="50">
        <f t="shared" si="68"/>
        <v>44470</v>
      </c>
      <c r="Y69" s="50">
        <f t="shared" si="68"/>
        <v>44501</v>
      </c>
      <c r="Z69" s="50">
        <f t="shared" si="68"/>
        <v>44531</v>
      </c>
      <c r="AA69" s="50">
        <f t="shared" si="68"/>
        <v>44562</v>
      </c>
      <c r="AB69" s="50">
        <f t="shared" si="68"/>
        <v>44593</v>
      </c>
      <c r="AC69" s="50">
        <f t="shared" si="68"/>
        <v>44621</v>
      </c>
      <c r="AD69" s="50">
        <f t="shared" si="68"/>
        <v>44652</v>
      </c>
      <c r="AE69" s="50">
        <f t="shared" si="68"/>
        <v>44682</v>
      </c>
      <c r="AF69" s="50">
        <f t="shared" si="68"/>
        <v>44713</v>
      </c>
      <c r="AG69" s="50">
        <f t="shared" si="68"/>
        <v>44743</v>
      </c>
      <c r="AH69" s="50">
        <f t="shared" si="68"/>
        <v>44774</v>
      </c>
      <c r="AI69" s="50">
        <f t="shared" si="68"/>
        <v>44805</v>
      </c>
      <c r="AJ69" s="50">
        <f t="shared" si="68"/>
        <v>44835</v>
      </c>
      <c r="AK69" s="50">
        <f t="shared" si="68"/>
        <v>44866</v>
      </c>
      <c r="AL69" s="50">
        <f t="shared" si="68"/>
        <v>44896</v>
      </c>
      <c r="AM69" s="50">
        <f t="shared" si="68"/>
        <v>44927</v>
      </c>
      <c r="AN69" s="418"/>
    </row>
    <row r="70" spans="2:40" x14ac:dyDescent="0.3">
      <c r="B70" s="56" t="s">
        <v>7</v>
      </c>
      <c r="C70" s="67">
        <f>' 1M - RES'!C16+'Res DRENE'!C17</f>
        <v>4084242.6199465692</v>
      </c>
      <c r="D70" s="67">
        <f>' 1M - RES'!D16+'Res DRENE'!D17</f>
        <v>4672182.5889137276</v>
      </c>
      <c r="E70" s="67">
        <f>' 1M - RES'!E16+'Res DRENE'!E17</f>
        <v>6672397.7094054548</v>
      </c>
      <c r="F70" s="67">
        <f>' 1M - RES'!F16+'Res DRENE'!F17</f>
        <v>3475971.6129828761</v>
      </c>
      <c r="G70" s="67">
        <f>' 1M - RES'!G16+'Res DRENE'!G17</f>
        <v>6017155.8442909233</v>
      </c>
      <c r="H70" s="67">
        <f>' 1M - RES'!H16+'Res DRENE'!H17</f>
        <v>12258829.289409764</v>
      </c>
      <c r="I70" s="67">
        <f>' 1M - RES'!I16+'Res DRENE'!I17</f>
        <v>17293800.799967829</v>
      </c>
      <c r="J70" s="67">
        <f>' 1M - RES'!J16+'Res DRENE'!J17</f>
        <v>20411774.543745924</v>
      </c>
      <c r="K70" s="67">
        <f>' 1M - RES'!K16+'Res DRENE'!K17</f>
        <v>18404509.745754018</v>
      </c>
      <c r="L70" s="67">
        <f>' 1M - RES'!L16+'Res DRENE'!L17</f>
        <v>21740617.362065502</v>
      </c>
      <c r="M70" s="67">
        <f>' 1M - RES'!M16+'Res DRENE'!M17</f>
        <v>18365159.426453926</v>
      </c>
      <c r="N70" s="67">
        <f>' 1M - RES'!N16+'Res DRENE'!N17</f>
        <v>35521581.632587925</v>
      </c>
      <c r="O70" s="67">
        <f>' 1M - RES'!O16+'Res DRENE'!O17</f>
        <v>0</v>
      </c>
      <c r="P70" s="67">
        <f>' 1M - RES'!P16+'Res DRENE'!P17</f>
        <v>0</v>
      </c>
      <c r="Q70" s="67">
        <f>' 1M - RES'!Q16+'Res DRENE'!Q17</f>
        <v>0</v>
      </c>
      <c r="R70" s="67">
        <f>' 1M - RES'!R16+'Res DRENE'!R17</f>
        <v>0</v>
      </c>
      <c r="S70" s="67">
        <f>' 1M - RES'!S16+'Res DRENE'!S17</f>
        <v>0</v>
      </c>
      <c r="T70" s="67">
        <f>' 1M - RES'!T16+'Res DRENE'!T17</f>
        <v>0</v>
      </c>
      <c r="U70" s="67">
        <f>' 1M - RES'!U16+'Res DRENE'!U17</f>
        <v>0</v>
      </c>
      <c r="V70" s="67">
        <f>' 1M - RES'!V16+'Res DRENE'!V17</f>
        <v>0</v>
      </c>
      <c r="W70" s="67">
        <f>' 1M - RES'!W16+'Res DRENE'!W17</f>
        <v>0</v>
      </c>
      <c r="X70" s="67">
        <f>' 1M - RES'!X16+'Res DRENE'!X17</f>
        <v>0</v>
      </c>
      <c r="Y70" s="67">
        <f>' 1M - RES'!Y16+'Res DRENE'!Y17</f>
        <v>0</v>
      </c>
      <c r="Z70" s="67">
        <f>' 1M - RES'!Z16+'Res DRENE'!Z17</f>
        <v>0</v>
      </c>
      <c r="AA70" s="67">
        <f>' 1M - RES'!AA16+'Res DRENE'!AA17</f>
        <v>0</v>
      </c>
      <c r="AB70" s="67">
        <f>' 1M - RES'!AB16+'Res DRENE'!AB17</f>
        <v>0</v>
      </c>
      <c r="AC70" s="67">
        <f>' 1M - RES'!AC16+'Res DRENE'!AC17</f>
        <v>0</v>
      </c>
      <c r="AD70" s="67">
        <f>' 1M - RES'!AD16+'Res DRENE'!AD17</f>
        <v>0</v>
      </c>
      <c r="AE70" s="67">
        <f>' 1M - RES'!AE16+'Res DRENE'!AE17</f>
        <v>0</v>
      </c>
      <c r="AF70" s="67">
        <f>' 1M - RES'!AF16+'Res DRENE'!AF17</f>
        <v>0</v>
      </c>
      <c r="AG70" s="67">
        <f>' 1M - RES'!AG16+'Res DRENE'!AG17</f>
        <v>0</v>
      </c>
      <c r="AH70" s="67">
        <f>' 1M - RES'!AH16+'Res DRENE'!AH17</f>
        <v>0</v>
      </c>
      <c r="AI70" s="67">
        <f>' 1M - RES'!AI16+'Res DRENE'!AI17</f>
        <v>0</v>
      </c>
      <c r="AJ70" s="67">
        <f>' 1M - RES'!AJ16+'Res DRENE'!AJ17</f>
        <v>0</v>
      </c>
      <c r="AK70" s="67">
        <f>' 1M - RES'!AK16+'Res DRENE'!AK17</f>
        <v>0</v>
      </c>
      <c r="AL70" s="67">
        <f>' 1M - RES'!AL16+'Res DRENE'!AL17</f>
        <v>0</v>
      </c>
      <c r="AM70" s="67">
        <f>' 1M - RES'!AM16+'Res DRENE'!AM17</f>
        <v>0</v>
      </c>
      <c r="AN70" s="419"/>
    </row>
    <row r="71" spans="2:40" x14ac:dyDescent="0.3">
      <c r="B71" s="57" t="s">
        <v>12</v>
      </c>
      <c r="C71" s="67">
        <f>'2M - SGS'!C19+'Biz DRENE'!C19</f>
        <v>823982.0730813198</v>
      </c>
      <c r="D71" s="67">
        <f>'2M - SGS'!D19+'Biz DRENE'!D19</f>
        <v>1070282.6347415897</v>
      </c>
      <c r="E71" s="67">
        <f>'2M - SGS'!E19+'Biz DRENE'!E19</f>
        <v>1123370.5869797932</v>
      </c>
      <c r="F71" s="67">
        <f>'2M - SGS'!F19+'Biz DRENE'!F19</f>
        <v>2923808.4417493683</v>
      </c>
      <c r="G71" s="67">
        <f>'2M - SGS'!G19+'Biz DRENE'!G19</f>
        <v>1970174.5159779422</v>
      </c>
      <c r="H71" s="67">
        <f>'2M - SGS'!H19+'Biz DRENE'!H19</f>
        <v>1413291.9649417049</v>
      </c>
      <c r="I71" s="67">
        <f>'2M - SGS'!I19+'Biz DRENE'!I19</f>
        <v>2133043.4781007431</v>
      </c>
      <c r="J71" s="67">
        <f>'2M - SGS'!J19+'Biz DRENE'!J19</f>
        <v>1574654.1911701348</v>
      </c>
      <c r="K71" s="67">
        <f>'2M - SGS'!K19+'Biz DRENE'!K19</f>
        <v>1637552.8704176184</v>
      </c>
      <c r="L71" s="67">
        <f>'2M - SGS'!L19+'Biz DRENE'!L19</f>
        <v>2202116.7650388563</v>
      </c>
      <c r="M71" s="67">
        <f>'2M - SGS'!M19+'Biz DRENE'!M19</f>
        <v>2628635.490919455</v>
      </c>
      <c r="N71" s="67">
        <f>'2M - SGS'!N19+'Biz DRENE'!N19</f>
        <v>13003397.536885381</v>
      </c>
      <c r="O71" s="67">
        <f>'2M - SGS'!O19+'Biz DRENE'!O19</f>
        <v>0</v>
      </c>
      <c r="P71" s="67">
        <f>'2M - SGS'!P19+'Biz DRENE'!P19</f>
        <v>0</v>
      </c>
      <c r="Q71" s="67">
        <f>'2M - SGS'!Q19+'Biz DRENE'!Q19</f>
        <v>0</v>
      </c>
      <c r="R71" s="67">
        <f>'2M - SGS'!R19+'Biz DRENE'!R19</f>
        <v>0</v>
      </c>
      <c r="S71" s="67">
        <f>'2M - SGS'!S19+'Biz DRENE'!S19</f>
        <v>0</v>
      </c>
      <c r="T71" s="67">
        <f>'2M - SGS'!T19+'Biz DRENE'!T19</f>
        <v>0</v>
      </c>
      <c r="U71" s="67">
        <f>'2M - SGS'!U19+'Biz DRENE'!U19</f>
        <v>0</v>
      </c>
      <c r="V71" s="67">
        <f>'2M - SGS'!V19+'Biz DRENE'!V19</f>
        <v>0</v>
      </c>
      <c r="W71" s="67">
        <f>'2M - SGS'!W19+'Biz DRENE'!W19</f>
        <v>0</v>
      </c>
      <c r="X71" s="67">
        <f>'2M - SGS'!X19+'Biz DRENE'!X19</f>
        <v>0</v>
      </c>
      <c r="Y71" s="67">
        <f>'2M - SGS'!Y19+'Biz DRENE'!Y19</f>
        <v>0</v>
      </c>
      <c r="Z71" s="67">
        <f>'2M - SGS'!Z19+'Biz DRENE'!Z19</f>
        <v>0</v>
      </c>
      <c r="AA71" s="67">
        <f>'2M - SGS'!AA19+'Biz DRENE'!AA19</f>
        <v>0</v>
      </c>
      <c r="AB71" s="67">
        <f>'2M - SGS'!AB19+'Biz DRENE'!AB19</f>
        <v>0</v>
      </c>
      <c r="AC71" s="67">
        <f>'2M - SGS'!AC19+'Biz DRENE'!AC19</f>
        <v>0</v>
      </c>
      <c r="AD71" s="67">
        <f>'2M - SGS'!AD19+'Biz DRENE'!AD19</f>
        <v>0</v>
      </c>
      <c r="AE71" s="67">
        <f>'2M - SGS'!AE19+'Biz DRENE'!AE19</f>
        <v>0</v>
      </c>
      <c r="AF71" s="67">
        <f>'2M - SGS'!AF19+'Biz DRENE'!AF19</f>
        <v>0</v>
      </c>
      <c r="AG71" s="67">
        <f>'2M - SGS'!AG19+'Biz DRENE'!AG19</f>
        <v>0</v>
      </c>
      <c r="AH71" s="67">
        <f>'2M - SGS'!AH19+'Biz DRENE'!AH19</f>
        <v>0</v>
      </c>
      <c r="AI71" s="67">
        <f>'2M - SGS'!AI19+'Biz DRENE'!AI19</f>
        <v>0</v>
      </c>
      <c r="AJ71" s="67">
        <f>'2M - SGS'!AJ19+'Biz DRENE'!AJ19</f>
        <v>0</v>
      </c>
      <c r="AK71" s="67">
        <f>'2M - SGS'!AK19+'Biz DRENE'!AK19</f>
        <v>0</v>
      </c>
      <c r="AL71" s="67">
        <f>'2M - SGS'!AL19+'Biz DRENE'!AL19</f>
        <v>0</v>
      </c>
      <c r="AM71" s="67">
        <f>'2M - SGS'!AM19+'Biz DRENE'!AM19</f>
        <v>0</v>
      </c>
      <c r="AN71" s="419"/>
    </row>
    <row r="72" spans="2:40" x14ac:dyDescent="0.3">
      <c r="B72" s="57" t="s">
        <v>14</v>
      </c>
      <c r="C72" s="67">
        <f>'3M - LGS'!C19+'Biz DRENE'!C37</f>
        <v>1636508.1233735268</v>
      </c>
      <c r="D72" s="67">
        <f>'3M - LGS'!D19+'Biz DRENE'!D37</f>
        <v>2354978.9427185045</v>
      </c>
      <c r="E72" s="67">
        <f>'3M - LGS'!E19+'Biz DRENE'!E37</f>
        <v>2328616.8099127756</v>
      </c>
      <c r="F72" s="67">
        <f>'3M - LGS'!F19+'Biz DRENE'!F37</f>
        <v>3155235.4014199413</v>
      </c>
      <c r="G72" s="67">
        <f>'3M - LGS'!G19+'Biz DRENE'!G37</f>
        <v>5529304.285544578</v>
      </c>
      <c r="H72" s="67">
        <f>'3M - LGS'!H19+'Biz DRENE'!H37</f>
        <v>4643950.8815029087</v>
      </c>
      <c r="I72" s="67">
        <f>'3M - LGS'!I19+'Biz DRENE'!I37</f>
        <v>4297947.1659364142</v>
      </c>
      <c r="J72" s="67">
        <f>'3M - LGS'!J19+'Biz DRENE'!J37</f>
        <v>6416665.8686171919</v>
      </c>
      <c r="K72" s="67">
        <f>'3M - LGS'!K19+'Biz DRENE'!K37</f>
        <v>6588631.7180936597</v>
      </c>
      <c r="L72" s="67">
        <f>'3M - LGS'!L19+'Biz DRENE'!L37</f>
        <v>7853761.2580214273</v>
      </c>
      <c r="M72" s="67">
        <f>'3M - LGS'!M19+'Biz DRENE'!M37</f>
        <v>10207081.228483159</v>
      </c>
      <c r="N72" s="67">
        <f>'3M - LGS'!N19+'Biz DRENE'!N37</f>
        <v>29632256.78574371</v>
      </c>
      <c r="O72" s="67">
        <f>'3M - LGS'!O19+'Biz DRENE'!O37</f>
        <v>0</v>
      </c>
      <c r="P72" s="67">
        <f>'3M - LGS'!P19+'Biz DRENE'!P37</f>
        <v>0</v>
      </c>
      <c r="Q72" s="67">
        <f>'3M - LGS'!Q19+'Biz DRENE'!Q37</f>
        <v>0</v>
      </c>
      <c r="R72" s="67">
        <f>'3M - LGS'!R19+'Biz DRENE'!R37</f>
        <v>0</v>
      </c>
      <c r="S72" s="67">
        <f>'3M - LGS'!S19+'Biz DRENE'!S37</f>
        <v>0</v>
      </c>
      <c r="T72" s="67">
        <f>'3M - LGS'!T19+'Biz DRENE'!T37</f>
        <v>0</v>
      </c>
      <c r="U72" s="67">
        <f>'3M - LGS'!U19+'Biz DRENE'!U37</f>
        <v>0</v>
      </c>
      <c r="V72" s="67">
        <f>'3M - LGS'!V19+'Biz DRENE'!V37</f>
        <v>0</v>
      </c>
      <c r="W72" s="67">
        <f>'3M - LGS'!W19+'Biz DRENE'!W37</f>
        <v>0</v>
      </c>
      <c r="X72" s="67">
        <f>'3M - LGS'!X19+'Biz DRENE'!X37</f>
        <v>0</v>
      </c>
      <c r="Y72" s="67">
        <f>'3M - LGS'!Y19+'Biz DRENE'!Y37</f>
        <v>0</v>
      </c>
      <c r="Z72" s="67">
        <f>'3M - LGS'!Z19+'Biz DRENE'!Z37</f>
        <v>0</v>
      </c>
      <c r="AA72" s="67">
        <f>'3M - LGS'!AA19+'Biz DRENE'!AA37</f>
        <v>0</v>
      </c>
      <c r="AB72" s="67">
        <f>'3M - LGS'!AB19+'Biz DRENE'!AB37</f>
        <v>0</v>
      </c>
      <c r="AC72" s="67">
        <f>'3M - LGS'!AC19+'Biz DRENE'!AC37</f>
        <v>0</v>
      </c>
      <c r="AD72" s="67">
        <f>'3M - LGS'!AD19+'Biz DRENE'!AD37</f>
        <v>0</v>
      </c>
      <c r="AE72" s="67">
        <f>'3M - LGS'!AE19+'Biz DRENE'!AE37</f>
        <v>0</v>
      </c>
      <c r="AF72" s="67">
        <f>'3M - LGS'!AF19+'Biz DRENE'!AF37</f>
        <v>0</v>
      </c>
      <c r="AG72" s="67">
        <f>'3M - LGS'!AG19+'Biz DRENE'!AG37</f>
        <v>0</v>
      </c>
      <c r="AH72" s="67">
        <f>'3M - LGS'!AH19+'Biz DRENE'!AH37</f>
        <v>0</v>
      </c>
      <c r="AI72" s="67">
        <f>'3M - LGS'!AI19+'Biz DRENE'!AI37</f>
        <v>0</v>
      </c>
      <c r="AJ72" s="67">
        <f>'3M - LGS'!AJ19+'Biz DRENE'!AJ37</f>
        <v>0</v>
      </c>
      <c r="AK72" s="67">
        <f>'3M - LGS'!AK19+'Biz DRENE'!AK37</f>
        <v>0</v>
      </c>
      <c r="AL72" s="67">
        <f>'3M - LGS'!AL19+'Biz DRENE'!AL37</f>
        <v>0</v>
      </c>
      <c r="AM72" s="67">
        <f>'3M - LGS'!AM19+'Biz DRENE'!AM37</f>
        <v>0</v>
      </c>
    </row>
    <row r="73" spans="2:40" x14ac:dyDescent="0.3">
      <c r="B73" s="57" t="s">
        <v>15</v>
      </c>
      <c r="C73" s="67">
        <f>'4M - SPS'!C19+'Biz DRENE'!C55</f>
        <v>2592595.2779745017</v>
      </c>
      <c r="D73" s="67">
        <f>'4M - SPS'!D19+'Biz DRENE'!D55</f>
        <v>103365.5</v>
      </c>
      <c r="E73" s="67">
        <f>'4M - SPS'!E19+'Biz DRENE'!E55</f>
        <v>114580.8</v>
      </c>
      <c r="F73" s="67">
        <f>'4M - SPS'!F19+'Biz DRENE'!F55</f>
        <v>895062.97946000029</v>
      </c>
      <c r="G73" s="67">
        <f>'4M - SPS'!G19+'Biz DRENE'!G55</f>
        <v>1004927.1266673583</v>
      </c>
      <c r="H73" s="67">
        <f>'4M - SPS'!H19+'Biz DRENE'!H55</f>
        <v>1780475.7101690434</v>
      </c>
      <c r="I73" s="67">
        <f>'4M - SPS'!I19+'Biz DRENE'!I55</f>
        <v>1824409.9760156064</v>
      </c>
      <c r="J73" s="67">
        <f>'4M - SPS'!J19+'Biz DRENE'!J55</f>
        <v>1743031.0814359267</v>
      </c>
      <c r="K73" s="67">
        <f>'4M - SPS'!K19+'Biz DRENE'!K55</f>
        <v>1306036.6685579461</v>
      </c>
      <c r="L73" s="67">
        <f>'4M - SPS'!L19+'Biz DRENE'!L55</f>
        <v>3341459.5147532038</v>
      </c>
      <c r="M73" s="67">
        <f>'4M - SPS'!M19+'Biz DRENE'!M55</f>
        <v>1373564.04902</v>
      </c>
      <c r="N73" s="67">
        <f>'4M - SPS'!N19+'Biz DRENE'!N55</f>
        <v>7316475.8949647322</v>
      </c>
      <c r="O73" s="67">
        <f>'4M - SPS'!O19+'Biz DRENE'!O55</f>
        <v>0</v>
      </c>
      <c r="P73" s="67">
        <f>'4M - SPS'!P19+'Biz DRENE'!P55</f>
        <v>0</v>
      </c>
      <c r="Q73" s="67">
        <f>'4M - SPS'!Q19+'Biz DRENE'!Q55</f>
        <v>0</v>
      </c>
      <c r="R73" s="67">
        <f>'4M - SPS'!R19+'Biz DRENE'!R55</f>
        <v>0</v>
      </c>
      <c r="S73" s="67">
        <f>'4M - SPS'!S19+'Biz DRENE'!S55</f>
        <v>0</v>
      </c>
      <c r="T73" s="67">
        <f>'4M - SPS'!T19+'Biz DRENE'!T55</f>
        <v>0</v>
      </c>
      <c r="U73" s="67">
        <f>'4M - SPS'!U19+'Biz DRENE'!U55</f>
        <v>0</v>
      </c>
      <c r="V73" s="67">
        <f>'4M - SPS'!V19+'Biz DRENE'!V55</f>
        <v>0</v>
      </c>
      <c r="W73" s="67">
        <f>'4M - SPS'!W19+'Biz DRENE'!W55</f>
        <v>0</v>
      </c>
      <c r="X73" s="67">
        <f>'4M - SPS'!X19+'Biz DRENE'!X55</f>
        <v>0</v>
      </c>
      <c r="Y73" s="67">
        <f>'4M - SPS'!Y19+'Biz DRENE'!Y55</f>
        <v>0</v>
      </c>
      <c r="Z73" s="67">
        <f>'4M - SPS'!Z19+'Biz DRENE'!Z55</f>
        <v>0</v>
      </c>
      <c r="AA73" s="67">
        <f>'4M - SPS'!AA19+'Biz DRENE'!AA55</f>
        <v>0</v>
      </c>
      <c r="AB73" s="67">
        <f>'4M - SPS'!AB19+'Biz DRENE'!AB55</f>
        <v>0</v>
      </c>
      <c r="AC73" s="67">
        <f>'4M - SPS'!AC19+'Biz DRENE'!AC55</f>
        <v>0</v>
      </c>
      <c r="AD73" s="67">
        <f>'4M - SPS'!AD19+'Biz DRENE'!AD55</f>
        <v>0</v>
      </c>
      <c r="AE73" s="67">
        <f>'4M - SPS'!AE19+'Biz DRENE'!AE55</f>
        <v>0</v>
      </c>
      <c r="AF73" s="67">
        <f>'4M - SPS'!AF19+'Biz DRENE'!AF55</f>
        <v>0</v>
      </c>
      <c r="AG73" s="67">
        <f>'4M - SPS'!AG19+'Biz DRENE'!AG55</f>
        <v>0</v>
      </c>
      <c r="AH73" s="67">
        <f>'4M - SPS'!AH19+'Biz DRENE'!AH55</f>
        <v>0</v>
      </c>
      <c r="AI73" s="67">
        <f>'4M - SPS'!AI19+'Biz DRENE'!AI55</f>
        <v>0</v>
      </c>
      <c r="AJ73" s="67">
        <f>'4M - SPS'!AJ19+'Biz DRENE'!AJ55</f>
        <v>0</v>
      </c>
      <c r="AK73" s="67">
        <f>'4M - SPS'!AK19+'Biz DRENE'!AK55</f>
        <v>0</v>
      </c>
      <c r="AL73" s="67">
        <f>'4M - SPS'!AL19+'Biz DRENE'!AL55</f>
        <v>0</v>
      </c>
      <c r="AM73" s="67">
        <f>'4M - SPS'!AM19+'Biz DRENE'!AM55</f>
        <v>0</v>
      </c>
    </row>
    <row r="74" spans="2:40" ht="15" thickBot="1" x14ac:dyDescent="0.35">
      <c r="B74" s="32" t="s">
        <v>16</v>
      </c>
      <c r="C74" s="78">
        <f>'11M - LPS'!C19+'Biz DRENE'!C73</f>
        <v>150054.59520000001</v>
      </c>
      <c r="D74" s="78">
        <f>'11M - LPS'!D19+'Biz DRENE'!D73</f>
        <v>0</v>
      </c>
      <c r="E74" s="78">
        <f>'11M - LPS'!E19+'Biz DRENE'!E73</f>
        <v>0</v>
      </c>
      <c r="F74" s="78">
        <f>'11M - LPS'!F19+'Biz DRENE'!F73</f>
        <v>1032284.8768694728</v>
      </c>
      <c r="G74" s="78">
        <f>'11M - LPS'!G19+'Biz DRENE'!G73</f>
        <v>85225.98893084153</v>
      </c>
      <c r="H74" s="78">
        <f>'11M - LPS'!H19+'Biz DRENE'!H73</f>
        <v>0</v>
      </c>
      <c r="I74" s="78">
        <f>'11M - LPS'!I19+'Biz DRENE'!I73</f>
        <v>22356</v>
      </c>
      <c r="J74" s="78">
        <f>'11M - LPS'!J19+'Biz DRENE'!J73</f>
        <v>633185.16349591536</v>
      </c>
      <c r="K74" s="78">
        <f>'11M - LPS'!K19+'Biz DRENE'!K73</f>
        <v>46841.776000000013</v>
      </c>
      <c r="L74" s="78">
        <f>'11M - LPS'!L19+'Biz DRENE'!L73</f>
        <v>694885.8440906842</v>
      </c>
      <c r="M74" s="78">
        <f>'11M - LPS'!M19+'Biz DRENE'!M73</f>
        <v>1174277.3176000002</v>
      </c>
      <c r="N74" s="78">
        <f>'11M - LPS'!N19+'Biz DRENE'!N73</f>
        <v>541554.36816016701</v>
      </c>
      <c r="O74" s="78">
        <f>'11M - LPS'!O19+'Biz DRENE'!O73</f>
        <v>0</v>
      </c>
      <c r="P74" s="78">
        <f>'11M - LPS'!P19+'Biz DRENE'!P73</f>
        <v>0</v>
      </c>
      <c r="Q74" s="78">
        <f>'11M - LPS'!Q19+'Biz DRENE'!Q73</f>
        <v>0</v>
      </c>
      <c r="R74" s="78">
        <f>'11M - LPS'!R19+'Biz DRENE'!R73</f>
        <v>0</v>
      </c>
      <c r="S74" s="78">
        <f>'11M - LPS'!S19+'Biz DRENE'!S73</f>
        <v>0</v>
      </c>
      <c r="T74" s="78">
        <f>'11M - LPS'!T19+'Biz DRENE'!T73</f>
        <v>0</v>
      </c>
      <c r="U74" s="78">
        <f>'11M - LPS'!U19+'Biz DRENE'!U73</f>
        <v>0</v>
      </c>
      <c r="V74" s="78">
        <f>'11M - LPS'!V19+'Biz DRENE'!V73</f>
        <v>0</v>
      </c>
      <c r="W74" s="78">
        <f>'11M - LPS'!W19+'Biz DRENE'!W73</f>
        <v>0</v>
      </c>
      <c r="X74" s="78">
        <f>'11M - LPS'!X19+'Biz DRENE'!X73</f>
        <v>0</v>
      </c>
      <c r="Y74" s="78">
        <f>'11M - LPS'!Y19+'Biz DRENE'!Y73</f>
        <v>0</v>
      </c>
      <c r="Z74" s="78">
        <f>'11M - LPS'!Z19+'Biz DRENE'!Z73</f>
        <v>0</v>
      </c>
      <c r="AA74" s="78">
        <f>'11M - LPS'!AA19+'Biz DRENE'!AA73</f>
        <v>0</v>
      </c>
      <c r="AB74" s="78">
        <f>'11M - LPS'!AB19+'Biz DRENE'!AB73</f>
        <v>0</v>
      </c>
      <c r="AC74" s="78">
        <f>'11M - LPS'!AC19+'Biz DRENE'!AC73</f>
        <v>0</v>
      </c>
      <c r="AD74" s="78">
        <f>'11M - LPS'!AD19+'Biz DRENE'!AD73</f>
        <v>0</v>
      </c>
      <c r="AE74" s="78">
        <f>'11M - LPS'!AE19+'Biz DRENE'!AE73</f>
        <v>0</v>
      </c>
      <c r="AF74" s="78">
        <f>'11M - LPS'!AF19+'Biz DRENE'!AF73</f>
        <v>0</v>
      </c>
      <c r="AG74" s="78">
        <f>'11M - LPS'!AG19+'Biz DRENE'!AG73</f>
        <v>0</v>
      </c>
      <c r="AH74" s="78">
        <f>'11M - LPS'!AH19+'Biz DRENE'!AH73</f>
        <v>0</v>
      </c>
      <c r="AI74" s="78">
        <f>'11M - LPS'!AI19+'Biz DRENE'!AI73</f>
        <v>0</v>
      </c>
      <c r="AJ74" s="78">
        <f>'11M - LPS'!AJ19+'Biz DRENE'!AJ73</f>
        <v>0</v>
      </c>
      <c r="AK74" s="78">
        <f>'11M - LPS'!AK19+'Biz DRENE'!AK73</f>
        <v>0</v>
      </c>
      <c r="AL74" s="78">
        <f>'11M - LPS'!AL19+'Biz DRENE'!AL73</f>
        <v>0</v>
      </c>
      <c r="AM74" s="78">
        <f>'11M - LPS'!AM19+'Biz DRENE'!AM73</f>
        <v>0</v>
      </c>
    </row>
    <row r="75" spans="2:40" ht="15" thickBot="1" x14ac:dyDescent="0.35">
      <c r="B75" s="58" t="s">
        <v>3</v>
      </c>
      <c r="C75" s="79">
        <f>SUM(C70:C74)</f>
        <v>9287382.689575918</v>
      </c>
      <c r="D75" s="80">
        <f t="shared" ref="D75:AM75" si="69">SUM(D70:D74)</f>
        <v>8200809.666373821</v>
      </c>
      <c r="E75" s="80">
        <f t="shared" si="69"/>
        <v>10238965.906298025</v>
      </c>
      <c r="F75" s="80">
        <f t="shared" si="69"/>
        <v>11482363.31248166</v>
      </c>
      <c r="G75" s="80">
        <f t="shared" si="69"/>
        <v>14606787.761411643</v>
      </c>
      <c r="H75" s="80">
        <f t="shared" si="69"/>
        <v>20096547.846023422</v>
      </c>
      <c r="I75" s="80">
        <f t="shared" si="69"/>
        <v>25571557.420020591</v>
      </c>
      <c r="J75" s="80">
        <f t="shared" si="69"/>
        <v>30779310.848465092</v>
      </c>
      <c r="K75" s="80">
        <f t="shared" si="69"/>
        <v>27983572.778823242</v>
      </c>
      <c r="L75" s="80">
        <f t="shared" si="69"/>
        <v>35832840.743969679</v>
      </c>
      <c r="M75" s="80">
        <f t="shared" si="69"/>
        <v>33748717.512476541</v>
      </c>
      <c r="N75" s="80">
        <f t="shared" si="69"/>
        <v>86015266.218341932</v>
      </c>
      <c r="O75" s="80">
        <f t="shared" si="69"/>
        <v>0</v>
      </c>
      <c r="P75" s="80">
        <f t="shared" si="69"/>
        <v>0</v>
      </c>
      <c r="Q75" s="80">
        <f t="shared" si="69"/>
        <v>0</v>
      </c>
      <c r="R75" s="80">
        <f t="shared" si="69"/>
        <v>0</v>
      </c>
      <c r="S75" s="80">
        <f t="shared" si="69"/>
        <v>0</v>
      </c>
      <c r="T75" s="80">
        <f t="shared" si="69"/>
        <v>0</v>
      </c>
      <c r="U75" s="80">
        <f t="shared" si="69"/>
        <v>0</v>
      </c>
      <c r="V75" s="80">
        <f t="shared" si="69"/>
        <v>0</v>
      </c>
      <c r="W75" s="80">
        <f t="shared" si="69"/>
        <v>0</v>
      </c>
      <c r="X75" s="80">
        <f t="shared" si="69"/>
        <v>0</v>
      </c>
      <c r="Y75" s="80">
        <f t="shared" si="69"/>
        <v>0</v>
      </c>
      <c r="Z75" s="80">
        <f t="shared" si="69"/>
        <v>0</v>
      </c>
      <c r="AA75" s="80">
        <f t="shared" si="69"/>
        <v>0</v>
      </c>
      <c r="AB75" s="80">
        <f t="shared" si="69"/>
        <v>0</v>
      </c>
      <c r="AC75" s="80">
        <f t="shared" si="69"/>
        <v>0</v>
      </c>
      <c r="AD75" s="80">
        <f t="shared" si="69"/>
        <v>0</v>
      </c>
      <c r="AE75" s="80">
        <f t="shared" si="69"/>
        <v>0</v>
      </c>
      <c r="AF75" s="80">
        <f t="shared" si="69"/>
        <v>0</v>
      </c>
      <c r="AG75" s="80">
        <f t="shared" si="69"/>
        <v>0</v>
      </c>
      <c r="AH75" s="80">
        <f t="shared" si="69"/>
        <v>0</v>
      </c>
      <c r="AI75" s="80">
        <f t="shared" si="69"/>
        <v>0</v>
      </c>
      <c r="AJ75" s="80">
        <f t="shared" si="69"/>
        <v>0</v>
      </c>
      <c r="AK75" s="80">
        <f t="shared" si="69"/>
        <v>0</v>
      </c>
      <c r="AL75" s="80">
        <f t="shared" si="69"/>
        <v>0</v>
      </c>
      <c r="AM75" s="80">
        <f t="shared" si="69"/>
        <v>0</v>
      </c>
    </row>
    <row r="76" spans="2:40" s="44" customFormat="1" ht="15" thickBot="1" x14ac:dyDescent="0.35"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</row>
    <row r="77" spans="2:40" ht="15" thickBot="1" x14ac:dyDescent="0.35">
      <c r="B77" s="63" t="s">
        <v>38</v>
      </c>
      <c r="C77" s="50">
        <f>C69</f>
        <v>43831</v>
      </c>
      <c r="D77" s="50">
        <f t="shared" ref="D77:AM77" si="70">D69</f>
        <v>43862</v>
      </c>
      <c r="E77" s="50">
        <f t="shared" si="70"/>
        <v>43891</v>
      </c>
      <c r="F77" s="50">
        <f t="shared" si="70"/>
        <v>43922</v>
      </c>
      <c r="G77" s="50">
        <f t="shared" si="70"/>
        <v>43952</v>
      </c>
      <c r="H77" s="50">
        <f t="shared" si="70"/>
        <v>43983</v>
      </c>
      <c r="I77" s="50">
        <f t="shared" si="70"/>
        <v>44013</v>
      </c>
      <c r="J77" s="50">
        <f t="shared" si="70"/>
        <v>44044</v>
      </c>
      <c r="K77" s="50">
        <f t="shared" si="70"/>
        <v>44075</v>
      </c>
      <c r="L77" s="50">
        <f t="shared" si="70"/>
        <v>44105</v>
      </c>
      <c r="M77" s="50">
        <f t="shared" si="70"/>
        <v>44136</v>
      </c>
      <c r="N77" s="50">
        <f t="shared" si="70"/>
        <v>44166</v>
      </c>
      <c r="O77" s="50">
        <f t="shared" si="70"/>
        <v>44197</v>
      </c>
      <c r="P77" s="50">
        <f t="shared" si="70"/>
        <v>44228</v>
      </c>
      <c r="Q77" s="50">
        <f t="shared" si="70"/>
        <v>44256</v>
      </c>
      <c r="R77" s="50">
        <f t="shared" si="70"/>
        <v>44287</v>
      </c>
      <c r="S77" s="50">
        <f t="shared" si="70"/>
        <v>44317</v>
      </c>
      <c r="T77" s="50">
        <f t="shared" si="70"/>
        <v>44348</v>
      </c>
      <c r="U77" s="50">
        <f t="shared" si="70"/>
        <v>44378</v>
      </c>
      <c r="V77" s="50">
        <f t="shared" si="70"/>
        <v>44409</v>
      </c>
      <c r="W77" s="50">
        <f t="shared" si="70"/>
        <v>44440</v>
      </c>
      <c r="X77" s="50">
        <f t="shared" si="70"/>
        <v>44470</v>
      </c>
      <c r="Y77" s="50">
        <f t="shared" si="70"/>
        <v>44501</v>
      </c>
      <c r="Z77" s="50">
        <f t="shared" si="70"/>
        <v>44531</v>
      </c>
      <c r="AA77" s="50">
        <f t="shared" si="70"/>
        <v>44562</v>
      </c>
      <c r="AB77" s="50">
        <f t="shared" si="70"/>
        <v>44593</v>
      </c>
      <c r="AC77" s="50">
        <f t="shared" si="70"/>
        <v>44621</v>
      </c>
      <c r="AD77" s="50">
        <f t="shared" si="70"/>
        <v>44652</v>
      </c>
      <c r="AE77" s="50">
        <f t="shared" si="70"/>
        <v>44682</v>
      </c>
      <c r="AF77" s="50">
        <f t="shared" si="70"/>
        <v>44713</v>
      </c>
      <c r="AG77" s="50">
        <f t="shared" si="70"/>
        <v>44743</v>
      </c>
      <c r="AH77" s="50">
        <f t="shared" si="70"/>
        <v>44774</v>
      </c>
      <c r="AI77" s="50">
        <f t="shared" si="70"/>
        <v>44805</v>
      </c>
      <c r="AJ77" s="50">
        <f t="shared" si="70"/>
        <v>44835</v>
      </c>
      <c r="AK77" s="50">
        <f t="shared" si="70"/>
        <v>44866</v>
      </c>
      <c r="AL77" s="50">
        <f t="shared" si="70"/>
        <v>44896</v>
      </c>
      <c r="AM77" s="50">
        <f t="shared" si="70"/>
        <v>44927</v>
      </c>
    </row>
    <row r="78" spans="2:40" x14ac:dyDescent="0.3">
      <c r="B78" s="64" t="s">
        <v>7</v>
      </c>
      <c r="C78" s="67">
        <f>' LI 1M - RES'!C16</f>
        <v>124673.62018966675</v>
      </c>
      <c r="D78" s="67">
        <f>' LI 1M - RES'!D16</f>
        <v>2522.7360305786133</v>
      </c>
      <c r="E78" s="67">
        <f>' LI 1M - RES'!E16</f>
        <v>61325.918730258942</v>
      </c>
      <c r="F78" s="67">
        <f>' LI 1M - RES'!F16</f>
        <v>2772.0421295166016</v>
      </c>
      <c r="G78" s="67">
        <f>' LI 1M - RES'!G16</f>
        <v>0</v>
      </c>
      <c r="H78" s="67">
        <f>' LI 1M - RES'!H16</f>
        <v>1878015.1805155277</v>
      </c>
      <c r="I78" s="67">
        <f>' LI 1M - RES'!I16</f>
        <v>859043.21705174446</v>
      </c>
      <c r="J78" s="67">
        <f>' LI 1M - RES'!J16</f>
        <v>3089665.5144505501</v>
      </c>
      <c r="K78" s="67">
        <f>' LI 1M - RES'!K16</f>
        <v>163807.97471022606</v>
      </c>
      <c r="L78" s="67">
        <f>' LI 1M - RES'!L16</f>
        <v>746981.14700603485</v>
      </c>
      <c r="M78" s="67">
        <f>' LI 1M - RES'!M16</f>
        <v>1895211.8954566757</v>
      </c>
      <c r="N78" s="67">
        <f>' LI 1M - RES'!N16</f>
        <v>2778837.6895027161</v>
      </c>
      <c r="O78" s="67">
        <f>' LI 1M - RES'!O16</f>
        <v>0</v>
      </c>
      <c r="P78" s="67">
        <f>' LI 1M - RES'!P16</f>
        <v>0</v>
      </c>
      <c r="Q78" s="67">
        <f>' LI 1M - RES'!Q16</f>
        <v>0</v>
      </c>
      <c r="R78" s="67">
        <f>' LI 1M - RES'!R16</f>
        <v>0</v>
      </c>
      <c r="S78" s="67">
        <f>' LI 1M - RES'!S16</f>
        <v>0</v>
      </c>
      <c r="T78" s="67">
        <f>' LI 1M - RES'!T16</f>
        <v>0</v>
      </c>
      <c r="U78" s="67">
        <f>' LI 1M - RES'!U16</f>
        <v>0</v>
      </c>
      <c r="V78" s="67">
        <f>' LI 1M - RES'!V16</f>
        <v>0</v>
      </c>
      <c r="W78" s="67">
        <f>' LI 1M - RES'!W16</f>
        <v>0</v>
      </c>
      <c r="X78" s="67">
        <f>' LI 1M - RES'!X16</f>
        <v>0</v>
      </c>
      <c r="Y78" s="67">
        <f>' LI 1M - RES'!Y16</f>
        <v>0</v>
      </c>
      <c r="Z78" s="67">
        <f>' LI 1M - RES'!Z16</f>
        <v>0</v>
      </c>
      <c r="AA78" s="67">
        <f>' LI 1M - RES'!AA16</f>
        <v>0</v>
      </c>
      <c r="AB78" s="67">
        <f>' LI 1M - RES'!AB16</f>
        <v>0</v>
      </c>
      <c r="AC78" s="67">
        <f>' LI 1M - RES'!AC16</f>
        <v>0</v>
      </c>
      <c r="AD78" s="67">
        <f>' LI 1M - RES'!AD16</f>
        <v>0</v>
      </c>
      <c r="AE78" s="67">
        <f>' LI 1M - RES'!AE16</f>
        <v>0</v>
      </c>
      <c r="AF78" s="67">
        <f>' LI 1M - RES'!AF16</f>
        <v>0</v>
      </c>
      <c r="AG78" s="67">
        <f>' LI 1M - RES'!AG16</f>
        <v>0</v>
      </c>
      <c r="AH78" s="67">
        <f>' LI 1M - RES'!AH16</f>
        <v>0</v>
      </c>
      <c r="AI78" s="67">
        <f>' LI 1M - RES'!AI16</f>
        <v>0</v>
      </c>
      <c r="AJ78" s="67">
        <f>' LI 1M - RES'!AJ16</f>
        <v>0</v>
      </c>
      <c r="AK78" s="67">
        <f>' LI 1M - RES'!AK16</f>
        <v>0</v>
      </c>
      <c r="AL78" s="67">
        <f>' LI 1M - RES'!AL16</f>
        <v>0</v>
      </c>
      <c r="AM78" s="67">
        <f>' LI 1M - RES'!AM16</f>
        <v>0</v>
      </c>
    </row>
    <row r="79" spans="2:40" x14ac:dyDescent="0.3">
      <c r="B79" s="57" t="s">
        <v>12</v>
      </c>
      <c r="C79" s="10">
        <f>'LI 2M - SGS'!C19</f>
        <v>0</v>
      </c>
      <c r="D79" s="10">
        <f>'LI 2M - SGS'!D19</f>
        <v>79361.439101464843</v>
      </c>
      <c r="E79" s="10">
        <f>'LI 2M - SGS'!E19</f>
        <v>205462.59867490234</v>
      </c>
      <c r="F79" s="10">
        <f>'LI 2M - SGS'!F19</f>
        <v>48204.76650000002</v>
      </c>
      <c r="G79" s="10">
        <f>'LI 2M - SGS'!G19</f>
        <v>0</v>
      </c>
      <c r="H79" s="10">
        <f>'LI 2M - SGS'!H19</f>
        <v>0</v>
      </c>
      <c r="I79" s="10">
        <f>'LI 2M - SGS'!I19</f>
        <v>42812.742606787113</v>
      </c>
      <c r="J79" s="10">
        <f>'LI 2M - SGS'!J19</f>
        <v>15803.165647949219</v>
      </c>
      <c r="K79" s="10">
        <f>'LI 2M - SGS'!K19</f>
        <v>0</v>
      </c>
      <c r="L79" s="10">
        <f>'LI 2M - SGS'!L19</f>
        <v>121434.16351318359</v>
      </c>
      <c r="M79" s="10">
        <f>'LI 2M - SGS'!M19</f>
        <v>8063.7275024414066</v>
      </c>
      <c r="N79" s="10">
        <f>'LI 2M - SGS'!N19</f>
        <v>13385.460090637207</v>
      </c>
      <c r="O79" s="10">
        <f>'LI 2M - SGS'!O19</f>
        <v>0</v>
      </c>
      <c r="P79" s="10">
        <f>'LI 2M - SGS'!P19</f>
        <v>0</v>
      </c>
      <c r="Q79" s="10">
        <f>'LI 2M - SGS'!Q19</f>
        <v>0</v>
      </c>
      <c r="R79" s="10">
        <f>'LI 2M - SGS'!R19</f>
        <v>0</v>
      </c>
      <c r="S79" s="10">
        <f>'LI 2M - SGS'!S19</f>
        <v>0</v>
      </c>
      <c r="T79" s="10">
        <f>'LI 2M - SGS'!T19</f>
        <v>0</v>
      </c>
      <c r="U79" s="10">
        <f>'LI 2M - SGS'!U19</f>
        <v>0</v>
      </c>
      <c r="V79" s="10">
        <f>'LI 2M - SGS'!V19</f>
        <v>0</v>
      </c>
      <c r="W79" s="10">
        <f>'LI 2M - SGS'!W19</f>
        <v>0</v>
      </c>
      <c r="X79" s="10">
        <f>'LI 2M - SGS'!X19</f>
        <v>0</v>
      </c>
      <c r="Y79" s="10">
        <f>'LI 2M - SGS'!Y19</f>
        <v>0</v>
      </c>
      <c r="Z79" s="10">
        <f>'LI 2M - SGS'!Z19</f>
        <v>0</v>
      </c>
      <c r="AA79" s="10">
        <f>'LI 2M - SGS'!AA19</f>
        <v>0</v>
      </c>
      <c r="AB79" s="10">
        <f>'LI 2M - SGS'!AB19</f>
        <v>0</v>
      </c>
      <c r="AC79" s="10">
        <f>'LI 2M - SGS'!AC19</f>
        <v>0</v>
      </c>
      <c r="AD79" s="10">
        <f>'LI 2M - SGS'!AD19</f>
        <v>0</v>
      </c>
      <c r="AE79" s="10">
        <f>'LI 2M - SGS'!AE19</f>
        <v>0</v>
      </c>
      <c r="AF79" s="10">
        <f>'LI 2M - SGS'!AF19</f>
        <v>0</v>
      </c>
      <c r="AG79" s="10">
        <f>'LI 2M - SGS'!AG19</f>
        <v>0</v>
      </c>
      <c r="AH79" s="10">
        <f>'LI 2M - SGS'!AH19</f>
        <v>0</v>
      </c>
      <c r="AI79" s="10">
        <f>'LI 2M - SGS'!AI19</f>
        <v>0</v>
      </c>
      <c r="AJ79" s="10">
        <f>'LI 2M - SGS'!AJ19</f>
        <v>0</v>
      </c>
      <c r="AK79" s="10">
        <f>'LI 2M - SGS'!AK19</f>
        <v>0</v>
      </c>
      <c r="AL79" s="10">
        <f>'LI 2M - SGS'!AL19</f>
        <v>0</v>
      </c>
      <c r="AM79" s="10">
        <f>'LI 2M - SGS'!AM19</f>
        <v>0</v>
      </c>
    </row>
    <row r="80" spans="2:40" x14ac:dyDescent="0.3">
      <c r="B80" s="57" t="s">
        <v>14</v>
      </c>
      <c r="C80" s="10">
        <f>'LI 3M - LGS'!C19</f>
        <v>0</v>
      </c>
      <c r="D80" s="10">
        <f>'LI 3M - LGS'!D19</f>
        <v>102392.08717000001</v>
      </c>
      <c r="E80" s="10">
        <f>'LI 3M - LGS'!E19</f>
        <v>0</v>
      </c>
      <c r="F80" s="10">
        <f>'LI 3M - LGS'!F19</f>
        <v>208205.34720000002</v>
      </c>
      <c r="G80" s="10">
        <f>'LI 3M - LGS'!G19</f>
        <v>0</v>
      </c>
      <c r="H80" s="10">
        <f>'LI 3M - LGS'!H19</f>
        <v>0</v>
      </c>
      <c r="I80" s="10">
        <f>'LI 3M - LGS'!I19</f>
        <v>19662.375640869141</v>
      </c>
      <c r="J80" s="10">
        <f>'LI 3M - LGS'!J19</f>
        <v>0</v>
      </c>
      <c r="K80" s="10">
        <f>'LI 3M - LGS'!K19</f>
        <v>0</v>
      </c>
      <c r="L80" s="10">
        <f>'LI 3M - LGS'!L19</f>
        <v>0</v>
      </c>
      <c r="M80" s="10">
        <f>'LI 3M - LGS'!M19</f>
        <v>0</v>
      </c>
      <c r="N80" s="10">
        <f>'LI 3M - LGS'!N19</f>
        <v>0</v>
      </c>
      <c r="O80" s="10">
        <f>'LI 3M - LGS'!O19</f>
        <v>0</v>
      </c>
      <c r="P80" s="10">
        <f>'LI 3M - LGS'!P19</f>
        <v>0</v>
      </c>
      <c r="Q80" s="10">
        <f>'LI 3M - LGS'!Q19</f>
        <v>0</v>
      </c>
      <c r="R80" s="10">
        <f>'LI 3M - LGS'!R19</f>
        <v>0</v>
      </c>
      <c r="S80" s="10">
        <f>'LI 3M - LGS'!S19</f>
        <v>0</v>
      </c>
      <c r="T80" s="10">
        <f>'LI 3M - LGS'!T19</f>
        <v>0</v>
      </c>
      <c r="U80" s="10">
        <f>'LI 3M - LGS'!U19</f>
        <v>0</v>
      </c>
      <c r="V80" s="10">
        <f>'LI 3M - LGS'!V19</f>
        <v>0</v>
      </c>
      <c r="W80" s="10">
        <f>'LI 3M - LGS'!W19</f>
        <v>0</v>
      </c>
      <c r="X80" s="10">
        <f>'LI 3M - LGS'!X19</f>
        <v>0</v>
      </c>
      <c r="Y80" s="10">
        <f>'LI 3M - LGS'!Y19</f>
        <v>0</v>
      </c>
      <c r="Z80" s="10">
        <f>'LI 3M - LGS'!Z19</f>
        <v>0</v>
      </c>
      <c r="AA80" s="10">
        <f>'LI 3M - LGS'!AA19</f>
        <v>0</v>
      </c>
      <c r="AB80" s="10">
        <f>'LI 3M - LGS'!AB19</f>
        <v>0</v>
      </c>
      <c r="AC80" s="10">
        <f>'LI 3M - LGS'!AC19</f>
        <v>0</v>
      </c>
      <c r="AD80" s="10">
        <f>'LI 3M - LGS'!AD19</f>
        <v>0</v>
      </c>
      <c r="AE80" s="10">
        <f>'LI 3M - LGS'!AE19</f>
        <v>0</v>
      </c>
      <c r="AF80" s="10">
        <f>'LI 3M - LGS'!AF19</f>
        <v>0</v>
      </c>
      <c r="AG80" s="10">
        <f>'LI 3M - LGS'!AG19</f>
        <v>0</v>
      </c>
      <c r="AH80" s="10">
        <f>'LI 3M - LGS'!AH19</f>
        <v>0</v>
      </c>
      <c r="AI80" s="10">
        <f>'LI 3M - LGS'!AI19</f>
        <v>0</v>
      </c>
      <c r="AJ80" s="10">
        <f>'LI 3M - LGS'!AJ19</f>
        <v>0</v>
      </c>
      <c r="AK80" s="10">
        <f>'LI 3M - LGS'!AK19</f>
        <v>0</v>
      </c>
      <c r="AL80" s="10">
        <f>'LI 3M - LGS'!AL19</f>
        <v>0</v>
      </c>
      <c r="AM80" s="10">
        <f>'LI 3M - LGS'!AM19</f>
        <v>0</v>
      </c>
    </row>
    <row r="81" spans="1:52" x14ac:dyDescent="0.3">
      <c r="B81" s="57" t="s">
        <v>15</v>
      </c>
      <c r="C81" s="10">
        <f>'LI 4M - SPS'!C19</f>
        <v>0</v>
      </c>
      <c r="D81" s="10">
        <f>'LI 4M - SPS'!D19</f>
        <v>0</v>
      </c>
      <c r="E81" s="10">
        <f>'LI 4M - SPS'!E19</f>
        <v>0</v>
      </c>
      <c r="F81" s="10">
        <f>'LI 4M - SPS'!F19</f>
        <v>0</v>
      </c>
      <c r="G81" s="10">
        <f>'LI 4M - SPS'!G19</f>
        <v>0</v>
      </c>
      <c r="H81" s="10">
        <f>'LI 4M - SPS'!H19</f>
        <v>0</v>
      </c>
      <c r="I81" s="10">
        <f>'LI 4M - SPS'!I19</f>
        <v>0</v>
      </c>
      <c r="J81" s="10">
        <f>'LI 4M - SPS'!J19</f>
        <v>0</v>
      </c>
      <c r="K81" s="10">
        <f>'LI 4M - SPS'!K19</f>
        <v>0</v>
      </c>
      <c r="L81" s="10">
        <f>'LI 4M - SPS'!L19</f>
        <v>0</v>
      </c>
      <c r="M81" s="10">
        <f>'LI 4M - SPS'!M19</f>
        <v>92578.162500000006</v>
      </c>
      <c r="N81" s="10">
        <f>'LI 4M - SPS'!N19</f>
        <v>0</v>
      </c>
      <c r="O81" s="10">
        <f>'LI 4M - SPS'!O19</f>
        <v>0</v>
      </c>
      <c r="P81" s="10">
        <f>'LI 4M - SPS'!P19</f>
        <v>0</v>
      </c>
      <c r="Q81" s="10">
        <f>'LI 4M - SPS'!Q19</f>
        <v>0</v>
      </c>
      <c r="R81" s="10">
        <f>'LI 4M - SPS'!R19</f>
        <v>0</v>
      </c>
      <c r="S81" s="10">
        <f>'LI 4M - SPS'!S19</f>
        <v>0</v>
      </c>
      <c r="T81" s="10">
        <f>'LI 4M - SPS'!T19</f>
        <v>0</v>
      </c>
      <c r="U81" s="10">
        <f>'LI 4M - SPS'!U19</f>
        <v>0</v>
      </c>
      <c r="V81" s="10">
        <f>'LI 4M - SPS'!V19</f>
        <v>0</v>
      </c>
      <c r="W81" s="10">
        <f>'LI 4M - SPS'!W19</f>
        <v>0</v>
      </c>
      <c r="X81" s="10">
        <f>'LI 4M - SPS'!X19</f>
        <v>0</v>
      </c>
      <c r="Y81" s="10">
        <f>'LI 4M - SPS'!Y19</f>
        <v>0</v>
      </c>
      <c r="Z81" s="10">
        <f>'LI 4M - SPS'!Z19</f>
        <v>0</v>
      </c>
      <c r="AA81" s="10">
        <f>'LI 4M - SPS'!AA19</f>
        <v>0</v>
      </c>
      <c r="AB81" s="10">
        <f>'LI 4M - SPS'!AB19</f>
        <v>0</v>
      </c>
      <c r="AC81" s="10">
        <f>'LI 4M - SPS'!AC19</f>
        <v>0</v>
      </c>
      <c r="AD81" s="10">
        <f>'LI 4M - SPS'!AD19</f>
        <v>0</v>
      </c>
      <c r="AE81" s="10">
        <f>'LI 4M - SPS'!AE19</f>
        <v>0</v>
      </c>
      <c r="AF81" s="10">
        <f>'LI 4M - SPS'!AF19</f>
        <v>0</v>
      </c>
      <c r="AG81" s="10">
        <f>'LI 4M - SPS'!AG19</f>
        <v>0</v>
      </c>
      <c r="AH81" s="10">
        <f>'LI 4M - SPS'!AH19</f>
        <v>0</v>
      </c>
      <c r="AI81" s="10">
        <f>'LI 4M - SPS'!AI19</f>
        <v>0</v>
      </c>
      <c r="AJ81" s="10">
        <f>'LI 4M - SPS'!AJ19</f>
        <v>0</v>
      </c>
      <c r="AK81" s="10">
        <f>'LI 4M - SPS'!AK19</f>
        <v>0</v>
      </c>
      <c r="AL81" s="10">
        <f>'LI 4M - SPS'!AL19</f>
        <v>0</v>
      </c>
      <c r="AM81" s="10">
        <f>'LI 4M - SPS'!AM19</f>
        <v>0</v>
      </c>
    </row>
    <row r="82" spans="1:52" ht="15" thickBot="1" x14ac:dyDescent="0.35">
      <c r="B82" s="32" t="s">
        <v>16</v>
      </c>
      <c r="C82" s="143">
        <f>'LI 11M - LPS'!C19</f>
        <v>0</v>
      </c>
      <c r="D82" s="143">
        <f>'LI 11M - LPS'!D19</f>
        <v>0</v>
      </c>
      <c r="E82" s="143">
        <f>'LI 11M - LPS'!E19</f>
        <v>0</v>
      </c>
      <c r="F82" s="143">
        <f>'LI 11M - LPS'!F19</f>
        <v>0</v>
      </c>
      <c r="G82" s="143">
        <f>'LI 11M - LPS'!G19</f>
        <v>0</v>
      </c>
      <c r="H82" s="143">
        <f>'LI 11M - LPS'!H19</f>
        <v>0</v>
      </c>
      <c r="I82" s="143">
        <f>'LI 11M - LPS'!I19</f>
        <v>0</v>
      </c>
      <c r="J82" s="143">
        <f>'LI 11M - LPS'!J19</f>
        <v>0</v>
      </c>
      <c r="K82" s="143">
        <f>'LI 11M - LPS'!K19</f>
        <v>0</v>
      </c>
      <c r="L82" s="143">
        <f>'LI 11M - LPS'!L19</f>
        <v>0</v>
      </c>
      <c r="M82" s="143">
        <f>'LI 11M - LPS'!M19</f>
        <v>0</v>
      </c>
      <c r="N82" s="143">
        <f>'LI 11M - LPS'!N19</f>
        <v>0</v>
      </c>
      <c r="O82" s="143">
        <f>'LI 11M - LPS'!O19</f>
        <v>0</v>
      </c>
      <c r="P82" s="143">
        <f>'LI 11M - LPS'!P19</f>
        <v>0</v>
      </c>
      <c r="Q82" s="68">
        <f>'LI 11M - LPS'!Q19</f>
        <v>0</v>
      </c>
      <c r="R82" s="68">
        <f>'LI 11M - LPS'!R19</f>
        <v>0</v>
      </c>
      <c r="S82" s="68">
        <f>'LI 11M - LPS'!S19</f>
        <v>0</v>
      </c>
      <c r="T82" s="68">
        <f>'LI 11M - LPS'!T19</f>
        <v>0</v>
      </c>
      <c r="U82" s="68">
        <f>'LI 11M - LPS'!U19</f>
        <v>0</v>
      </c>
      <c r="V82" s="68">
        <f>'LI 11M - LPS'!V19</f>
        <v>0</v>
      </c>
      <c r="W82" s="68">
        <f>'LI 11M - LPS'!W19</f>
        <v>0</v>
      </c>
      <c r="X82" s="68">
        <f>'LI 11M - LPS'!X19</f>
        <v>0</v>
      </c>
      <c r="Y82" s="68">
        <f>'LI 11M - LPS'!Y19</f>
        <v>0</v>
      </c>
      <c r="Z82" s="68">
        <f>'LI 11M - LPS'!Z19</f>
        <v>0</v>
      </c>
      <c r="AA82" s="68">
        <f>'LI 11M - LPS'!AA19</f>
        <v>0</v>
      </c>
      <c r="AB82" s="68">
        <f>'LI 11M - LPS'!AB19</f>
        <v>0</v>
      </c>
      <c r="AC82" s="68">
        <f>'LI 11M - LPS'!AC19</f>
        <v>0</v>
      </c>
      <c r="AD82" s="68">
        <f>'LI 11M - LPS'!AD19</f>
        <v>0</v>
      </c>
      <c r="AE82" s="68">
        <f>'LI 11M - LPS'!AE19</f>
        <v>0</v>
      </c>
      <c r="AF82" s="68">
        <f>'LI 11M - LPS'!AF19</f>
        <v>0</v>
      </c>
      <c r="AG82" s="68">
        <f>'LI 11M - LPS'!AG19</f>
        <v>0</v>
      </c>
      <c r="AH82" s="68">
        <f>'LI 11M - LPS'!AH19</f>
        <v>0</v>
      </c>
      <c r="AI82" s="68">
        <f>'LI 11M - LPS'!AI19</f>
        <v>0</v>
      </c>
      <c r="AJ82" s="68">
        <f>'LI 11M - LPS'!AJ19</f>
        <v>0</v>
      </c>
      <c r="AK82" s="68">
        <f>'LI 11M - LPS'!AK19</f>
        <v>0</v>
      </c>
      <c r="AL82" s="68">
        <f>'LI 11M - LPS'!AL19</f>
        <v>0</v>
      </c>
      <c r="AM82" s="68">
        <f>'LI 11M - LPS'!AM19</f>
        <v>0</v>
      </c>
    </row>
    <row r="83" spans="1:52" ht="15" thickBot="1" x14ac:dyDescent="0.35">
      <c r="B83" s="58" t="s">
        <v>3</v>
      </c>
      <c r="C83" s="79">
        <f>SUM(C78:C82)</f>
        <v>124673.62018966675</v>
      </c>
      <c r="D83" s="80">
        <f t="shared" ref="D83:AM83" si="71">SUM(D78:D82)</f>
        <v>184276.26230204347</v>
      </c>
      <c r="E83" s="80">
        <f t="shared" si="71"/>
        <v>266788.51740516128</v>
      </c>
      <c r="F83" s="80">
        <f t="shared" si="71"/>
        <v>259182.15582951665</v>
      </c>
      <c r="G83" s="80">
        <f t="shared" si="71"/>
        <v>0</v>
      </c>
      <c r="H83" s="80">
        <f t="shared" si="71"/>
        <v>1878015.1805155277</v>
      </c>
      <c r="I83" s="80">
        <f t="shared" si="71"/>
        <v>921518.33529940073</v>
      </c>
      <c r="J83" s="80">
        <f t="shared" si="71"/>
        <v>3105468.6800984992</v>
      </c>
      <c r="K83" s="80">
        <f t="shared" si="71"/>
        <v>163807.97471022606</v>
      </c>
      <c r="L83" s="80">
        <f t="shared" si="71"/>
        <v>868415.31051921844</v>
      </c>
      <c r="M83" s="80">
        <f t="shared" si="71"/>
        <v>1995853.7854591173</v>
      </c>
      <c r="N83" s="80">
        <f t="shared" si="71"/>
        <v>2792223.1495933533</v>
      </c>
      <c r="O83" s="80">
        <f t="shared" si="71"/>
        <v>0</v>
      </c>
      <c r="P83" s="80">
        <f t="shared" si="71"/>
        <v>0</v>
      </c>
      <c r="Q83" s="69">
        <f t="shared" si="71"/>
        <v>0</v>
      </c>
      <c r="R83" s="69">
        <f t="shared" si="71"/>
        <v>0</v>
      </c>
      <c r="S83" s="69">
        <f t="shared" si="71"/>
        <v>0</v>
      </c>
      <c r="T83" s="69">
        <f t="shared" si="71"/>
        <v>0</v>
      </c>
      <c r="U83" s="69">
        <f t="shared" si="71"/>
        <v>0</v>
      </c>
      <c r="V83" s="69">
        <f t="shared" si="71"/>
        <v>0</v>
      </c>
      <c r="W83" s="69">
        <f t="shared" si="71"/>
        <v>0</v>
      </c>
      <c r="X83" s="69">
        <f t="shared" si="71"/>
        <v>0</v>
      </c>
      <c r="Y83" s="69">
        <f t="shared" si="71"/>
        <v>0</v>
      </c>
      <c r="Z83" s="69">
        <f t="shared" si="71"/>
        <v>0</v>
      </c>
      <c r="AA83" s="69">
        <f t="shared" si="71"/>
        <v>0</v>
      </c>
      <c r="AB83" s="69">
        <f t="shared" si="71"/>
        <v>0</v>
      </c>
      <c r="AC83" s="69">
        <f t="shared" si="71"/>
        <v>0</v>
      </c>
      <c r="AD83" s="69">
        <f t="shared" si="71"/>
        <v>0</v>
      </c>
      <c r="AE83" s="69">
        <f t="shared" si="71"/>
        <v>0</v>
      </c>
      <c r="AF83" s="69">
        <f t="shared" si="71"/>
        <v>0</v>
      </c>
      <c r="AG83" s="69">
        <f t="shared" si="71"/>
        <v>0</v>
      </c>
      <c r="AH83" s="69">
        <f t="shared" si="71"/>
        <v>0</v>
      </c>
      <c r="AI83" s="69">
        <f t="shared" si="71"/>
        <v>0</v>
      </c>
      <c r="AJ83" s="69">
        <f t="shared" si="71"/>
        <v>0</v>
      </c>
      <c r="AK83" s="69">
        <f t="shared" si="71"/>
        <v>0</v>
      </c>
      <c r="AL83" s="69">
        <f t="shared" si="71"/>
        <v>0</v>
      </c>
      <c r="AM83" s="69">
        <f t="shared" si="71"/>
        <v>0</v>
      </c>
    </row>
    <row r="84" spans="1:52" x14ac:dyDescent="0.3">
      <c r="N84" s="413" t="s">
        <v>201</v>
      </c>
      <c r="O84" s="414">
        <f>SUM(C67:N67)</f>
        <v>326404345.67618334</v>
      </c>
    </row>
    <row r="85" spans="1:52" x14ac:dyDescent="0.3">
      <c r="N85" s="413" t="s">
        <v>202</v>
      </c>
      <c r="O85" s="415">
        <f>'RES kWh ENTRY'!O44</f>
        <v>36001833.619999997</v>
      </c>
    </row>
    <row r="86" spans="1:52" x14ac:dyDescent="0.3">
      <c r="N86" s="413" t="s">
        <v>200</v>
      </c>
      <c r="O86" s="414">
        <f>SUM(O84:O85)</f>
        <v>362406179.29618335</v>
      </c>
    </row>
    <row r="87" spans="1:52" ht="18" customHeight="1" x14ac:dyDescent="0.3">
      <c r="A87" s="534" t="s">
        <v>207</v>
      </c>
      <c r="B87" s="534"/>
      <c r="C87" s="203" t="s">
        <v>49</v>
      </c>
      <c r="N87" s="421" t="s">
        <v>203</v>
      </c>
      <c r="O87" s="420">
        <f>' 1M - RES'!N31+'2M - SGS'!N37+'3M - LGS'!N37+'4M - SPS'!N37+'11M - LPS'!N37+' LI 1M - RES'!N31+'LI 2M - SGS'!N37+'LI 3M - LGS'!N37+'LI 4M - SPS'!N37+'LI 11M - LPS'!N37+'Biz DRENE'!P75+'Res DRENE'!N18</f>
        <v>362406179.29618329</v>
      </c>
    </row>
    <row r="88" spans="1:52" ht="15" thickBot="1" x14ac:dyDescent="0.35">
      <c r="A88" s="534"/>
      <c r="B88" s="534"/>
      <c r="W88" s="445" t="s">
        <v>208</v>
      </c>
      <c r="X88" s="445"/>
    </row>
    <row r="89" spans="1:52" ht="15" thickBot="1" x14ac:dyDescent="0.35">
      <c r="B89" s="55" t="s">
        <v>34</v>
      </c>
      <c r="C89" s="447">
        <f>C61</f>
        <v>43831</v>
      </c>
      <c r="D89" s="447">
        <f t="shared" ref="D89:AM89" si="72">D61</f>
        <v>43862</v>
      </c>
      <c r="E89" s="447">
        <f t="shared" si="72"/>
        <v>43891</v>
      </c>
      <c r="F89" s="447">
        <f t="shared" si="72"/>
        <v>43922</v>
      </c>
      <c r="G89" s="447">
        <f t="shared" si="72"/>
        <v>43952</v>
      </c>
      <c r="H89" s="447">
        <f t="shared" si="72"/>
        <v>43983</v>
      </c>
      <c r="I89" s="447">
        <f t="shared" si="72"/>
        <v>44013</v>
      </c>
      <c r="J89" s="447">
        <f t="shared" si="72"/>
        <v>44044</v>
      </c>
      <c r="K89" s="447">
        <f t="shared" si="72"/>
        <v>44075</v>
      </c>
      <c r="L89" s="447">
        <f t="shared" si="72"/>
        <v>44105</v>
      </c>
      <c r="M89" s="447">
        <f t="shared" si="72"/>
        <v>44136</v>
      </c>
      <c r="N89" s="447">
        <f t="shared" si="72"/>
        <v>44166</v>
      </c>
      <c r="O89" s="447">
        <f t="shared" si="72"/>
        <v>44197</v>
      </c>
      <c r="P89" s="447">
        <f t="shared" si="72"/>
        <v>44228</v>
      </c>
      <c r="Q89" s="447">
        <f t="shared" si="72"/>
        <v>44256</v>
      </c>
      <c r="R89" s="447">
        <f t="shared" si="72"/>
        <v>44287</v>
      </c>
      <c r="S89" s="447">
        <f t="shared" si="72"/>
        <v>44317</v>
      </c>
      <c r="T89" s="447">
        <f t="shared" si="72"/>
        <v>44348</v>
      </c>
      <c r="U89" s="447">
        <f t="shared" si="72"/>
        <v>44378</v>
      </c>
      <c r="V89" s="447">
        <f t="shared" si="72"/>
        <v>44409</v>
      </c>
      <c r="W89" s="50">
        <f t="shared" si="72"/>
        <v>44440</v>
      </c>
      <c r="X89" s="50">
        <f t="shared" si="72"/>
        <v>44470</v>
      </c>
      <c r="Y89" s="50">
        <f t="shared" si="72"/>
        <v>44501</v>
      </c>
      <c r="Z89" s="50">
        <f t="shared" si="72"/>
        <v>44531</v>
      </c>
      <c r="AA89" s="50">
        <f t="shared" si="72"/>
        <v>44562</v>
      </c>
      <c r="AB89" s="50">
        <f t="shared" si="72"/>
        <v>44593</v>
      </c>
      <c r="AC89" s="50">
        <f t="shared" si="72"/>
        <v>44621</v>
      </c>
      <c r="AD89" s="50">
        <f t="shared" si="72"/>
        <v>44652</v>
      </c>
      <c r="AE89" s="50">
        <f t="shared" si="72"/>
        <v>44682</v>
      </c>
      <c r="AF89" s="50">
        <f t="shared" si="72"/>
        <v>44713</v>
      </c>
      <c r="AG89" s="50">
        <f t="shared" si="72"/>
        <v>44743</v>
      </c>
      <c r="AH89" s="50">
        <f t="shared" si="72"/>
        <v>44774</v>
      </c>
      <c r="AI89" s="50">
        <f t="shared" si="72"/>
        <v>44805</v>
      </c>
      <c r="AJ89" s="50">
        <f t="shared" si="72"/>
        <v>44835</v>
      </c>
      <c r="AK89" s="50">
        <f t="shared" si="72"/>
        <v>44866</v>
      </c>
      <c r="AL89" s="50">
        <f t="shared" si="72"/>
        <v>44896</v>
      </c>
      <c r="AM89" s="50">
        <f t="shared" si="72"/>
        <v>44927</v>
      </c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</row>
    <row r="90" spans="1:52" x14ac:dyDescent="0.3">
      <c r="B90" s="56" t="s">
        <v>7</v>
      </c>
      <c r="C90" s="448">
        <f t="shared" ref="C90:AM93" si="73">IF(C$4="X",C98+C106,0)</f>
        <v>136800.08851818062</v>
      </c>
      <c r="D90" s="448">
        <f t="shared" si="73"/>
        <v>131370.25436527759</v>
      </c>
      <c r="E90" s="448">
        <f t="shared" si="73"/>
        <v>121442.668406728</v>
      </c>
      <c r="F90" s="448">
        <f t="shared" si="73"/>
        <v>75245.914352127103</v>
      </c>
      <c r="G90" s="448">
        <f t="shared" si="73"/>
        <v>95117.032292285672</v>
      </c>
      <c r="H90" s="448">
        <f t="shared" si="73"/>
        <v>467003.73504564428</v>
      </c>
      <c r="I90" s="448">
        <f t="shared" si="73"/>
        <v>730943.52231153811</v>
      </c>
      <c r="J90" s="448">
        <f t="shared" si="73"/>
        <v>893577.20114886295</v>
      </c>
      <c r="K90" s="448">
        <f t="shared" si="73"/>
        <v>716154.16236328916</v>
      </c>
      <c r="L90" s="448">
        <f t="shared" si="73"/>
        <v>306954.10703437898</v>
      </c>
      <c r="M90" s="448">
        <f t="shared" si="73"/>
        <v>445718.69465928752</v>
      </c>
      <c r="N90" s="448">
        <f t="shared" si="73"/>
        <v>646465.86548533314</v>
      </c>
      <c r="O90" s="448">
        <f t="shared" si="73"/>
        <v>616604.60893225588</v>
      </c>
      <c r="P90" s="448">
        <f t="shared" si="73"/>
        <v>548073.2546906058</v>
      </c>
      <c r="Q90" s="448">
        <f t="shared" si="73"/>
        <v>556316.8110608334</v>
      </c>
      <c r="R90" s="448">
        <f t="shared" si="73"/>
        <v>475948.77865512396</v>
      </c>
      <c r="S90" s="448">
        <f t="shared" si="73"/>
        <v>497979.50925669057</v>
      </c>
      <c r="T90" s="448">
        <f t="shared" si="73"/>
        <v>1268267.8016552101</v>
      </c>
      <c r="U90" s="448">
        <f t="shared" si="73"/>
        <v>1442308.9505734763</v>
      </c>
      <c r="V90" s="448">
        <f t="shared" si="73"/>
        <v>1433911.6348241032</v>
      </c>
      <c r="W90" s="52">
        <f t="shared" si="73"/>
        <v>1125236.7733868838</v>
      </c>
      <c r="X90" s="52">
        <f t="shared" si="73"/>
        <v>467954.41778217198</v>
      </c>
      <c r="Y90" s="52">
        <f t="shared" si="73"/>
        <v>547691.59752130276</v>
      </c>
      <c r="Z90" s="52">
        <f t="shared" si="73"/>
        <v>619985.95815214526</v>
      </c>
      <c r="AA90" s="52">
        <f t="shared" si="73"/>
        <v>616604.60893225588</v>
      </c>
      <c r="AB90" s="52">
        <f t="shared" si="73"/>
        <v>548073.2546906058</v>
      </c>
      <c r="AC90" s="52">
        <f t="shared" si="73"/>
        <v>0</v>
      </c>
      <c r="AD90" s="52">
        <f t="shared" si="73"/>
        <v>0</v>
      </c>
      <c r="AE90" s="52">
        <f t="shared" si="73"/>
        <v>0</v>
      </c>
      <c r="AF90" s="52">
        <f t="shared" si="73"/>
        <v>0</v>
      </c>
      <c r="AG90" s="52">
        <f t="shared" si="73"/>
        <v>0</v>
      </c>
      <c r="AH90" s="52">
        <f t="shared" si="73"/>
        <v>0</v>
      </c>
      <c r="AI90" s="52">
        <f t="shared" si="73"/>
        <v>0</v>
      </c>
      <c r="AJ90" s="52">
        <f t="shared" si="73"/>
        <v>0</v>
      </c>
      <c r="AK90" s="52">
        <f t="shared" si="73"/>
        <v>0</v>
      </c>
      <c r="AL90" s="52">
        <f t="shared" si="73"/>
        <v>0</v>
      </c>
      <c r="AM90" s="52">
        <f t="shared" si="73"/>
        <v>0</v>
      </c>
    </row>
    <row r="91" spans="1:52" x14ac:dyDescent="0.3">
      <c r="B91" s="57" t="s">
        <v>12</v>
      </c>
      <c r="C91" s="448">
        <f t="shared" si="73"/>
        <v>1480.9555724763188</v>
      </c>
      <c r="D91" s="448">
        <f t="shared" si="73"/>
        <v>4022.2570539996732</v>
      </c>
      <c r="E91" s="448">
        <f t="shared" si="73"/>
        <v>8673.69714620794</v>
      </c>
      <c r="F91" s="448">
        <f t="shared" si="73"/>
        <v>16704.984616495105</v>
      </c>
      <c r="G91" s="448">
        <f t="shared" si="73"/>
        <v>32517.547661955876</v>
      </c>
      <c r="H91" s="448">
        <f t="shared" si="73"/>
        <v>49640.840758877057</v>
      </c>
      <c r="I91" s="448">
        <f t="shared" si="73"/>
        <v>75771.6089921932</v>
      </c>
      <c r="J91" s="448">
        <f t="shared" si="73"/>
        <v>71769.495033605272</v>
      </c>
      <c r="K91" s="448">
        <f t="shared" si="73"/>
        <v>83126.467301746554</v>
      </c>
      <c r="L91" s="448">
        <f t="shared" si="73"/>
        <v>69866.82336371734</v>
      </c>
      <c r="M91" s="448">
        <f t="shared" si="73"/>
        <v>67757.59185072282</v>
      </c>
      <c r="N91" s="448">
        <f t="shared" si="73"/>
        <v>101433.32785071853</v>
      </c>
      <c r="O91" s="448">
        <f t="shared" si="73"/>
        <v>132279.21339309792</v>
      </c>
      <c r="P91" s="448">
        <f t="shared" si="73"/>
        <v>106690.23987300099</v>
      </c>
      <c r="Q91" s="448">
        <f t="shared" si="73"/>
        <v>115518.88072364713</v>
      </c>
      <c r="R91" s="448">
        <f t="shared" si="73"/>
        <v>108484.36226359611</v>
      </c>
      <c r="S91" s="448">
        <f t="shared" si="73"/>
        <v>138999.74279666366</v>
      </c>
      <c r="T91" s="448">
        <f t="shared" si="73"/>
        <v>193464.47561046385</v>
      </c>
      <c r="U91" s="448">
        <f t="shared" si="73"/>
        <v>249067.07913867373</v>
      </c>
      <c r="V91" s="448">
        <f t="shared" si="73"/>
        <v>207032.08401029001</v>
      </c>
      <c r="W91" s="52">
        <f t="shared" si="73"/>
        <v>186313.28206426484</v>
      </c>
      <c r="X91" s="52">
        <f t="shared" si="73"/>
        <v>131736.25658293191</v>
      </c>
      <c r="Y91" s="52">
        <f t="shared" si="73"/>
        <v>116981.45666636546</v>
      </c>
      <c r="Z91" s="52">
        <f t="shared" si="73"/>
        <v>127137.91299374997</v>
      </c>
      <c r="AA91" s="52">
        <f t="shared" si="73"/>
        <v>132279.21339309792</v>
      </c>
      <c r="AB91" s="52">
        <f t="shared" si="73"/>
        <v>106690.23987300099</v>
      </c>
      <c r="AC91" s="52">
        <f t="shared" si="73"/>
        <v>0</v>
      </c>
      <c r="AD91" s="52">
        <f t="shared" si="73"/>
        <v>0</v>
      </c>
      <c r="AE91" s="52">
        <f t="shared" si="73"/>
        <v>0</v>
      </c>
      <c r="AF91" s="52">
        <f t="shared" si="73"/>
        <v>0</v>
      </c>
      <c r="AG91" s="52">
        <f t="shared" si="73"/>
        <v>0</v>
      </c>
      <c r="AH91" s="52">
        <f t="shared" si="73"/>
        <v>0</v>
      </c>
      <c r="AI91" s="52">
        <f t="shared" si="73"/>
        <v>0</v>
      </c>
      <c r="AJ91" s="52">
        <f t="shared" si="73"/>
        <v>0</v>
      </c>
      <c r="AK91" s="52">
        <f t="shared" si="73"/>
        <v>0</v>
      </c>
      <c r="AL91" s="52">
        <f t="shared" si="73"/>
        <v>0</v>
      </c>
      <c r="AM91" s="52">
        <f t="shared" si="73"/>
        <v>0</v>
      </c>
    </row>
    <row r="92" spans="1:52" x14ac:dyDescent="0.3">
      <c r="B92" s="57" t="s">
        <v>14</v>
      </c>
      <c r="C92" s="448">
        <f t="shared" si="73"/>
        <v>1597.9116889431366</v>
      </c>
      <c r="D92" s="448">
        <f t="shared" si="73"/>
        <v>4807.5420826716172</v>
      </c>
      <c r="E92" s="448">
        <f t="shared" si="73"/>
        <v>9108.240136339291</v>
      </c>
      <c r="F92" s="448">
        <f t="shared" si="73"/>
        <v>17003.432106247208</v>
      </c>
      <c r="G92" s="448">
        <f t="shared" si="73"/>
        <v>34605.08979263252</v>
      </c>
      <c r="H92" s="448">
        <f t="shared" si="73"/>
        <v>84696.96793774463</v>
      </c>
      <c r="I92" s="448">
        <f t="shared" si="73"/>
        <v>129686.74784379287</v>
      </c>
      <c r="J92" s="448">
        <f t="shared" si="73"/>
        <v>149347.58919423399</v>
      </c>
      <c r="K92" s="448">
        <f t="shared" si="73"/>
        <v>156503.91041331584</v>
      </c>
      <c r="L92" s="448">
        <f t="shared" si="73"/>
        <v>98854.610122356229</v>
      </c>
      <c r="M92" s="448">
        <f t="shared" si="73"/>
        <v>100418.65132600321</v>
      </c>
      <c r="N92" s="448">
        <f t="shared" si="73"/>
        <v>149316.57910379238</v>
      </c>
      <c r="O92" s="448">
        <f t="shared" si="73"/>
        <v>199366.74162177631</v>
      </c>
      <c r="P92" s="448">
        <f t="shared" si="73"/>
        <v>161846.99287676514</v>
      </c>
      <c r="Q92" s="448">
        <f t="shared" si="73"/>
        <v>173240.23108397904</v>
      </c>
      <c r="R92" s="448">
        <f t="shared" si="73"/>
        <v>158179.88420508694</v>
      </c>
      <c r="S92" s="448">
        <f t="shared" si="73"/>
        <v>219433.77855761119</v>
      </c>
      <c r="T92" s="448">
        <f t="shared" si="73"/>
        <v>476561.82884287112</v>
      </c>
      <c r="U92" s="448">
        <f t="shared" si="73"/>
        <v>585474.17815928266</v>
      </c>
      <c r="V92" s="448">
        <f t="shared" si="73"/>
        <v>527472.69768095785</v>
      </c>
      <c r="W92" s="52">
        <f t="shared" si="73"/>
        <v>384145.31829449872</v>
      </c>
      <c r="X92" s="52">
        <f t="shared" si="73"/>
        <v>196115.43779542175</v>
      </c>
      <c r="Y92" s="52">
        <f t="shared" si="73"/>
        <v>171138.94149882329</v>
      </c>
      <c r="Z92" s="52">
        <f t="shared" si="73"/>
        <v>182426.77349370753</v>
      </c>
      <c r="AA92" s="52">
        <f t="shared" si="73"/>
        <v>199366.74162177631</v>
      </c>
      <c r="AB92" s="52">
        <f t="shared" si="73"/>
        <v>161846.99287676514</v>
      </c>
      <c r="AC92" s="52">
        <f t="shared" si="73"/>
        <v>0</v>
      </c>
      <c r="AD92" s="52">
        <f t="shared" si="73"/>
        <v>0</v>
      </c>
      <c r="AE92" s="52">
        <f t="shared" si="73"/>
        <v>0</v>
      </c>
      <c r="AF92" s="52">
        <f t="shared" si="73"/>
        <v>0</v>
      </c>
      <c r="AG92" s="52">
        <f t="shared" si="73"/>
        <v>0</v>
      </c>
      <c r="AH92" s="52">
        <f t="shared" si="73"/>
        <v>0</v>
      </c>
      <c r="AI92" s="52">
        <f t="shared" si="73"/>
        <v>0</v>
      </c>
      <c r="AJ92" s="52">
        <f t="shared" si="73"/>
        <v>0</v>
      </c>
      <c r="AK92" s="52">
        <f t="shared" si="73"/>
        <v>0</v>
      </c>
      <c r="AL92" s="52">
        <f t="shared" si="73"/>
        <v>0</v>
      </c>
      <c r="AM92" s="52">
        <f t="shared" si="73"/>
        <v>0</v>
      </c>
    </row>
    <row r="93" spans="1:52" x14ac:dyDescent="0.3">
      <c r="B93" s="57" t="s">
        <v>15</v>
      </c>
      <c r="C93" s="448">
        <f t="shared" si="73"/>
        <v>2379.2727718963147</v>
      </c>
      <c r="D93" s="448">
        <f t="shared" si="73"/>
        <v>3861.2580856470518</v>
      </c>
      <c r="E93" s="448">
        <f t="shared" si="73"/>
        <v>3975.7725966379508</v>
      </c>
      <c r="F93" s="448">
        <f t="shared" si="73"/>
        <v>5276.7424538415262</v>
      </c>
      <c r="G93" s="448">
        <f t="shared" si="73"/>
        <v>10978.092703633367</v>
      </c>
      <c r="H93" s="448">
        <f t="shared" si="73"/>
        <v>37226.137502713769</v>
      </c>
      <c r="I93" s="448">
        <f t="shared" si="73"/>
        <v>61814.426143273457</v>
      </c>
      <c r="J93" s="448">
        <f t="shared" si="73"/>
        <v>77705.262782762933</v>
      </c>
      <c r="K93" s="448">
        <f t="shared" si="73"/>
        <v>54193.271423619284</v>
      </c>
      <c r="L93" s="448">
        <f t="shared" si="73"/>
        <v>26949.449341383042</v>
      </c>
      <c r="M93" s="448">
        <f t="shared" si="73"/>
        <v>28556.727500530636</v>
      </c>
      <c r="N93" s="448">
        <f t="shared" si="73"/>
        <v>39232.812723909068</v>
      </c>
      <c r="O93" s="448">
        <f t="shared" si="73"/>
        <v>53780.7670646427</v>
      </c>
      <c r="P93" s="448">
        <f t="shared" si="73"/>
        <v>44472.903518667728</v>
      </c>
      <c r="Q93" s="448">
        <f t="shared" si="73"/>
        <v>45535.67880797523</v>
      </c>
      <c r="R93" s="448">
        <f t="shared" si="73"/>
        <v>41058.134400392308</v>
      </c>
      <c r="S93" s="448">
        <f t="shared" si="73"/>
        <v>58412.883028313285</v>
      </c>
      <c r="T93" s="448">
        <f t="shared" si="73"/>
        <v>149536.94972126881</v>
      </c>
      <c r="U93" s="448">
        <f t="shared" si="73"/>
        <v>178366.06879222873</v>
      </c>
      <c r="V93" s="448">
        <f t="shared" si="73"/>
        <v>168187.74240226756</v>
      </c>
      <c r="W93" s="52">
        <f t="shared" si="73"/>
        <v>108615.41283557301</v>
      </c>
      <c r="X93" s="52">
        <f t="shared" si="73"/>
        <v>47781.222016420586</v>
      </c>
      <c r="Y93" s="52">
        <f t="shared" si="73"/>
        <v>44193.040067784059</v>
      </c>
      <c r="Z93" s="52">
        <f t="shared" si="73"/>
        <v>47559.631361465799</v>
      </c>
      <c r="AA93" s="52">
        <f t="shared" si="73"/>
        <v>53780.7670646427</v>
      </c>
      <c r="AB93" s="52">
        <f t="shared" si="73"/>
        <v>44472.903518667728</v>
      </c>
      <c r="AC93" s="52">
        <f t="shared" si="73"/>
        <v>0</v>
      </c>
      <c r="AD93" s="52">
        <f t="shared" si="73"/>
        <v>0</v>
      </c>
      <c r="AE93" s="52">
        <f t="shared" si="73"/>
        <v>0</v>
      </c>
      <c r="AF93" s="52">
        <f t="shared" si="73"/>
        <v>0</v>
      </c>
      <c r="AG93" s="52">
        <f t="shared" si="73"/>
        <v>0</v>
      </c>
      <c r="AH93" s="52">
        <f t="shared" si="73"/>
        <v>0</v>
      </c>
      <c r="AI93" s="52">
        <f t="shared" si="73"/>
        <v>0</v>
      </c>
      <c r="AJ93" s="52">
        <f t="shared" si="73"/>
        <v>0</v>
      </c>
      <c r="AK93" s="52">
        <f t="shared" si="73"/>
        <v>0</v>
      </c>
      <c r="AL93" s="52">
        <f t="shared" si="73"/>
        <v>0</v>
      </c>
      <c r="AM93" s="52">
        <f t="shared" si="73"/>
        <v>0</v>
      </c>
    </row>
    <row r="94" spans="1:52" ht="15" thickBot="1" x14ac:dyDescent="0.35">
      <c r="B94" s="32" t="s">
        <v>16</v>
      </c>
      <c r="C94" s="449">
        <f t="shared" ref="C94:AM94" si="74">IF(C$4="X",C102+C110,0)</f>
        <v>133.68272163658341</v>
      </c>
      <c r="D94" s="449">
        <f t="shared" si="74"/>
        <v>207.26017026587286</v>
      </c>
      <c r="E94" s="449">
        <f t="shared" si="74"/>
        <v>225.05263896999872</v>
      </c>
      <c r="F94" s="449">
        <f t="shared" si="74"/>
        <v>1191.4518099453683</v>
      </c>
      <c r="G94" s="449">
        <f t="shared" si="74"/>
        <v>2966.3021570460596</v>
      </c>
      <c r="H94" s="449">
        <f t="shared" si="74"/>
        <v>4419.2696432480807</v>
      </c>
      <c r="I94" s="449">
        <f t="shared" si="74"/>
        <v>5004.0099671572088</v>
      </c>
      <c r="J94" s="449">
        <f t="shared" si="74"/>
        <v>5690.8982342356567</v>
      </c>
      <c r="K94" s="449">
        <f t="shared" si="74"/>
        <v>7852.5518735876849</v>
      </c>
      <c r="L94" s="449">
        <f t="shared" si="74"/>
        <v>5128.0480112182031</v>
      </c>
      <c r="M94" s="449">
        <f t="shared" si="74"/>
        <v>5483.3607641126891</v>
      </c>
      <c r="N94" s="449">
        <f t="shared" si="74"/>
        <v>6758.6498316504112</v>
      </c>
      <c r="O94" s="449">
        <f t="shared" si="74"/>
        <v>7083.4593124156709</v>
      </c>
      <c r="P94" s="449">
        <f t="shared" si="74"/>
        <v>5759.1384344775906</v>
      </c>
      <c r="Q94" s="449">
        <f t="shared" si="74"/>
        <v>6354.3368332143964</v>
      </c>
      <c r="R94" s="449">
        <f t="shared" si="74"/>
        <v>6599.8883729982745</v>
      </c>
      <c r="S94" s="449">
        <f t="shared" si="74"/>
        <v>10290.252207014188</v>
      </c>
      <c r="T94" s="449">
        <f t="shared" si="74"/>
        <v>23189.285516967313</v>
      </c>
      <c r="U94" s="449">
        <f t="shared" si="74"/>
        <v>25007.281078148582</v>
      </c>
      <c r="V94" s="449">
        <f t="shared" si="74"/>
        <v>23375.078833316209</v>
      </c>
      <c r="W94" s="162">
        <f t="shared" si="74"/>
        <v>17481.379288313979</v>
      </c>
      <c r="X94" s="162">
        <f t="shared" si="74"/>
        <v>9120.0815102347715</v>
      </c>
      <c r="Y94" s="162">
        <f t="shared" si="74"/>
        <v>6944.5476246193048</v>
      </c>
      <c r="Z94" s="162">
        <f t="shared" si="74"/>
        <v>6912.0212059043033</v>
      </c>
      <c r="AA94" s="162">
        <f t="shared" si="74"/>
        <v>7083.4593124156709</v>
      </c>
      <c r="AB94" s="162">
        <f t="shared" si="74"/>
        <v>5759.1384344775906</v>
      </c>
      <c r="AC94" s="162">
        <f t="shared" si="74"/>
        <v>0</v>
      </c>
      <c r="AD94" s="162">
        <f t="shared" si="74"/>
        <v>0</v>
      </c>
      <c r="AE94" s="162">
        <f t="shared" si="74"/>
        <v>0</v>
      </c>
      <c r="AF94" s="162">
        <f t="shared" si="74"/>
        <v>0</v>
      </c>
      <c r="AG94" s="162">
        <f t="shared" si="74"/>
        <v>0</v>
      </c>
      <c r="AH94" s="162">
        <f t="shared" si="74"/>
        <v>0</v>
      </c>
      <c r="AI94" s="162">
        <f t="shared" si="74"/>
        <v>0</v>
      </c>
      <c r="AJ94" s="162">
        <f t="shared" si="74"/>
        <v>0</v>
      </c>
      <c r="AK94" s="162">
        <f t="shared" si="74"/>
        <v>0</v>
      </c>
      <c r="AL94" s="162">
        <f t="shared" si="74"/>
        <v>0</v>
      </c>
      <c r="AM94" s="162">
        <f t="shared" si="74"/>
        <v>0</v>
      </c>
      <c r="AN94" s="367" t="s">
        <v>54</v>
      </c>
    </row>
    <row r="95" spans="1:52" s="1" customFormat="1" ht="15" thickBot="1" x14ac:dyDescent="0.35">
      <c r="B95" s="58" t="s">
        <v>3</v>
      </c>
      <c r="C95" s="450">
        <f t="shared" ref="C95:M95" si="75">SUM(C90:C94)</f>
        <v>142391.91127313298</v>
      </c>
      <c r="D95" s="451">
        <f t="shared" si="75"/>
        <v>144268.57175786182</v>
      </c>
      <c r="E95" s="451">
        <f t="shared" si="75"/>
        <v>143425.43092488317</v>
      </c>
      <c r="F95" s="451">
        <f t="shared" si="75"/>
        <v>115422.5253386563</v>
      </c>
      <c r="G95" s="451">
        <f t="shared" si="75"/>
        <v>176184.0646075535</v>
      </c>
      <c r="H95" s="451">
        <f t="shared" si="75"/>
        <v>642986.9508882279</v>
      </c>
      <c r="I95" s="451">
        <f t="shared" si="75"/>
        <v>1003220.3152579549</v>
      </c>
      <c r="J95" s="451">
        <f t="shared" si="75"/>
        <v>1198090.4463937008</v>
      </c>
      <c r="K95" s="451">
        <f t="shared" si="75"/>
        <v>1017830.3633755585</v>
      </c>
      <c r="L95" s="451">
        <f t="shared" si="75"/>
        <v>507753.03787305381</v>
      </c>
      <c r="M95" s="451">
        <f t="shared" si="75"/>
        <v>647935.02610065695</v>
      </c>
      <c r="N95" s="451">
        <f t="shared" ref="N95:AM95" si="76">SUM(N90:N94)</f>
        <v>943207.23499540344</v>
      </c>
      <c r="O95" s="451">
        <f t="shared" si="76"/>
        <v>1009114.7903241884</v>
      </c>
      <c r="P95" s="451">
        <f t="shared" si="76"/>
        <v>866842.52939351718</v>
      </c>
      <c r="Q95" s="451">
        <f t="shared" si="76"/>
        <v>896965.93850964925</v>
      </c>
      <c r="R95" s="451">
        <f t="shared" si="76"/>
        <v>790271.04789719754</v>
      </c>
      <c r="S95" s="451">
        <f t="shared" si="76"/>
        <v>925116.16584629286</v>
      </c>
      <c r="T95" s="451">
        <f t="shared" si="76"/>
        <v>2111020.3413467812</v>
      </c>
      <c r="U95" s="451">
        <f t="shared" si="76"/>
        <v>2480223.5577418096</v>
      </c>
      <c r="V95" s="451">
        <f t="shared" si="76"/>
        <v>2359979.2377509349</v>
      </c>
      <c r="W95" s="460">
        <f t="shared" si="76"/>
        <v>1821792.1658695342</v>
      </c>
      <c r="X95" s="460">
        <f t="shared" si="76"/>
        <v>852707.41568718106</v>
      </c>
      <c r="Y95" s="460">
        <f t="shared" si="76"/>
        <v>886949.58337889484</v>
      </c>
      <c r="Z95" s="460">
        <f t="shared" si="76"/>
        <v>984022.29720697284</v>
      </c>
      <c r="AA95" s="460">
        <f t="shared" si="76"/>
        <v>1009114.7903241884</v>
      </c>
      <c r="AB95" s="460">
        <f t="shared" si="76"/>
        <v>866842.52939351718</v>
      </c>
      <c r="AC95" s="460">
        <f t="shared" si="76"/>
        <v>0</v>
      </c>
      <c r="AD95" s="460">
        <f t="shared" si="76"/>
        <v>0</v>
      </c>
      <c r="AE95" s="460">
        <f t="shared" si="76"/>
        <v>0</v>
      </c>
      <c r="AF95" s="460">
        <f t="shared" si="76"/>
        <v>0</v>
      </c>
      <c r="AG95" s="460">
        <f t="shared" si="76"/>
        <v>0</v>
      </c>
      <c r="AH95" s="460">
        <f t="shared" si="76"/>
        <v>0</v>
      </c>
      <c r="AI95" s="460">
        <f t="shared" si="76"/>
        <v>0</v>
      </c>
      <c r="AJ95" s="460">
        <f t="shared" si="76"/>
        <v>0</v>
      </c>
      <c r="AK95" s="460">
        <f t="shared" si="76"/>
        <v>0</v>
      </c>
      <c r="AL95" s="460">
        <f t="shared" si="76"/>
        <v>0</v>
      </c>
      <c r="AM95" s="460">
        <f t="shared" si="76"/>
        <v>0</v>
      </c>
      <c r="AN95" s="370">
        <f>SUM(C95:AM95)</f>
        <v>24543678.269457303</v>
      </c>
    </row>
    <row r="96" spans="1:52" s="44" customFormat="1" ht="15" thickBot="1" x14ac:dyDescent="0.35">
      <c r="C96" s="452"/>
      <c r="D96" s="452"/>
      <c r="E96" s="452"/>
      <c r="F96" s="452"/>
      <c r="G96" s="452"/>
      <c r="H96" s="452"/>
      <c r="I96" s="452"/>
      <c r="J96" s="452"/>
      <c r="K96" s="452"/>
      <c r="L96" s="452"/>
      <c r="M96" s="452"/>
      <c r="N96" s="452"/>
      <c r="O96" s="452"/>
      <c r="P96" s="452"/>
      <c r="Q96" s="452"/>
      <c r="R96" s="452"/>
      <c r="S96" s="452"/>
      <c r="T96" s="452"/>
      <c r="U96" s="452"/>
      <c r="V96" s="452"/>
    </row>
    <row r="97" spans="2:39" ht="15" thickBot="1" x14ac:dyDescent="0.35">
      <c r="B97" s="55" t="s">
        <v>37</v>
      </c>
      <c r="C97" s="447">
        <f>C89</f>
        <v>43831</v>
      </c>
      <c r="D97" s="447">
        <f t="shared" ref="D97:AM97" si="77">D89</f>
        <v>43862</v>
      </c>
      <c r="E97" s="447">
        <f t="shared" si="77"/>
        <v>43891</v>
      </c>
      <c r="F97" s="447">
        <f t="shared" si="77"/>
        <v>43922</v>
      </c>
      <c r="G97" s="447">
        <f t="shared" si="77"/>
        <v>43952</v>
      </c>
      <c r="H97" s="447">
        <f t="shared" si="77"/>
        <v>43983</v>
      </c>
      <c r="I97" s="447">
        <f t="shared" si="77"/>
        <v>44013</v>
      </c>
      <c r="J97" s="447">
        <f t="shared" si="77"/>
        <v>44044</v>
      </c>
      <c r="K97" s="447">
        <f t="shared" si="77"/>
        <v>44075</v>
      </c>
      <c r="L97" s="447">
        <f t="shared" si="77"/>
        <v>44105</v>
      </c>
      <c r="M97" s="447">
        <f t="shared" si="77"/>
        <v>44136</v>
      </c>
      <c r="N97" s="447">
        <f t="shared" si="77"/>
        <v>44166</v>
      </c>
      <c r="O97" s="447">
        <f t="shared" si="77"/>
        <v>44197</v>
      </c>
      <c r="P97" s="447">
        <f t="shared" si="77"/>
        <v>44228</v>
      </c>
      <c r="Q97" s="447">
        <f t="shared" si="77"/>
        <v>44256</v>
      </c>
      <c r="R97" s="447">
        <f t="shared" si="77"/>
        <v>44287</v>
      </c>
      <c r="S97" s="447">
        <f t="shared" si="77"/>
        <v>44317</v>
      </c>
      <c r="T97" s="447">
        <f t="shared" si="77"/>
        <v>44348</v>
      </c>
      <c r="U97" s="447">
        <f t="shared" si="77"/>
        <v>44378</v>
      </c>
      <c r="V97" s="447">
        <f t="shared" si="77"/>
        <v>44409</v>
      </c>
      <c r="W97" s="50">
        <f t="shared" si="77"/>
        <v>44440</v>
      </c>
      <c r="X97" s="60">
        <f t="shared" si="77"/>
        <v>44470</v>
      </c>
      <c r="Y97" s="60">
        <f t="shared" si="77"/>
        <v>44501</v>
      </c>
      <c r="Z97" s="60">
        <f t="shared" si="77"/>
        <v>44531</v>
      </c>
      <c r="AA97" s="60">
        <f t="shared" si="77"/>
        <v>44562</v>
      </c>
      <c r="AB97" s="60">
        <f t="shared" si="77"/>
        <v>44593</v>
      </c>
      <c r="AC97" s="60">
        <f t="shared" si="77"/>
        <v>44621</v>
      </c>
      <c r="AD97" s="60">
        <f t="shared" si="77"/>
        <v>44652</v>
      </c>
      <c r="AE97" s="60">
        <f t="shared" si="77"/>
        <v>44682</v>
      </c>
      <c r="AF97" s="60">
        <f t="shared" si="77"/>
        <v>44713</v>
      </c>
      <c r="AG97" s="60">
        <f t="shared" si="77"/>
        <v>44743</v>
      </c>
      <c r="AH97" s="60">
        <f t="shared" si="77"/>
        <v>44774</v>
      </c>
      <c r="AI97" s="60">
        <f t="shared" si="77"/>
        <v>44805</v>
      </c>
      <c r="AJ97" s="60">
        <f t="shared" si="77"/>
        <v>44835</v>
      </c>
      <c r="AK97" s="60">
        <f t="shared" si="77"/>
        <v>44866</v>
      </c>
      <c r="AL97" s="60">
        <f t="shared" si="77"/>
        <v>44896</v>
      </c>
      <c r="AM97" s="60">
        <f t="shared" si="77"/>
        <v>44927</v>
      </c>
    </row>
    <row r="98" spans="2:39" ht="15" thickTop="1" x14ac:dyDescent="0.3">
      <c r="B98" s="56" t="s">
        <v>7</v>
      </c>
      <c r="C98" s="453">
        <f>IF(C$4="X",' 1M - RES'!C61+'Res DRENE'!C21,0)</f>
        <v>136609.93120659847</v>
      </c>
      <c r="D98" s="453">
        <f>IF(D$4="X",' 1M - RES'!D61+'Res DRENE'!D21,0)</f>
        <v>131032.91781176881</v>
      </c>
      <c r="E98" s="453">
        <f>IF(E$4="X",' 1M - RES'!E61+'Res DRENE'!E21,0)</f>
        <v>121055.27061043055</v>
      </c>
      <c r="F98" s="453">
        <f>IF(F$4="X",' 1M - RES'!F61+'Res DRENE'!F21,0)</f>
        <v>74859.793641854485</v>
      </c>
      <c r="G98" s="453">
        <f>IF(G$4="X",' 1M - RES'!G61+'Res DRENE'!G21,0)</f>
        <v>94674.54289228603</v>
      </c>
      <c r="H98" s="453">
        <f>IF(H$4="X",' 1M - RES'!H61+'Res DRENE'!H21,0)</f>
        <v>459646.95071848785</v>
      </c>
      <c r="I98" s="453">
        <f>IF(I$4="X",' 1M - RES'!I61+'Res DRENE'!I21,0)</f>
        <v>711157.9210583861</v>
      </c>
      <c r="J98" s="453">
        <f>IF(J$4="X",' 1M - RES'!J61+'Res DRENE'!J21,0)</f>
        <v>854751.33205488243</v>
      </c>
      <c r="K98" s="453">
        <f>IF(K$4="X",' 1M - RES'!K61+'Res DRENE'!K21,0)</f>
        <v>675206.19790091075</v>
      </c>
      <c r="L98" s="453">
        <f>IF(L$4="X",' 1M - RES'!L61+'Res DRENE'!L21,0)</f>
        <v>290189.79000580433</v>
      </c>
      <c r="M98" s="453">
        <f>IF(M$4="X",' 1M - RES'!M61+'Res DRENE'!M21,0)</f>
        <v>422421.7735610276</v>
      </c>
      <c r="N98" s="453">
        <f>IF(N$4="X",' 1M - RES'!N61+'Res DRENE'!N21,0)</f>
        <v>609724.32343644707</v>
      </c>
      <c r="O98" s="453">
        <f>IF(O$4="X",' 1M - RES'!O61+'Res DRENE'!O21,0)</f>
        <v>573155.67417983804</v>
      </c>
      <c r="P98" s="453">
        <f>IF(P$4="X",' 1M - RES'!P61+'Res DRENE'!P21,0)</f>
        <v>509665.83242845978</v>
      </c>
      <c r="Q98" s="453">
        <f>IF(Q$4="X",' 1M - RES'!Q61+'Res DRENE'!Q21,0)</f>
        <v>519152.43347605091</v>
      </c>
      <c r="R98" s="453">
        <f>IF(R$4="X",' 1M - RES'!R61+'Res DRENE'!R21,0)</f>
        <v>446399.40133406955</v>
      </c>
      <c r="S98" s="453">
        <f>IF(S$4="X",' 1M - RES'!S61+'Res DRENE'!S21,0)</f>
        <v>468272.34191650548</v>
      </c>
      <c r="T98" s="453">
        <f>IF(T$4="X",' 1M - RES'!T61+'Res DRENE'!T21,0)</f>
        <v>1191349.6778145896</v>
      </c>
      <c r="U98" s="453">
        <f>IF(U$4="X",' 1M - RES'!U61+'Res DRENE'!U21,0)</f>
        <v>1354194.2746978025</v>
      </c>
      <c r="V98" s="453">
        <f>IF(V$4="X",' 1M - RES'!V61+'Res DRENE'!V21,0)</f>
        <v>1346810.361895785</v>
      </c>
      <c r="W98" s="512">
        <f>IF(W$4="X",' 1M - RES'!W61+'Res DRENE'!W21,0)</f>
        <v>1057985.5071986453</v>
      </c>
      <c r="X98" s="516">
        <f>IF(X$4="X",' 1M - RES'!X61+'Res DRENE'!X21,0)</f>
        <v>439074.31440175563</v>
      </c>
      <c r="Y98" s="517">
        <f>IF(Y$4="X",' 1M - RES'!Y61+'Res DRENE'!Y21,0)</f>
        <v>511712.83875763265</v>
      </c>
      <c r="Z98" s="517">
        <f>IF(Z$4="X",' 1M - RES'!Z61+'Res DRENE'!Z21,0)</f>
        <v>576376.35127919319</v>
      </c>
      <c r="AA98" s="517">
        <f>IF(AA$4="X",' 1M - RES'!AA61+'Res DRENE'!AA21,0)</f>
        <v>573155.67417983804</v>
      </c>
      <c r="AB98" s="517">
        <f>IF(AB$4="X",' 1M - RES'!AB61+'Res DRENE'!AB21,0)</f>
        <v>509665.83242845978</v>
      </c>
      <c r="AC98" s="517">
        <f>IF(AC$4="X",' 1M - RES'!AC61+'Res DRENE'!AC21,0)</f>
        <v>0</v>
      </c>
      <c r="AD98" s="517">
        <f>IF(AD$4="X",' 1M - RES'!AD61+'Res DRENE'!AD21,0)</f>
        <v>0</v>
      </c>
      <c r="AE98" s="517">
        <f>IF(AE$4="X",' 1M - RES'!AE61+'Res DRENE'!AE21,0)</f>
        <v>0</v>
      </c>
      <c r="AF98" s="517">
        <f>IF(AF$4="X",' 1M - RES'!AF61+'Res DRENE'!AF21,0)</f>
        <v>0</v>
      </c>
      <c r="AG98" s="517">
        <f>IF(AG$4="X",' 1M - RES'!AG61+'Res DRENE'!AG21,0)</f>
        <v>0</v>
      </c>
      <c r="AH98" s="517">
        <f>IF(AH$4="X",' 1M - RES'!AH61+'Res DRENE'!AH21,0)</f>
        <v>0</v>
      </c>
      <c r="AI98" s="517">
        <f>IF(AI$4="X",' 1M - RES'!AI61+'Res DRENE'!AI21,0)</f>
        <v>0</v>
      </c>
      <c r="AJ98" s="517">
        <f>IF(AJ$4="X",' 1M - RES'!AJ61+'Res DRENE'!AJ21,0)</f>
        <v>0</v>
      </c>
      <c r="AK98" s="517">
        <f>IF(AK$4="X",' 1M - RES'!AK61+'Res DRENE'!AK21,0)</f>
        <v>0</v>
      </c>
      <c r="AL98" s="517">
        <f>IF(AL$4="X",' 1M - RES'!AL61+'Res DRENE'!AL21,0)</f>
        <v>0</v>
      </c>
      <c r="AM98" s="517">
        <f>IF(AM$4="X",' 1M - RES'!AM61+'Res DRENE'!AM21,0)</f>
        <v>0</v>
      </c>
    </row>
    <row r="99" spans="2:39" x14ac:dyDescent="0.3">
      <c r="B99" s="57" t="s">
        <v>12</v>
      </c>
      <c r="C99" s="448">
        <f>IF(C$4="X",'2M - SGS'!C73+'Biz DRENE'!C77,0)</f>
        <v>1480.9555724763188</v>
      </c>
      <c r="D99" s="448">
        <f>IF(D$4="X",'2M - SGS'!D73+'Biz DRENE'!D77,0)</f>
        <v>3907.9411765454479</v>
      </c>
      <c r="E99" s="448">
        <f>IF(E$4="X",'2M - SGS'!E73+'Biz DRENE'!E77,0)</f>
        <v>8073.1714169943143</v>
      </c>
      <c r="F99" s="448">
        <f>IF(F$4="X",'2M - SGS'!F73+'Biz DRENE'!F77,0)</f>
        <v>15611.681070390496</v>
      </c>
      <c r="G99" s="448">
        <f>IF(G$4="X",'2M - SGS'!G73+'Biz DRENE'!G77,0)</f>
        <v>30998.811047397379</v>
      </c>
      <c r="H99" s="448">
        <f>IF(H$4="X",'2M - SGS'!H73+'Biz DRENE'!H77,0)</f>
        <v>47830.69648158527</v>
      </c>
      <c r="I99" s="448">
        <f>IF(I$4="X",'2M - SGS'!I73+'Biz DRENE'!I77,0)</f>
        <v>73320.135332388527</v>
      </c>
      <c r="J99" s="448">
        <f>IF(J$4="X",'2M - SGS'!J73+'Biz DRENE'!J77,0)</f>
        <v>69642.892175955596</v>
      </c>
      <c r="K99" s="448">
        <f>IF(K$4="X",'2M - SGS'!K73+'Biz DRENE'!K77,0)</f>
        <v>80835.107578303083</v>
      </c>
      <c r="L99" s="448">
        <f>IF(L$4="X",'2M - SGS'!L73+'Biz DRENE'!L77,0)</f>
        <v>67880.17517259717</v>
      </c>
      <c r="M99" s="448">
        <f>IF(M$4="X",'2M - SGS'!M73+'Biz DRENE'!M77,0)</f>
        <v>65856.807494654189</v>
      </c>
      <c r="N99" s="448">
        <f>IF(N$4="X",'2M - SGS'!N73+'Biz DRENE'!N77,0)</f>
        <v>99443.964398061682</v>
      </c>
      <c r="O99" s="448">
        <f>IF(O$4="X",'2M - SGS'!O73+'Biz DRENE'!O77,0)</f>
        <v>130158.65524816921</v>
      </c>
      <c r="P99" s="448">
        <f>IF(P$4="X",'2M - SGS'!P73+'Biz DRENE'!P77,0)</f>
        <v>105006.25103835195</v>
      </c>
      <c r="Q99" s="448">
        <f>IF(Q$4="X",'2M - SGS'!Q73+'Biz DRENE'!Q77,0)</f>
        <v>113605.80628920981</v>
      </c>
      <c r="R99" s="448">
        <f>IF(R$4="X",'2M - SGS'!R73+'Biz DRENE'!R77,0)</f>
        <v>106592.64505298794</v>
      </c>
      <c r="S99" s="448">
        <f>IF(S$4="X",'2M - SGS'!S73+'Biz DRENE'!S77,0)</f>
        <v>136562.09376651721</v>
      </c>
      <c r="T99" s="448">
        <f>IF(T$4="X",'2M - SGS'!T73+'Biz DRENE'!T77,0)</f>
        <v>190559.10255257637</v>
      </c>
      <c r="U99" s="448">
        <f>IF(U$4="X",'2M - SGS'!U73+'Biz DRENE'!U77,0)</f>
        <v>245369.98144996387</v>
      </c>
      <c r="V99" s="448">
        <f>IF(V$4="X",'2M - SGS'!V73+'Biz DRENE'!V77,0)</f>
        <v>204069.87095779128</v>
      </c>
      <c r="W99" s="513">
        <f>IF(W$4="X",'2M - SGS'!W73+'Biz DRENE'!W77,0)</f>
        <v>183185.96785094807</v>
      </c>
      <c r="X99" s="518">
        <f>IF(X$4="X",'2M - SGS'!X73+'Biz DRENE'!X77,0)</f>
        <v>129388.75680700525</v>
      </c>
      <c r="Y99" s="461">
        <f>IF(Y$4="X",'2M - SGS'!Y73+'Biz DRENE'!Y77,0)</f>
        <v>115016.65009196836</v>
      </c>
      <c r="Z99" s="461">
        <f>IF(Z$4="X",'2M - SGS'!Z73+'Biz DRENE'!Z77,0)</f>
        <v>125123.32524915335</v>
      </c>
      <c r="AA99" s="461">
        <f>IF(AA$4="X",'2M - SGS'!AA73+'Biz DRENE'!AA77,0)</f>
        <v>130158.65524816921</v>
      </c>
      <c r="AB99" s="461">
        <f>IF(AB$4="X",'2M - SGS'!AB73+'Biz DRENE'!AB77,0)</f>
        <v>105006.25103835195</v>
      </c>
      <c r="AC99" s="461">
        <f>IF(AC$4="X",'2M - SGS'!AC73+'Biz DRENE'!AC77,0)</f>
        <v>0</v>
      </c>
      <c r="AD99" s="461">
        <f>IF(AD$4="X",'2M - SGS'!AD73+'Biz DRENE'!AD77,0)</f>
        <v>0</v>
      </c>
      <c r="AE99" s="461">
        <f>IF(AE$4="X",'2M - SGS'!AE73+'Biz DRENE'!AE77,0)</f>
        <v>0</v>
      </c>
      <c r="AF99" s="461">
        <f>IF(AF$4="X",'2M - SGS'!AF73+'Biz DRENE'!AF77,0)</f>
        <v>0</v>
      </c>
      <c r="AG99" s="461">
        <f>IF(AG$4="X",'2M - SGS'!AG73+'Biz DRENE'!AG77,0)</f>
        <v>0</v>
      </c>
      <c r="AH99" s="461">
        <f>IF(AH$4="X",'2M - SGS'!AH73+'Biz DRENE'!AH77,0)</f>
        <v>0</v>
      </c>
      <c r="AI99" s="461">
        <f>IF(AI$4="X",'2M - SGS'!AI73+'Biz DRENE'!AI77,0)</f>
        <v>0</v>
      </c>
      <c r="AJ99" s="461">
        <f>IF(AJ$4="X",'2M - SGS'!AJ73+'Biz DRENE'!AJ77,0)</f>
        <v>0</v>
      </c>
      <c r="AK99" s="461">
        <f>IF(AK$4="X",'2M - SGS'!AK73+'Biz DRENE'!AK77,0)</f>
        <v>0</v>
      </c>
      <c r="AL99" s="461">
        <f>IF(AL$4="X",'2M - SGS'!AL73+'Biz DRENE'!AL77,0)</f>
        <v>0</v>
      </c>
      <c r="AM99" s="461">
        <f>IF(AM$4="X",'2M - SGS'!AM73+'Biz DRENE'!AM77,0)</f>
        <v>0</v>
      </c>
    </row>
    <row r="100" spans="2:39" x14ac:dyDescent="0.3">
      <c r="B100" s="57" t="s">
        <v>14</v>
      </c>
      <c r="C100" s="448">
        <f>IF(C$4="X",'3M - LGS'!C73+'Biz DRENE'!C78,0)</f>
        <v>1597.9116889431366</v>
      </c>
      <c r="D100" s="448">
        <f>IF(D$4="X",'3M - LGS'!D73+'Biz DRENE'!D78,0)</f>
        <v>4715.361019298216</v>
      </c>
      <c r="E100" s="448">
        <f>IF(E$4="X",'3M - LGS'!E73+'Biz DRENE'!E78,0)</f>
        <v>8923.8936572998718</v>
      </c>
      <c r="F100" s="448">
        <f>IF(F$4="X",'3M - LGS'!F73+'Biz DRENE'!F78,0)</f>
        <v>16557.890511924281</v>
      </c>
      <c r="G100" s="448">
        <f>IF(G$4="X",'3M - LGS'!G73+'Biz DRENE'!G78,0)</f>
        <v>33713.193094732749</v>
      </c>
      <c r="H100" s="448">
        <f>IF(H$4="X",'3M - LGS'!H73+'Biz DRENE'!H78,0)</f>
        <v>83352.673482108366</v>
      </c>
      <c r="I100" s="448">
        <f>IF(I$4="X",'3M - LGS'!I73+'Biz DRENE'!I78,0)</f>
        <v>127984.60398874011</v>
      </c>
      <c r="J100" s="448">
        <f>IF(J$4="X",'3M - LGS'!J73+'Biz DRENE'!J78,0)</f>
        <v>147898.55702093363</v>
      </c>
      <c r="K100" s="448">
        <f>IF(K$4="X",'3M - LGS'!K73+'Biz DRENE'!K78,0)</f>
        <v>155060.86057390095</v>
      </c>
      <c r="L100" s="448">
        <f>IF(L$4="X",'3M - LGS'!L73+'Biz DRENE'!L78,0)</f>
        <v>97930.03299345955</v>
      </c>
      <c r="M100" s="448">
        <f>IF(M$4="X",'3M - LGS'!M73+'Biz DRENE'!M78,0)</f>
        <v>99675.493566429912</v>
      </c>
      <c r="N100" s="448">
        <f>IF(N$4="X",'3M - LGS'!N73+'Biz DRENE'!N78,0)</f>
        <v>148571.71811400127</v>
      </c>
      <c r="O100" s="448">
        <f>IF(O$4="X",'3M - LGS'!O73+'Biz DRENE'!O78,0)</f>
        <v>198532.83348218241</v>
      </c>
      <c r="P100" s="448">
        <f>IF(P$4="X",'3M - LGS'!P73+'Biz DRENE'!P78,0)</f>
        <v>161196.62208245797</v>
      </c>
      <c r="Q100" s="448">
        <f>IF(Q$4="X",'3M - LGS'!Q73+'Biz DRENE'!Q78,0)</f>
        <v>172508.23600313565</v>
      </c>
      <c r="R100" s="448">
        <f>IF(R$4="X",'3M - LGS'!R73+'Biz DRENE'!R78,0)</f>
        <v>157467.30204685521</v>
      </c>
      <c r="S100" s="448">
        <f>IF(S$4="X",'3M - LGS'!S73+'Biz DRENE'!S78,0)</f>
        <v>218485.42032472635</v>
      </c>
      <c r="T100" s="448">
        <f>IF(T$4="X",'3M - LGS'!T73+'Biz DRENE'!T78,0)</f>
        <v>475132.43380482896</v>
      </c>
      <c r="U100" s="448">
        <f>IF(U$4="X",'3M - LGS'!U73+'Biz DRENE'!U78,0)</f>
        <v>583719.81020570209</v>
      </c>
      <c r="V100" s="448">
        <f>IF(V$4="X",'3M - LGS'!V73+'Biz DRENE'!V78,0)</f>
        <v>526023.66550765745</v>
      </c>
      <c r="W100" s="513">
        <f>IF(W$4="X",'3M - LGS'!W73+'Biz DRENE'!W78,0)</f>
        <v>382702.26845508383</v>
      </c>
      <c r="X100" s="518">
        <f>IF(X$4="X",'3M - LGS'!X73+'Biz DRENE'!X78,0)</f>
        <v>195190.86066652508</v>
      </c>
      <c r="Y100" s="461">
        <f>IF(Y$4="X",'3M - LGS'!Y73+'Biz DRENE'!Y78,0)</f>
        <v>170395.78373924998</v>
      </c>
      <c r="Z100" s="461">
        <f>IF(Z$4="X",'3M - LGS'!Z73+'Biz DRENE'!Z78,0)</f>
        <v>181681.91250391642</v>
      </c>
      <c r="AA100" s="461">
        <f>IF(AA$4="X",'3M - LGS'!AA73+'Biz DRENE'!AA78,0)</f>
        <v>198532.83348218241</v>
      </c>
      <c r="AB100" s="461">
        <f>IF(AB$4="X",'3M - LGS'!AB73+'Biz DRENE'!AB78,0)</f>
        <v>161196.62208245797</v>
      </c>
      <c r="AC100" s="461">
        <f>IF(AC$4="X",'3M - LGS'!AC73+'Biz DRENE'!AC78,0)</f>
        <v>0</v>
      </c>
      <c r="AD100" s="461">
        <f>IF(AD$4="X",'3M - LGS'!AD73+'Biz DRENE'!AD78,0)</f>
        <v>0</v>
      </c>
      <c r="AE100" s="461">
        <f>IF(AE$4="X",'3M - LGS'!AE73+'Biz DRENE'!AE78,0)</f>
        <v>0</v>
      </c>
      <c r="AF100" s="461">
        <f>IF(AF$4="X",'3M - LGS'!AF73+'Biz DRENE'!AF78,0)</f>
        <v>0</v>
      </c>
      <c r="AG100" s="461">
        <f>IF(AG$4="X",'3M - LGS'!AG73+'Biz DRENE'!AG78,0)</f>
        <v>0</v>
      </c>
      <c r="AH100" s="461">
        <f>IF(AH$4="X",'3M - LGS'!AH73+'Biz DRENE'!AH78,0)</f>
        <v>0</v>
      </c>
      <c r="AI100" s="461">
        <f>IF(AI$4="X",'3M - LGS'!AI73+'Biz DRENE'!AI78,0)</f>
        <v>0</v>
      </c>
      <c r="AJ100" s="461">
        <f>IF(AJ$4="X",'3M - LGS'!AJ73+'Biz DRENE'!AJ78,0)</f>
        <v>0</v>
      </c>
      <c r="AK100" s="461">
        <f>IF(AK$4="X",'3M - LGS'!AK73+'Biz DRENE'!AK78,0)</f>
        <v>0</v>
      </c>
      <c r="AL100" s="461">
        <f>IF(AL$4="X",'3M - LGS'!AL73+'Biz DRENE'!AL78,0)</f>
        <v>0</v>
      </c>
      <c r="AM100" s="461">
        <f>IF(AM$4="X",'3M - LGS'!AM73+'Biz DRENE'!AM78,0)</f>
        <v>0</v>
      </c>
    </row>
    <row r="101" spans="2:39" x14ac:dyDescent="0.3">
      <c r="B101" s="57" t="s">
        <v>15</v>
      </c>
      <c r="C101" s="448">
        <f>IF(C$4="X",'4M - SPS'!C73+'Biz DRENE'!C79,0)</f>
        <v>2379.2727718963147</v>
      </c>
      <c r="D101" s="448">
        <f>IF(D$4="X",'4M - SPS'!D73+'Biz DRENE'!D79,0)</f>
        <v>3861.2580856470518</v>
      </c>
      <c r="E101" s="448">
        <f>IF(E$4="X",'4M - SPS'!E73+'Biz DRENE'!E79,0)</f>
        <v>3975.7725966379508</v>
      </c>
      <c r="F101" s="448">
        <f>IF(F$4="X",'4M - SPS'!F73+'Biz DRENE'!F79,0)</f>
        <v>5276.7424538415262</v>
      </c>
      <c r="G101" s="448">
        <f>IF(G$4="X",'4M - SPS'!G73+'Biz DRENE'!G79,0)</f>
        <v>10978.092703633367</v>
      </c>
      <c r="H101" s="448">
        <f>IF(H$4="X",'4M - SPS'!H73+'Biz DRENE'!H79,0)</f>
        <v>37226.137502713769</v>
      </c>
      <c r="I101" s="448">
        <f>IF(I$4="X",'4M - SPS'!I73+'Biz DRENE'!I79,0)</f>
        <v>61814.426143273457</v>
      </c>
      <c r="J101" s="448">
        <f>IF(J$4="X",'4M - SPS'!J73+'Biz DRENE'!J79,0)</f>
        <v>77705.262782762933</v>
      </c>
      <c r="K101" s="448">
        <f>IF(K$4="X",'4M - SPS'!K73+'Biz DRENE'!K79,0)</f>
        <v>54193.271423619284</v>
      </c>
      <c r="L101" s="448">
        <f>IF(L$4="X",'4M - SPS'!L73+'Biz DRENE'!L79,0)</f>
        <v>26949.449341383042</v>
      </c>
      <c r="M101" s="448">
        <f>IF(M$4="X",'4M - SPS'!M73+'Biz DRENE'!M79,0)</f>
        <v>28450.487860548801</v>
      </c>
      <c r="N101" s="448">
        <f>IF(N$4="X",'4M - SPS'!N73+'Biz DRENE'!N79,0)</f>
        <v>39034.415698012119</v>
      </c>
      <c r="O101" s="448">
        <f>IF(O$4="X",'4M - SPS'!O73+'Biz DRENE'!O79,0)</f>
        <v>53545.66512611261</v>
      </c>
      <c r="P101" s="448">
        <f>IF(P$4="X",'4M - SPS'!P73+'Biz DRENE'!P79,0)</f>
        <v>44290.180363522421</v>
      </c>
      <c r="Q101" s="448">
        <f>IF(Q$4="X",'4M - SPS'!Q73+'Biz DRENE'!Q79,0)</f>
        <v>45331.828077796075</v>
      </c>
      <c r="R101" s="448">
        <f>IF(R$4="X",'4M - SPS'!R73+'Biz DRENE'!R79,0)</f>
        <v>40848.127414121504</v>
      </c>
      <c r="S101" s="448">
        <f>IF(S$4="X",'4M - SPS'!S73+'Biz DRENE'!S79,0)</f>
        <v>58139.84929389922</v>
      </c>
      <c r="T101" s="448">
        <f>IF(T$4="X",'4M - SPS'!T73+'Biz DRENE'!T79,0)</f>
        <v>149136.54489925795</v>
      </c>
      <c r="U101" s="448">
        <f>IF(U$4="X",'4M - SPS'!U73+'Biz DRENE'!U79,0)</f>
        <v>177877.45249801644</v>
      </c>
      <c r="V101" s="448">
        <f>IF(V$4="X",'4M - SPS'!V73+'Biz DRENE'!V79,0)</f>
        <v>167786.76070140186</v>
      </c>
      <c r="W101" s="513">
        <f>IF(W$4="X",'4M - SPS'!W73+'Biz DRENE'!W79,0)</f>
        <v>108216.01750507059</v>
      </c>
      <c r="X101" s="518">
        <f>IF(X$4="X",'4M - SPS'!X73+'Biz DRENE'!X79,0)</f>
        <v>47516.553893265846</v>
      </c>
      <c r="Y101" s="461">
        <f>IF(Y$4="X",'4M - SPS'!Y73+'Biz DRENE'!Y79,0)</f>
        <v>43980.560787820388</v>
      </c>
      <c r="Z101" s="461">
        <f>IF(Z$4="X",'4M - SPS'!Z73+'Biz DRENE'!Z79,0)</f>
        <v>47361.23433556885</v>
      </c>
      <c r="AA101" s="461">
        <f>IF(AA$4="X",'4M - SPS'!AA73+'Biz DRENE'!AA79,0)</f>
        <v>53545.66512611261</v>
      </c>
      <c r="AB101" s="461">
        <f>IF(AB$4="X",'4M - SPS'!AB73+'Biz DRENE'!AB79,0)</f>
        <v>44290.180363522421</v>
      </c>
      <c r="AC101" s="461">
        <f>IF(AC$4="X",'4M - SPS'!AC73+'Biz DRENE'!AC79,0)</f>
        <v>0</v>
      </c>
      <c r="AD101" s="461">
        <f>IF(AD$4="X",'4M - SPS'!AD73+'Biz DRENE'!AD79,0)</f>
        <v>0</v>
      </c>
      <c r="AE101" s="461">
        <f>IF(AE$4="X",'4M - SPS'!AE73+'Biz DRENE'!AE79,0)</f>
        <v>0</v>
      </c>
      <c r="AF101" s="461">
        <f>IF(AF$4="X",'4M - SPS'!AF73+'Biz DRENE'!AF79,0)</f>
        <v>0</v>
      </c>
      <c r="AG101" s="461">
        <f>IF(AG$4="X",'4M - SPS'!AG73+'Biz DRENE'!AG79,0)</f>
        <v>0</v>
      </c>
      <c r="AH101" s="461">
        <f>IF(AH$4="X",'4M - SPS'!AH73+'Biz DRENE'!AH79,0)</f>
        <v>0</v>
      </c>
      <c r="AI101" s="461">
        <f>IF(AI$4="X",'4M - SPS'!AI73+'Biz DRENE'!AI79,0)</f>
        <v>0</v>
      </c>
      <c r="AJ101" s="461">
        <f>IF(AJ$4="X",'4M - SPS'!AJ73+'Biz DRENE'!AJ79,0)</f>
        <v>0</v>
      </c>
      <c r="AK101" s="461">
        <f>IF(AK$4="X",'4M - SPS'!AK73+'Biz DRENE'!AK79,0)</f>
        <v>0</v>
      </c>
      <c r="AL101" s="461">
        <f>IF(AL$4="X",'4M - SPS'!AL73+'Biz DRENE'!AL79,0)</f>
        <v>0</v>
      </c>
      <c r="AM101" s="461">
        <f>IF(AM$4="X",'4M - SPS'!AM73+'Biz DRENE'!AM79,0)</f>
        <v>0</v>
      </c>
    </row>
    <row r="102" spans="2:39" ht="15" thickBot="1" x14ac:dyDescent="0.35">
      <c r="B102" s="32" t="s">
        <v>16</v>
      </c>
      <c r="C102" s="454">
        <f>IF(C$4="X",'11M - LPS'!C73+'Biz DRENE'!C80,0)</f>
        <v>133.68272163658341</v>
      </c>
      <c r="D102" s="454">
        <f>IF(D$4="X",'11M - LPS'!D73+'Biz DRENE'!D80,0)</f>
        <v>207.26017026587286</v>
      </c>
      <c r="E102" s="454">
        <f>IF(E$4="X",'11M - LPS'!E73+'Biz DRENE'!E80,0)</f>
        <v>225.05263896999872</v>
      </c>
      <c r="F102" s="454">
        <f>IF(F$4="X",'11M - LPS'!F73+'Biz DRENE'!F80,0)</f>
        <v>1191.4518099453683</v>
      </c>
      <c r="G102" s="454">
        <f>IF(G$4="X",'11M - LPS'!G73+'Biz DRENE'!G80,0)</f>
        <v>2966.3021570460596</v>
      </c>
      <c r="H102" s="454">
        <f>IF(H$4="X",'11M - LPS'!H73+'Biz DRENE'!H80,0)</f>
        <v>4419.2696432480807</v>
      </c>
      <c r="I102" s="454">
        <f>IF(I$4="X",'11M - LPS'!I73+'Biz DRENE'!I80,0)</f>
        <v>5004.0099671572088</v>
      </c>
      <c r="J102" s="454">
        <f>IF(J$4="X",'11M - LPS'!J73+'Biz DRENE'!J80,0)</f>
        <v>5690.8982342356567</v>
      </c>
      <c r="K102" s="454">
        <f>IF(K$4="X",'11M - LPS'!K73+'Biz DRENE'!K80,0)</f>
        <v>7852.5518735876849</v>
      </c>
      <c r="L102" s="454">
        <f>IF(L$4="X",'11M - LPS'!L73+'Biz DRENE'!L80,0)</f>
        <v>5128.0480112182031</v>
      </c>
      <c r="M102" s="454">
        <f>IF(M$4="X",'11M - LPS'!M73+'Biz DRENE'!M80,0)</f>
        <v>5483.3607641126891</v>
      </c>
      <c r="N102" s="454">
        <f>IF(N$4="X",'11M - LPS'!N73+'Biz DRENE'!N80,0)</f>
        <v>6758.6498316504112</v>
      </c>
      <c r="O102" s="454">
        <f>IF(O$4="X",'11M - LPS'!O73+'Biz DRENE'!O80,0)</f>
        <v>7083.4593124156709</v>
      </c>
      <c r="P102" s="454">
        <f>IF(P$4="X",'11M - LPS'!P73+'Biz DRENE'!P80,0)</f>
        <v>5759.1384344775906</v>
      </c>
      <c r="Q102" s="454">
        <f>IF(Q$4="X",'11M - LPS'!Q73+'Biz DRENE'!Q80,0)</f>
        <v>6354.3368332143964</v>
      </c>
      <c r="R102" s="454">
        <f>IF(R$4="X",'11M - LPS'!R73+'Biz DRENE'!R80,0)</f>
        <v>6599.8883729982745</v>
      </c>
      <c r="S102" s="454">
        <f>IF(S$4="X",'11M - LPS'!S73+'Biz DRENE'!S80,0)</f>
        <v>10290.252207014188</v>
      </c>
      <c r="T102" s="454">
        <f>IF(T$4="X",'11M - LPS'!T73+'Biz DRENE'!T80,0)</f>
        <v>23189.285516967313</v>
      </c>
      <c r="U102" s="454">
        <f>IF(U$4="X",'11M - LPS'!U73+'Biz DRENE'!U80,0)</f>
        <v>25007.281078148582</v>
      </c>
      <c r="V102" s="454">
        <f>IF(V$4="X",'11M - LPS'!V73+'Biz DRENE'!V80,0)</f>
        <v>23375.078833316209</v>
      </c>
      <c r="W102" s="514">
        <f>IF(W$4="X",'11M - LPS'!W73+'Biz DRENE'!W80,0)</f>
        <v>17481.379288313979</v>
      </c>
      <c r="X102" s="519">
        <f>IF(X$4="X",'11M - LPS'!X73+'Biz DRENE'!X80,0)</f>
        <v>9120.0815102347715</v>
      </c>
      <c r="Y102" s="520">
        <f>IF(Y$4="X",'11M - LPS'!Y73+'Biz DRENE'!Y80,0)</f>
        <v>6944.5476246193048</v>
      </c>
      <c r="Z102" s="520">
        <f>IF(Z$4="X",'11M - LPS'!Z73+'Biz DRENE'!Z80,0)</f>
        <v>6912.0212059043033</v>
      </c>
      <c r="AA102" s="520">
        <f>IF(AA$4="X",'11M - LPS'!AA73+'Biz DRENE'!AA80,0)</f>
        <v>7083.4593124156709</v>
      </c>
      <c r="AB102" s="520">
        <f>IF(AB$4="X",'11M - LPS'!AB73+'Biz DRENE'!AB80,0)</f>
        <v>5759.1384344775906</v>
      </c>
      <c r="AC102" s="520">
        <f>IF(AC$4="X",'11M - LPS'!AC73+'Biz DRENE'!AC80,0)</f>
        <v>0</v>
      </c>
      <c r="AD102" s="520">
        <f>IF(AD$4="X",'11M - LPS'!AD73+'Biz DRENE'!AD80,0)</f>
        <v>0</v>
      </c>
      <c r="AE102" s="520">
        <f>IF(AE$4="X",'11M - LPS'!AE73+'Biz DRENE'!AE80,0)</f>
        <v>0</v>
      </c>
      <c r="AF102" s="520">
        <f>IF(AF$4="X",'11M - LPS'!AF73+'Biz DRENE'!AF80,0)</f>
        <v>0</v>
      </c>
      <c r="AG102" s="520">
        <f>IF(AG$4="X",'11M - LPS'!AG73+'Biz DRENE'!AG80,0)</f>
        <v>0</v>
      </c>
      <c r="AH102" s="520">
        <f>IF(AH$4="X",'11M - LPS'!AH73+'Biz DRENE'!AH80,0)</f>
        <v>0</v>
      </c>
      <c r="AI102" s="520">
        <f>IF(AI$4="X",'11M - LPS'!AI73+'Biz DRENE'!AI80,0)</f>
        <v>0</v>
      </c>
      <c r="AJ102" s="520">
        <f>IF(AJ$4="X",'11M - LPS'!AJ73+'Biz DRENE'!AJ80,0)</f>
        <v>0</v>
      </c>
      <c r="AK102" s="520">
        <f>IF(AK$4="X",'11M - LPS'!AK73+'Biz DRENE'!AK80,0)</f>
        <v>0</v>
      </c>
      <c r="AL102" s="520">
        <f>IF(AL$4="X",'11M - LPS'!AL73+'Biz DRENE'!AL80,0)</f>
        <v>0</v>
      </c>
      <c r="AM102" s="520">
        <f>IF(AM$4="X",'11M - LPS'!AM73+'Biz DRENE'!AM80,0)</f>
        <v>0</v>
      </c>
    </row>
    <row r="103" spans="2:39" s="1" customFormat="1" ht="15" thickBot="1" x14ac:dyDescent="0.35">
      <c r="B103" s="58" t="s">
        <v>3</v>
      </c>
      <c r="C103" s="455">
        <f>SUM(C98:C102)</f>
        <v>142201.75396155083</v>
      </c>
      <c r="D103" s="456">
        <f t="shared" ref="D103:AM103" si="78">SUM(D98:D102)</f>
        <v>143724.73826352542</v>
      </c>
      <c r="E103" s="456">
        <f t="shared" si="78"/>
        <v>142253.16092033268</v>
      </c>
      <c r="F103" s="456">
        <f t="shared" si="78"/>
        <v>113497.55948795615</v>
      </c>
      <c r="G103" s="456">
        <f t="shared" si="78"/>
        <v>173330.9418950956</v>
      </c>
      <c r="H103" s="456">
        <f t="shared" si="78"/>
        <v>632475.7278281434</v>
      </c>
      <c r="I103" s="456">
        <f t="shared" si="78"/>
        <v>979281.09648994543</v>
      </c>
      <c r="J103" s="456">
        <f t="shared" si="78"/>
        <v>1155688.9422687702</v>
      </c>
      <c r="K103" s="456">
        <f t="shared" si="78"/>
        <v>973147.9893503217</v>
      </c>
      <c r="L103" s="456">
        <f t="shared" si="78"/>
        <v>488077.49552446231</v>
      </c>
      <c r="M103" s="456">
        <f t="shared" si="78"/>
        <v>621887.92324677319</v>
      </c>
      <c r="N103" s="456">
        <f t="shared" si="78"/>
        <v>903533.07147817255</v>
      </c>
      <c r="O103" s="456">
        <f t="shared" si="78"/>
        <v>962476.28734871803</v>
      </c>
      <c r="P103" s="456">
        <f t="shared" si="78"/>
        <v>825918.02434726967</v>
      </c>
      <c r="Q103" s="456">
        <f t="shared" si="78"/>
        <v>856952.64067940682</v>
      </c>
      <c r="R103" s="456">
        <f t="shared" si="78"/>
        <v>757907.36422103248</v>
      </c>
      <c r="S103" s="456">
        <f t="shared" si="78"/>
        <v>891749.9575086626</v>
      </c>
      <c r="T103" s="456">
        <f t="shared" si="78"/>
        <v>2029367.0445882201</v>
      </c>
      <c r="U103" s="456">
        <f t="shared" si="78"/>
        <v>2386168.7999296337</v>
      </c>
      <c r="V103" s="456">
        <f t="shared" si="78"/>
        <v>2268065.7378959516</v>
      </c>
      <c r="W103" s="47">
        <f t="shared" si="78"/>
        <v>1749571.1402980615</v>
      </c>
      <c r="X103" s="47">
        <f t="shared" si="78"/>
        <v>820290.56727878656</v>
      </c>
      <c r="Y103" s="47">
        <f t="shared" si="78"/>
        <v>848050.38100129063</v>
      </c>
      <c r="Z103" s="47">
        <f t="shared" si="78"/>
        <v>937454.84457373607</v>
      </c>
      <c r="AA103" s="47">
        <f t="shared" si="78"/>
        <v>962476.28734871803</v>
      </c>
      <c r="AB103" s="47">
        <f t="shared" si="78"/>
        <v>825918.02434726967</v>
      </c>
      <c r="AC103" s="47">
        <f t="shared" si="78"/>
        <v>0</v>
      </c>
      <c r="AD103" s="47">
        <f t="shared" si="78"/>
        <v>0</v>
      </c>
      <c r="AE103" s="47">
        <f t="shared" si="78"/>
        <v>0</v>
      </c>
      <c r="AF103" s="47">
        <f t="shared" si="78"/>
        <v>0</v>
      </c>
      <c r="AG103" s="47">
        <f t="shared" si="78"/>
        <v>0</v>
      </c>
      <c r="AH103" s="47">
        <f t="shared" si="78"/>
        <v>0</v>
      </c>
      <c r="AI103" s="47">
        <f t="shared" si="78"/>
        <v>0</v>
      </c>
      <c r="AJ103" s="47">
        <f t="shared" si="78"/>
        <v>0</v>
      </c>
      <c r="AK103" s="47">
        <f t="shared" si="78"/>
        <v>0</v>
      </c>
      <c r="AL103" s="47">
        <f t="shared" si="78"/>
        <v>0</v>
      </c>
      <c r="AM103" s="47">
        <f t="shared" si="78"/>
        <v>0</v>
      </c>
    </row>
    <row r="104" spans="2:39" s="44" customFormat="1" ht="15" thickBot="1" x14ac:dyDescent="0.35">
      <c r="C104" s="452"/>
      <c r="D104" s="452"/>
      <c r="E104" s="452"/>
      <c r="F104" s="452"/>
      <c r="G104" s="452"/>
      <c r="H104" s="452"/>
      <c r="I104" s="452"/>
      <c r="J104" s="452"/>
      <c r="K104" s="452"/>
      <c r="L104" s="452"/>
      <c r="M104" s="452"/>
      <c r="N104" s="452"/>
      <c r="O104" s="452"/>
      <c r="P104" s="452"/>
      <c r="Q104" s="452"/>
      <c r="R104" s="452"/>
      <c r="S104" s="452"/>
      <c r="T104" s="452"/>
      <c r="U104" s="452"/>
      <c r="V104" s="452"/>
    </row>
    <row r="105" spans="2:39" ht="15" thickBot="1" x14ac:dyDescent="0.35">
      <c r="B105" s="63" t="s">
        <v>55</v>
      </c>
      <c r="C105" s="457">
        <f>C97</f>
        <v>43831</v>
      </c>
      <c r="D105" s="457">
        <f t="shared" ref="D105:AM105" si="79">D97</f>
        <v>43862</v>
      </c>
      <c r="E105" s="457">
        <f t="shared" si="79"/>
        <v>43891</v>
      </c>
      <c r="F105" s="457">
        <f t="shared" si="79"/>
        <v>43922</v>
      </c>
      <c r="G105" s="457">
        <f t="shared" si="79"/>
        <v>43952</v>
      </c>
      <c r="H105" s="457">
        <f t="shared" si="79"/>
        <v>43983</v>
      </c>
      <c r="I105" s="457">
        <f t="shared" si="79"/>
        <v>44013</v>
      </c>
      <c r="J105" s="457">
        <f t="shared" si="79"/>
        <v>44044</v>
      </c>
      <c r="K105" s="457">
        <f t="shared" si="79"/>
        <v>44075</v>
      </c>
      <c r="L105" s="457">
        <f t="shared" si="79"/>
        <v>44105</v>
      </c>
      <c r="M105" s="457">
        <f t="shared" si="79"/>
        <v>44136</v>
      </c>
      <c r="N105" s="457">
        <f t="shared" si="79"/>
        <v>44166</v>
      </c>
      <c r="O105" s="457">
        <f t="shared" si="79"/>
        <v>44197</v>
      </c>
      <c r="P105" s="457">
        <f t="shared" si="79"/>
        <v>44228</v>
      </c>
      <c r="Q105" s="457">
        <f t="shared" si="79"/>
        <v>44256</v>
      </c>
      <c r="R105" s="457">
        <f t="shared" si="79"/>
        <v>44287</v>
      </c>
      <c r="S105" s="457">
        <f t="shared" si="79"/>
        <v>44317</v>
      </c>
      <c r="T105" s="457">
        <f t="shared" si="79"/>
        <v>44348</v>
      </c>
      <c r="U105" s="457">
        <f t="shared" si="79"/>
        <v>44378</v>
      </c>
      <c r="V105" s="457">
        <f t="shared" si="79"/>
        <v>44409</v>
      </c>
      <c r="W105" s="60">
        <f t="shared" si="79"/>
        <v>44440</v>
      </c>
      <c r="X105" s="60">
        <f t="shared" si="79"/>
        <v>44470</v>
      </c>
      <c r="Y105" s="60">
        <f t="shared" si="79"/>
        <v>44501</v>
      </c>
      <c r="Z105" s="60">
        <f t="shared" si="79"/>
        <v>44531</v>
      </c>
      <c r="AA105" s="60">
        <f t="shared" si="79"/>
        <v>44562</v>
      </c>
      <c r="AB105" s="60">
        <f t="shared" si="79"/>
        <v>44593</v>
      </c>
      <c r="AC105" s="60">
        <f t="shared" si="79"/>
        <v>44621</v>
      </c>
      <c r="AD105" s="60">
        <f t="shared" si="79"/>
        <v>44652</v>
      </c>
      <c r="AE105" s="60">
        <f t="shared" si="79"/>
        <v>44682</v>
      </c>
      <c r="AF105" s="60">
        <f t="shared" si="79"/>
        <v>44713</v>
      </c>
      <c r="AG105" s="60">
        <f t="shared" si="79"/>
        <v>44743</v>
      </c>
      <c r="AH105" s="60">
        <f t="shared" si="79"/>
        <v>44774</v>
      </c>
      <c r="AI105" s="60">
        <f t="shared" si="79"/>
        <v>44805</v>
      </c>
      <c r="AJ105" s="60">
        <f t="shared" si="79"/>
        <v>44835</v>
      </c>
      <c r="AK105" s="60">
        <f t="shared" si="79"/>
        <v>44866</v>
      </c>
      <c r="AL105" s="60">
        <f t="shared" si="79"/>
        <v>44896</v>
      </c>
      <c r="AM105" s="60">
        <f t="shared" si="79"/>
        <v>44927</v>
      </c>
    </row>
    <row r="106" spans="2:39" x14ac:dyDescent="0.3">
      <c r="B106" s="64" t="s">
        <v>7</v>
      </c>
      <c r="C106" s="458">
        <f>IF(C$4="X",' LI 1M - RES'!C61,0)</f>
        <v>190.15731158215149</v>
      </c>
      <c r="D106" s="458">
        <f>IF(D$4="X",' LI 1M - RES'!D61,0)</f>
        <v>337.33655350879394</v>
      </c>
      <c r="E106" s="458">
        <f>IF(E$4="X",' LI 1M - RES'!E61,0)</f>
        <v>387.39779629743947</v>
      </c>
      <c r="F106" s="458">
        <f>IF(F$4="X",' LI 1M - RES'!F61,0)</f>
        <v>386.12071027261766</v>
      </c>
      <c r="G106" s="458">
        <f>IF(G$4="X",' LI 1M - RES'!G61,0)</f>
        <v>442.48939999963983</v>
      </c>
      <c r="H106" s="458">
        <f>IF(H$4="X",' LI 1M - RES'!H61,0)</f>
        <v>7356.7843271564316</v>
      </c>
      <c r="I106" s="458">
        <f>IF(I$4="X",' LI 1M - RES'!I61,0)</f>
        <v>19785.601253151999</v>
      </c>
      <c r="J106" s="458">
        <f>IF(J$4="X",' LI 1M - RES'!J61,0)</f>
        <v>38825.869093980466</v>
      </c>
      <c r="K106" s="458">
        <f>IF(K$4="X",' LI 1M - RES'!K61,0)</f>
        <v>40947.964462378368</v>
      </c>
      <c r="L106" s="458">
        <f>IF(L$4="X",' LI 1M - RES'!L61,0)</f>
        <v>16764.317028574638</v>
      </c>
      <c r="M106" s="458">
        <f>IF(M$4="X",' LI 1M - RES'!M61,0)</f>
        <v>23296.921098259918</v>
      </c>
      <c r="N106" s="458">
        <f>IF(N$4="X",' LI 1M - RES'!N61,0)</f>
        <v>36741.54204888612</v>
      </c>
      <c r="O106" s="458">
        <f>IF(O$4="X",' LI 1M - RES'!O61,0)</f>
        <v>43448.934752417852</v>
      </c>
      <c r="P106" s="458">
        <f>IF(P$4="X",' LI 1M - RES'!P61,0)</f>
        <v>38407.422262145978</v>
      </c>
      <c r="Q106" s="458">
        <f>IF(Q$4="X",' LI 1M - RES'!Q61,0)</f>
        <v>37164.377584782436</v>
      </c>
      <c r="R106" s="458">
        <f>IF(R$4="X",' LI 1M - RES'!R61,0)</f>
        <v>29549.377321054417</v>
      </c>
      <c r="S106" s="458">
        <f>IF(S$4="X",' LI 1M - RES'!S61,0)</f>
        <v>29707.167340185108</v>
      </c>
      <c r="T106" s="458">
        <f>IF(T$4="X",' LI 1M - RES'!T61,0)</f>
        <v>76918.123840620421</v>
      </c>
      <c r="U106" s="458">
        <f>IF(U$4="X",' LI 1M - RES'!U61,0)</f>
        <v>88114.675875673856</v>
      </c>
      <c r="V106" s="458">
        <f>IF(V$4="X",' LI 1M - RES'!V61,0)</f>
        <v>87101.272928318285</v>
      </c>
      <c r="W106" s="462">
        <f>IF(W$4="X",' LI 1M - RES'!W61,0)</f>
        <v>67251.266188238485</v>
      </c>
      <c r="X106" s="462">
        <f>IF(X$4="X",' LI 1M - RES'!X61,0)</f>
        <v>28880.103380416323</v>
      </c>
      <c r="Y106" s="462">
        <f>IF(Y$4="X",' LI 1M - RES'!Y61,0)</f>
        <v>35978.758763670099</v>
      </c>
      <c r="Z106" s="462">
        <f>IF(Z$4="X",' LI 1M - RES'!Z61,0)</f>
        <v>43609.606872952099</v>
      </c>
      <c r="AA106" s="462">
        <f>IF(AA$4="X",' LI 1M - RES'!AA61,0)</f>
        <v>43448.934752417852</v>
      </c>
      <c r="AB106" s="462">
        <f>IF(AB$4="X",' LI 1M - RES'!AB61,0)</f>
        <v>38407.422262145978</v>
      </c>
      <c r="AC106" s="462">
        <f>IF(AC$4="X",' LI 1M - RES'!AC61,0)</f>
        <v>0</v>
      </c>
      <c r="AD106" s="462">
        <f>IF(AD$4="X",' LI 1M - RES'!AD61,0)</f>
        <v>0</v>
      </c>
      <c r="AE106" s="462">
        <f>IF(AE$4="X",' LI 1M - RES'!AE61,0)</f>
        <v>0</v>
      </c>
      <c r="AF106" s="462">
        <f>IF(AF$4="X",' LI 1M - RES'!AF61,0)</f>
        <v>0</v>
      </c>
      <c r="AG106" s="462">
        <f>IF(AG$4="X",' LI 1M - RES'!AG61,0)</f>
        <v>0</v>
      </c>
      <c r="AH106" s="462">
        <f>IF(AH$4="X",' LI 1M - RES'!AH61,0)</f>
        <v>0</v>
      </c>
      <c r="AI106" s="462">
        <f>IF(AI$4="X",' LI 1M - RES'!AI61,0)</f>
        <v>0</v>
      </c>
      <c r="AJ106" s="462">
        <f>IF(AJ$4="X",' LI 1M - RES'!AJ61,0)</f>
        <v>0</v>
      </c>
      <c r="AK106" s="462">
        <f>IF(AK$4="X",' LI 1M - RES'!AK61,0)</f>
        <v>0</v>
      </c>
      <c r="AL106" s="462">
        <f>IF(AL$4="X",' LI 1M - RES'!AL61,0)</f>
        <v>0</v>
      </c>
      <c r="AM106" s="462">
        <f>IF(AM$4="X",' LI 1M - RES'!AM61,0)</f>
        <v>0</v>
      </c>
    </row>
    <row r="107" spans="2:39" x14ac:dyDescent="0.3">
      <c r="B107" s="57" t="s">
        <v>12</v>
      </c>
      <c r="C107" s="448">
        <f>IF(C$4="X",'LI 2M - SGS'!C73,0)</f>
        <v>0</v>
      </c>
      <c r="D107" s="448">
        <f>IF(D$4="X",'LI 2M - SGS'!D73,0)</f>
        <v>114.31587745422527</v>
      </c>
      <c r="E107" s="448">
        <f>IF(E$4="X",'LI 2M - SGS'!E73,0)</f>
        <v>600.52572921362491</v>
      </c>
      <c r="F107" s="448">
        <f>IF(F$4="X",'LI 2M - SGS'!F73,0)</f>
        <v>1093.3035461046106</v>
      </c>
      <c r="G107" s="448">
        <f>IF(G$4="X",'LI 2M - SGS'!G73,0)</f>
        <v>1518.7366145584979</v>
      </c>
      <c r="H107" s="448">
        <f>IF(H$4="X",'LI 2M - SGS'!H73,0)</f>
        <v>1810.1442772917881</v>
      </c>
      <c r="I107" s="448">
        <f>IF(I$4="X",'LI 2M - SGS'!I73,0)</f>
        <v>2451.4736598046748</v>
      </c>
      <c r="J107" s="448">
        <f>IF(J$4="X",'LI 2M - SGS'!J73,0)</f>
        <v>2126.6028576496701</v>
      </c>
      <c r="K107" s="448">
        <f>IF(K$4="X",'LI 2M - SGS'!K73,0)</f>
        <v>2291.3597234434646</v>
      </c>
      <c r="L107" s="448">
        <f>IF(L$4="X",'LI 2M - SGS'!L73,0)</f>
        <v>1986.6481911201722</v>
      </c>
      <c r="M107" s="448">
        <f>IF(M$4="X",'LI 2M - SGS'!M73,0)</f>
        <v>1900.7843560686274</v>
      </c>
      <c r="N107" s="448">
        <f>IF(N$4="X",'LI 2M - SGS'!N73,0)</f>
        <v>1989.3634526568451</v>
      </c>
      <c r="O107" s="448">
        <f>IF(O$4="X",'LI 2M - SGS'!O73,0)</f>
        <v>2120.5581449287019</v>
      </c>
      <c r="P107" s="448">
        <f>IF(P$4="X",'LI 2M - SGS'!P73,0)</f>
        <v>1683.9888346490263</v>
      </c>
      <c r="Q107" s="448">
        <f>IF(Q$4="X",'LI 2M - SGS'!Q73,0)</f>
        <v>1913.0744344373218</v>
      </c>
      <c r="R107" s="448">
        <f>IF(R$4="X",'LI 2M - SGS'!R73,0)</f>
        <v>1891.7172106081655</v>
      </c>
      <c r="S107" s="448">
        <f>IF(S$4="X",'LI 2M - SGS'!S73,0)</f>
        <v>2437.6490301464605</v>
      </c>
      <c r="T107" s="448">
        <f>IF(T$4="X",'LI 2M - SGS'!T73,0)</f>
        <v>2905.3730578874747</v>
      </c>
      <c r="U107" s="448">
        <f>IF(U$4="X",'LI 2M - SGS'!U73,0)</f>
        <v>3697.0976887098377</v>
      </c>
      <c r="V107" s="448">
        <f>IF(V$4="X",'LI 2M - SGS'!V73,0)</f>
        <v>2962.2130524987201</v>
      </c>
      <c r="W107" s="461">
        <f>IF(W$4="X",'LI 2M - SGS'!W73,0)</f>
        <v>3127.3142133167817</v>
      </c>
      <c r="X107" s="461">
        <f>IF(X$4="X",'LI 2M - SGS'!X73,0)</f>
        <v>2347.4997759266471</v>
      </c>
      <c r="Y107" s="461">
        <f>IF(Y$4="X",'LI 2M - SGS'!Y73,0)</f>
        <v>1964.8065743970974</v>
      </c>
      <c r="Z107" s="461">
        <f>IF(Z$4="X",'LI 2M - SGS'!Z73,0)</f>
        <v>2014.5877445966216</v>
      </c>
      <c r="AA107" s="461">
        <f>IF(AA$4="X",'LI 2M - SGS'!AA73,0)</f>
        <v>2120.5581449287019</v>
      </c>
      <c r="AB107" s="461">
        <f>IF(AB$4="X",'LI 2M - SGS'!AB73,0)</f>
        <v>1683.9888346490263</v>
      </c>
      <c r="AC107" s="461">
        <f>IF(AC$4="X",'LI 2M - SGS'!AC73,0)</f>
        <v>0</v>
      </c>
      <c r="AD107" s="461">
        <f>IF(AD$4="X",'LI 2M - SGS'!AD73,0)</f>
        <v>0</v>
      </c>
      <c r="AE107" s="461">
        <f>IF(AE$4="X",'LI 2M - SGS'!AE73,0)</f>
        <v>0</v>
      </c>
      <c r="AF107" s="461">
        <f>IF(AF$4="X",'LI 2M - SGS'!AF73,0)</f>
        <v>0</v>
      </c>
      <c r="AG107" s="461">
        <f>IF(AG$4="X",'LI 2M - SGS'!AG73,0)</f>
        <v>0</v>
      </c>
      <c r="AH107" s="461">
        <f>IF(AH$4="X",'LI 2M - SGS'!AH73,0)</f>
        <v>0</v>
      </c>
      <c r="AI107" s="461">
        <f>IF(AI$4="X",'LI 2M - SGS'!AI73,0)</f>
        <v>0</v>
      </c>
      <c r="AJ107" s="461">
        <f>IF(AJ$4="X",'LI 2M - SGS'!AJ73,0)</f>
        <v>0</v>
      </c>
      <c r="AK107" s="461">
        <f>IF(AK$4="X",'LI 2M - SGS'!AK73,0)</f>
        <v>0</v>
      </c>
      <c r="AL107" s="461">
        <f>IF(AL$4="X",'LI 2M - SGS'!AL73,0)</f>
        <v>0</v>
      </c>
      <c r="AM107" s="461">
        <f>IF(AM$4="X",'LI 2M - SGS'!AM73,0)</f>
        <v>0</v>
      </c>
    </row>
    <row r="108" spans="2:39" x14ac:dyDescent="0.3">
      <c r="B108" s="57" t="s">
        <v>14</v>
      </c>
      <c r="C108" s="448">
        <f>IF(C$4="X",'LI 3M - LGS'!C73,0)</f>
        <v>0</v>
      </c>
      <c r="D108" s="448">
        <f>IF(D$4="X",'LI 3M - LGS'!D73,0)</f>
        <v>92.181063373401557</v>
      </c>
      <c r="E108" s="448">
        <f>IF(E$4="X",'LI 3M - LGS'!E73,0)</f>
        <v>184.34647903941868</v>
      </c>
      <c r="F108" s="448">
        <f>IF(F$4="X",'LI 3M - LGS'!F73,0)</f>
        <v>445.54159432292698</v>
      </c>
      <c r="G108" s="448">
        <f>IF(G$4="X",'LI 3M - LGS'!G73,0)</f>
        <v>891.89669789976779</v>
      </c>
      <c r="H108" s="448">
        <f>IF(H$4="X",'LI 3M - LGS'!H73,0)</f>
        <v>1344.2944556362625</v>
      </c>
      <c r="I108" s="448">
        <f>IF(I$4="X",'LI 3M - LGS'!I73,0)</f>
        <v>1702.1438550527557</v>
      </c>
      <c r="J108" s="448">
        <f>IF(J$4="X",'LI 3M - LGS'!J73,0)</f>
        <v>1449.0321733003782</v>
      </c>
      <c r="K108" s="448">
        <f>IF(K$4="X",'LI 3M - LGS'!K73,0)</f>
        <v>1443.049839414899</v>
      </c>
      <c r="L108" s="448">
        <f>IF(L$4="X",'LI 3M - LGS'!L73,0)</f>
        <v>924.57712889667584</v>
      </c>
      <c r="M108" s="448">
        <f>IF(M$4="X",'LI 3M - LGS'!M73,0)</f>
        <v>743.15775957329788</v>
      </c>
      <c r="N108" s="448">
        <f>IF(N$4="X",'LI 3M - LGS'!N73,0)</f>
        <v>744.86098979111455</v>
      </c>
      <c r="O108" s="448">
        <f>IF(O$4="X",'LI 3M - LGS'!O73,0)</f>
        <v>833.90813959389754</v>
      </c>
      <c r="P108" s="448">
        <f>IF(P$4="X",'LI 3M - LGS'!P73,0)</f>
        <v>650.37079430717495</v>
      </c>
      <c r="Q108" s="448">
        <f>IF(Q$4="X",'LI 3M - LGS'!Q73,0)</f>
        <v>731.99508084339038</v>
      </c>
      <c r="R108" s="448">
        <f>IF(R$4="X",'LI 3M - LGS'!R73,0)</f>
        <v>712.58215823172134</v>
      </c>
      <c r="S108" s="448">
        <f>IF(S$4="X",'LI 3M - LGS'!S73,0)</f>
        <v>948.35823288484198</v>
      </c>
      <c r="T108" s="448">
        <f>IF(T$4="X",'LI 3M - LGS'!T73,0)</f>
        <v>1429.3950380421384</v>
      </c>
      <c r="U108" s="448">
        <f>IF(U$4="X",'LI 3M - LGS'!U73,0)</f>
        <v>1754.3679535806236</v>
      </c>
      <c r="V108" s="448">
        <f>IF(V$4="X",'LI 3M - LGS'!V73,0)</f>
        <v>1449.0321733003782</v>
      </c>
      <c r="W108" s="461">
        <f>IF(W$4="X",'LI 3M - LGS'!W73,0)</f>
        <v>1443.049839414899</v>
      </c>
      <c r="X108" s="461">
        <f>IF(X$4="X",'LI 3M - LGS'!X73,0)</f>
        <v>924.57712889667584</v>
      </c>
      <c r="Y108" s="461">
        <f>IF(Y$4="X",'LI 3M - LGS'!Y73,0)</f>
        <v>743.15775957329788</v>
      </c>
      <c r="Z108" s="461">
        <f>IF(Z$4="X",'LI 3M - LGS'!Z73,0)</f>
        <v>744.86098979111455</v>
      </c>
      <c r="AA108" s="461">
        <f>IF(AA$4="X",'LI 3M - LGS'!AA73,0)</f>
        <v>833.90813959389754</v>
      </c>
      <c r="AB108" s="461">
        <f>IF(AB$4="X",'LI 3M - LGS'!AB73,0)</f>
        <v>650.37079430717495</v>
      </c>
      <c r="AC108" s="461">
        <f>IF(AC$4="X",'LI 3M - LGS'!AC73,0)</f>
        <v>0</v>
      </c>
      <c r="AD108" s="461">
        <f>IF(AD$4="X",'LI 3M - LGS'!AD73,0)</f>
        <v>0</v>
      </c>
      <c r="AE108" s="461">
        <f>IF(AE$4="X",'LI 3M - LGS'!AE73,0)</f>
        <v>0</v>
      </c>
      <c r="AF108" s="461">
        <f>IF(AF$4="X",'LI 3M - LGS'!AF73,0)</f>
        <v>0</v>
      </c>
      <c r="AG108" s="461">
        <f>IF(AG$4="X",'LI 3M - LGS'!AG73,0)</f>
        <v>0</v>
      </c>
      <c r="AH108" s="461">
        <f>IF(AH$4="X",'LI 3M - LGS'!AH73,0)</f>
        <v>0</v>
      </c>
      <c r="AI108" s="461">
        <f>IF(AI$4="X",'LI 3M - LGS'!AI73,0)</f>
        <v>0</v>
      </c>
      <c r="AJ108" s="461">
        <f>IF(AJ$4="X",'LI 3M - LGS'!AJ73,0)</f>
        <v>0</v>
      </c>
      <c r="AK108" s="461">
        <f>IF(AK$4="X",'LI 3M - LGS'!AK73,0)</f>
        <v>0</v>
      </c>
      <c r="AL108" s="461">
        <f>IF(AL$4="X",'LI 3M - LGS'!AL73,0)</f>
        <v>0</v>
      </c>
      <c r="AM108" s="461">
        <f>IF(AM$4="X",'LI 3M - LGS'!AM73,0)</f>
        <v>0</v>
      </c>
    </row>
    <row r="109" spans="2:39" x14ac:dyDescent="0.3">
      <c r="B109" s="57" t="s">
        <v>15</v>
      </c>
      <c r="C109" s="448">
        <f>IF(C$4="X",'LI 4M - SPS'!C73,0)</f>
        <v>0</v>
      </c>
      <c r="D109" s="448">
        <f>IF(D$4="X",'LI 4M - SPS'!D73,0)</f>
        <v>0</v>
      </c>
      <c r="E109" s="448">
        <f>IF(E$4="X",'LI 4M - SPS'!E73,0)</f>
        <v>0</v>
      </c>
      <c r="F109" s="448">
        <f>IF(F$4="X",'LI 4M - SPS'!F73,0)</f>
        <v>0</v>
      </c>
      <c r="G109" s="448">
        <f>IF(G$4="X",'LI 4M - SPS'!G73,0)</f>
        <v>0</v>
      </c>
      <c r="H109" s="448">
        <f>IF(H$4="X",'LI 4M - SPS'!H73,0)</f>
        <v>0</v>
      </c>
      <c r="I109" s="448">
        <f>IF(I$4="X",'LI 4M - SPS'!I73,0)</f>
        <v>0</v>
      </c>
      <c r="J109" s="448">
        <f>IF(J$4="X",'LI 4M - SPS'!J73,0)</f>
        <v>0</v>
      </c>
      <c r="K109" s="448">
        <f>IF(K$4="X",'LI 4M - SPS'!K73,0)</f>
        <v>0</v>
      </c>
      <c r="L109" s="448">
        <f>IF(L$4="X",'LI 4M - SPS'!L73,0)</f>
        <v>0</v>
      </c>
      <c r="M109" s="448">
        <f>IF(M$4="X",'LI 4M - SPS'!M73,0)</f>
        <v>106.23963998183606</v>
      </c>
      <c r="N109" s="448">
        <f>IF(N$4="X",'LI 4M - SPS'!N73,0)</f>
        <v>198.39702589695281</v>
      </c>
      <c r="O109" s="448">
        <f>IF(O$4="X",'LI 4M - SPS'!O73,0)</f>
        <v>235.10193853008712</v>
      </c>
      <c r="P109" s="448">
        <f>IF(P$4="X",'LI 4M - SPS'!P73,0)</f>
        <v>182.72315514530467</v>
      </c>
      <c r="Q109" s="448">
        <f>IF(Q$4="X",'LI 4M - SPS'!Q73,0)</f>
        <v>203.8507301791565</v>
      </c>
      <c r="R109" s="448">
        <f>IF(R$4="X",'LI 4M - SPS'!R73,0)</f>
        <v>210.00698627080268</v>
      </c>
      <c r="S109" s="448">
        <f>IF(S$4="X",'LI 4M - SPS'!S73,0)</f>
        <v>273.03373441406501</v>
      </c>
      <c r="T109" s="448">
        <f>IF(T$4="X",'LI 4M - SPS'!T73,0)</f>
        <v>400.40482201087127</v>
      </c>
      <c r="U109" s="448">
        <f>IF(U$4="X",'LI 4M - SPS'!U73,0)</f>
        <v>488.61629421229964</v>
      </c>
      <c r="V109" s="448">
        <f>IF(V$4="X",'LI 4M - SPS'!V73,0)</f>
        <v>400.9817008657003</v>
      </c>
      <c r="W109" s="461">
        <f>IF(W$4="X",'LI 4M - SPS'!W73,0)</f>
        <v>399.39533050242602</v>
      </c>
      <c r="X109" s="461">
        <f>IF(X$4="X",'LI 4M - SPS'!X73,0)</f>
        <v>264.66812315473857</v>
      </c>
      <c r="Y109" s="461">
        <f>IF(Y$4="X",'LI 4M - SPS'!Y73,0)</f>
        <v>212.47927996367213</v>
      </c>
      <c r="Z109" s="461">
        <f>IF(Z$4="X",'LI 4M - SPS'!Z73,0)</f>
        <v>198.39702589695281</v>
      </c>
      <c r="AA109" s="461">
        <f>IF(AA$4="X",'LI 4M - SPS'!AA73,0)</f>
        <v>235.10193853008712</v>
      </c>
      <c r="AB109" s="461">
        <f>IF(AB$4="X",'LI 4M - SPS'!AB73,0)</f>
        <v>182.72315514530467</v>
      </c>
      <c r="AC109" s="461">
        <f>IF(AC$4="X",'LI 4M - SPS'!AC73,0)</f>
        <v>0</v>
      </c>
      <c r="AD109" s="461">
        <f>IF(AD$4="X",'LI 4M - SPS'!AD73,0)</f>
        <v>0</v>
      </c>
      <c r="AE109" s="461">
        <f>IF(AE$4="X",'LI 4M - SPS'!AE73,0)</f>
        <v>0</v>
      </c>
      <c r="AF109" s="461">
        <f>IF(AF$4="X",'LI 4M - SPS'!AF73,0)</f>
        <v>0</v>
      </c>
      <c r="AG109" s="461">
        <f>IF(AG$4="X",'LI 4M - SPS'!AG73,0)</f>
        <v>0</v>
      </c>
      <c r="AH109" s="461">
        <f>IF(AH$4="X",'LI 4M - SPS'!AH73,0)</f>
        <v>0</v>
      </c>
      <c r="AI109" s="461">
        <f>IF(AI$4="X",'LI 4M - SPS'!AI73,0)</f>
        <v>0</v>
      </c>
      <c r="AJ109" s="461">
        <f>IF(AJ$4="X",'LI 4M - SPS'!AJ73,0)</f>
        <v>0</v>
      </c>
      <c r="AK109" s="461">
        <f>IF(AK$4="X",'LI 4M - SPS'!AK73,0)</f>
        <v>0</v>
      </c>
      <c r="AL109" s="461">
        <f>IF(AL$4="X",'LI 4M - SPS'!AL73,0)</f>
        <v>0</v>
      </c>
      <c r="AM109" s="461">
        <f>IF(AM$4="X",'LI 4M - SPS'!AM73,0)</f>
        <v>0</v>
      </c>
    </row>
    <row r="110" spans="2:39" ht="15" thickBot="1" x14ac:dyDescent="0.35">
      <c r="B110" s="32" t="s">
        <v>16</v>
      </c>
      <c r="C110" s="449">
        <f>IF(C$4="X",'LI 11M - LPS'!C73,0)</f>
        <v>0</v>
      </c>
      <c r="D110" s="449">
        <f>IF(D$4="X",'LI 11M - LPS'!D73,0)</f>
        <v>0</v>
      </c>
      <c r="E110" s="449">
        <f>IF(E$4="X",'LI 11M - LPS'!E73,0)</f>
        <v>0</v>
      </c>
      <c r="F110" s="449">
        <f>IF(F$4="X",'LI 11M - LPS'!F73,0)</f>
        <v>0</v>
      </c>
      <c r="G110" s="449">
        <f>IF(G$4="X",'LI 11M - LPS'!G73,0)</f>
        <v>0</v>
      </c>
      <c r="H110" s="449">
        <f>IF(H$4="X",'LI 11M - LPS'!H73,0)</f>
        <v>0</v>
      </c>
      <c r="I110" s="449">
        <f>IF(I$4="X",'LI 11M - LPS'!I73,0)</f>
        <v>0</v>
      </c>
      <c r="J110" s="449">
        <f>IF(J$4="X",'LI 11M - LPS'!J73,0)</f>
        <v>0</v>
      </c>
      <c r="K110" s="449">
        <f>IF(K$4="X",'LI 11M - LPS'!K73,0)</f>
        <v>0</v>
      </c>
      <c r="L110" s="449">
        <f>IF(L$4="X",'LI 11M - LPS'!L73,0)</f>
        <v>0</v>
      </c>
      <c r="M110" s="449">
        <f>IF(M$4="X",'LI 11M - LPS'!M73,0)</f>
        <v>0</v>
      </c>
      <c r="N110" s="449">
        <f>IF(N$4="X",'LI 11M - LPS'!N73,0)</f>
        <v>0</v>
      </c>
      <c r="O110" s="459">
        <f>IF(O$4="X",'LI 11M - LPS'!O73,0)</f>
        <v>0</v>
      </c>
      <c r="P110" s="459">
        <f>IF(P$4="X",'LI 11M - LPS'!P73,0)</f>
        <v>0</v>
      </c>
      <c r="Q110" s="459">
        <f>IF(Q$4="X",'LI 11M - LPS'!Q73,0)</f>
        <v>0</v>
      </c>
      <c r="R110" s="459">
        <f>IF(R$4="X",'LI 11M - LPS'!R73,0)</f>
        <v>0</v>
      </c>
      <c r="S110" s="459">
        <f>IF(S$4="X",'LI 11M - LPS'!S73,0)</f>
        <v>0</v>
      </c>
      <c r="T110" s="459">
        <f>IF(T$4="X",'LI 11M - LPS'!T73,0)</f>
        <v>0</v>
      </c>
      <c r="U110" s="459">
        <f>IF(U$4="X",'LI 11M - LPS'!U73,0)</f>
        <v>0</v>
      </c>
      <c r="V110" s="459">
        <f>IF(V$4="X",'LI 11M - LPS'!V73,0)</f>
        <v>0</v>
      </c>
      <c r="W110" s="463">
        <f>IF(W$4="X",'LI 11M - LPS'!W73,0)</f>
        <v>0</v>
      </c>
      <c r="X110" s="463">
        <f>IF(X$4="X",'LI 11M - LPS'!X73,0)</f>
        <v>0</v>
      </c>
      <c r="Y110" s="463">
        <f>IF(Y$4="X",'LI 11M - LPS'!Y73,0)</f>
        <v>0</v>
      </c>
      <c r="Z110" s="463">
        <f>IF(Z$4="X",'LI 11M - LPS'!Z73,0)</f>
        <v>0</v>
      </c>
      <c r="AA110" s="463">
        <f>IF(AA$4="X",'LI 11M - LPS'!AA73,0)</f>
        <v>0</v>
      </c>
      <c r="AB110" s="463">
        <f>IF(AB$4="X",'LI 11M - LPS'!AB73,0)</f>
        <v>0</v>
      </c>
      <c r="AC110" s="463">
        <f>IF(AC$4="X",'LI 11M - LPS'!AC73,0)</f>
        <v>0</v>
      </c>
      <c r="AD110" s="463">
        <f>IF(AD$4="X",'LI 11M - LPS'!AD73,0)</f>
        <v>0</v>
      </c>
      <c r="AE110" s="463">
        <f>IF(AE$4="X",'LI 11M - LPS'!AE73,0)</f>
        <v>0</v>
      </c>
      <c r="AF110" s="463">
        <f>IF(AF$4="X",'LI 11M - LPS'!AF73,0)</f>
        <v>0</v>
      </c>
      <c r="AG110" s="463">
        <f>IF(AG$4="X",'LI 11M - LPS'!AG73,0)</f>
        <v>0</v>
      </c>
      <c r="AH110" s="463">
        <f>IF(AH$4="X",'LI 11M - LPS'!AH73,0)</f>
        <v>0</v>
      </c>
      <c r="AI110" s="463">
        <f>IF(AI$4="X",'LI 11M - LPS'!AI73,0)</f>
        <v>0</v>
      </c>
      <c r="AJ110" s="463">
        <f>IF(AJ$4="X",'LI 11M - LPS'!AJ73,0)</f>
        <v>0</v>
      </c>
      <c r="AK110" s="463">
        <f>IF(AK$4="X",'LI 11M - LPS'!AK73,0)</f>
        <v>0</v>
      </c>
      <c r="AL110" s="463">
        <f>IF(AL$4="X",'LI 11M - LPS'!AL73,0)</f>
        <v>0</v>
      </c>
      <c r="AM110" s="463">
        <f>IF(AM$4="X",'LI 11M - LPS'!AM73,0)</f>
        <v>0</v>
      </c>
    </row>
    <row r="111" spans="2:39" s="1" customFormat="1" ht="15.6" thickTop="1" thickBot="1" x14ac:dyDescent="0.35">
      <c r="B111" s="58" t="s">
        <v>3</v>
      </c>
      <c r="C111" s="450">
        <f>SUM(C106:C110)</f>
        <v>190.15731158215149</v>
      </c>
      <c r="D111" s="451">
        <f t="shared" ref="D111:AM111" si="80">SUM(D106:D110)</f>
        <v>543.83349433642081</v>
      </c>
      <c r="E111" s="451">
        <f t="shared" si="80"/>
        <v>1172.270004550483</v>
      </c>
      <c r="F111" s="451">
        <f t="shared" si="80"/>
        <v>1924.9658507001552</v>
      </c>
      <c r="G111" s="451">
        <f t="shared" si="80"/>
        <v>2853.1227124579054</v>
      </c>
      <c r="H111" s="451">
        <f t="shared" si="80"/>
        <v>10511.223060084481</v>
      </c>
      <c r="I111" s="451">
        <f t="shared" si="80"/>
        <v>23939.218768009432</v>
      </c>
      <c r="J111" s="451">
        <f t="shared" si="80"/>
        <v>42401.504124930514</v>
      </c>
      <c r="K111" s="451">
        <f t="shared" si="80"/>
        <v>44682.374025236728</v>
      </c>
      <c r="L111" s="451">
        <f t="shared" si="80"/>
        <v>19675.542348591487</v>
      </c>
      <c r="M111" s="451">
        <f t="shared" si="80"/>
        <v>26047.10285388368</v>
      </c>
      <c r="N111" s="451">
        <f t="shared" si="80"/>
        <v>39674.163517231027</v>
      </c>
      <c r="O111" s="451">
        <f t="shared" si="80"/>
        <v>46638.502975470547</v>
      </c>
      <c r="P111" s="451">
        <f t="shared" si="80"/>
        <v>40924.505046247483</v>
      </c>
      <c r="Q111" s="451">
        <f t="shared" si="80"/>
        <v>40013.297830242307</v>
      </c>
      <c r="R111" s="451">
        <f t="shared" si="80"/>
        <v>32363.68367616511</v>
      </c>
      <c r="S111" s="451">
        <f t="shared" si="80"/>
        <v>33366.208337630473</v>
      </c>
      <c r="T111" s="451">
        <f t="shared" si="80"/>
        <v>81653.296758560915</v>
      </c>
      <c r="U111" s="451">
        <f t="shared" si="80"/>
        <v>94054.757812176627</v>
      </c>
      <c r="V111" s="451">
        <f t="shared" si="80"/>
        <v>91913.499854983078</v>
      </c>
      <c r="W111" s="515">
        <f t="shared" si="80"/>
        <v>72221.025571472594</v>
      </c>
      <c r="X111" s="521">
        <f t="shared" si="80"/>
        <v>32416.848408394384</v>
      </c>
      <c r="Y111" s="522">
        <f t="shared" si="80"/>
        <v>38899.202377604161</v>
      </c>
      <c r="Z111" s="522">
        <f t="shared" si="80"/>
        <v>46567.45263323679</v>
      </c>
      <c r="AA111" s="522">
        <f t="shared" si="80"/>
        <v>46638.502975470547</v>
      </c>
      <c r="AB111" s="522">
        <f t="shared" si="80"/>
        <v>40924.505046247483</v>
      </c>
      <c r="AC111" s="522">
        <f t="shared" si="80"/>
        <v>0</v>
      </c>
      <c r="AD111" s="522">
        <f t="shared" si="80"/>
        <v>0</v>
      </c>
      <c r="AE111" s="522">
        <f t="shared" si="80"/>
        <v>0</v>
      </c>
      <c r="AF111" s="522">
        <f t="shared" si="80"/>
        <v>0</v>
      </c>
      <c r="AG111" s="522">
        <f t="shared" si="80"/>
        <v>0</v>
      </c>
      <c r="AH111" s="522">
        <f t="shared" si="80"/>
        <v>0</v>
      </c>
      <c r="AI111" s="522">
        <f t="shared" si="80"/>
        <v>0</v>
      </c>
      <c r="AJ111" s="522">
        <f t="shared" si="80"/>
        <v>0</v>
      </c>
      <c r="AK111" s="522">
        <f t="shared" si="80"/>
        <v>0</v>
      </c>
      <c r="AL111" s="522">
        <f t="shared" si="80"/>
        <v>0</v>
      </c>
      <c r="AM111" s="522">
        <f t="shared" si="80"/>
        <v>0</v>
      </c>
    </row>
    <row r="113" spans="1:52" ht="18" customHeight="1" x14ac:dyDescent="0.3">
      <c r="A113" s="534" t="s">
        <v>209</v>
      </c>
      <c r="B113" s="534"/>
      <c r="C113" s="203" t="s">
        <v>49</v>
      </c>
    </row>
    <row r="114" spans="1:52" ht="15" thickBot="1" x14ac:dyDescent="0.35">
      <c r="A114" s="534"/>
      <c r="B114" s="534"/>
      <c r="S114" s="490"/>
      <c r="T114" s="490"/>
      <c r="U114" s="490"/>
      <c r="V114" s="489" t="s">
        <v>210</v>
      </c>
    </row>
    <row r="115" spans="1:52" ht="15" thickBot="1" x14ac:dyDescent="0.35">
      <c r="A115" s="126"/>
      <c r="B115" s="469" t="s">
        <v>34</v>
      </c>
      <c r="C115" s="470">
        <v>43831</v>
      </c>
      <c r="D115" s="470">
        <v>43862</v>
      </c>
      <c r="E115" s="470">
        <v>43891</v>
      </c>
      <c r="F115" s="470">
        <v>43922</v>
      </c>
      <c r="G115" s="470">
        <v>43952</v>
      </c>
      <c r="H115" s="470">
        <v>43983</v>
      </c>
      <c r="I115" s="470">
        <v>44013</v>
      </c>
      <c r="J115" s="470">
        <v>44044</v>
      </c>
      <c r="K115" s="470">
        <v>44075</v>
      </c>
      <c r="L115" s="470">
        <v>44105</v>
      </c>
      <c r="M115" s="470">
        <v>44136</v>
      </c>
      <c r="N115" s="470">
        <v>44166</v>
      </c>
      <c r="O115" s="470">
        <v>44197</v>
      </c>
      <c r="P115" s="470">
        <v>44228</v>
      </c>
      <c r="Q115" s="470">
        <v>44256</v>
      </c>
      <c r="R115" s="470">
        <v>44287</v>
      </c>
      <c r="S115" s="470">
        <v>44317</v>
      </c>
      <c r="T115" s="470">
        <v>44348</v>
      </c>
      <c r="U115" s="470">
        <v>44378</v>
      </c>
      <c r="V115" s="470">
        <v>44409</v>
      </c>
      <c r="W115" s="447">
        <v>44440</v>
      </c>
      <c r="X115" s="447">
        <v>44470</v>
      </c>
      <c r="Y115" s="447">
        <v>44501</v>
      </c>
      <c r="Z115" s="447">
        <v>44531</v>
      </c>
      <c r="AA115" s="447">
        <v>44562</v>
      </c>
      <c r="AB115" s="447">
        <v>44593</v>
      </c>
      <c r="AC115" s="447">
        <v>44621</v>
      </c>
      <c r="AD115" s="447">
        <v>44652</v>
      </c>
      <c r="AE115" s="447">
        <v>44682</v>
      </c>
      <c r="AF115" s="447">
        <v>44713</v>
      </c>
      <c r="AG115" s="447">
        <v>44743</v>
      </c>
      <c r="AH115" s="447">
        <v>44774</v>
      </c>
      <c r="AI115" s="447">
        <v>44805</v>
      </c>
      <c r="AJ115" s="447">
        <v>44835</v>
      </c>
      <c r="AK115" s="447">
        <v>44866</v>
      </c>
      <c r="AL115" s="447">
        <v>44896</v>
      </c>
      <c r="AM115" s="447">
        <v>44927</v>
      </c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</row>
    <row r="116" spans="1:52" x14ac:dyDescent="0.3">
      <c r="A116" s="126"/>
      <c r="B116" s="182" t="s">
        <v>7</v>
      </c>
      <c r="C116" s="471">
        <f t="shared" ref="C116:AM119" si="81">IF(C$4="X",C124+C132,0)</f>
        <v>76242.349599127818</v>
      </c>
      <c r="D116" s="471">
        <f t="shared" si="81"/>
        <v>80722.007066265985</v>
      </c>
      <c r="E116" s="471">
        <f t="shared" si="81"/>
        <v>84649.15950506035</v>
      </c>
      <c r="F116" s="471">
        <f t="shared" si="81"/>
        <v>56143.668231683259</v>
      </c>
      <c r="G116" s="471">
        <f t="shared" si="81"/>
        <v>76134.404489344422</v>
      </c>
      <c r="H116" s="471">
        <f t="shared" si="81"/>
        <v>371237.46812418482</v>
      </c>
      <c r="I116" s="471">
        <f t="shared" si="81"/>
        <v>616814.72907506966</v>
      </c>
      <c r="J116" s="471">
        <f t="shared" si="81"/>
        <v>792839.27026242553</v>
      </c>
      <c r="K116" s="471">
        <f t="shared" si="81"/>
        <v>675744.37232464226</v>
      </c>
      <c r="L116" s="471">
        <f t="shared" si="81"/>
        <v>299988.58661112911</v>
      </c>
      <c r="M116" s="471">
        <f t="shared" si="81"/>
        <v>434257.15594980831</v>
      </c>
      <c r="N116" s="471">
        <f t="shared" si="81"/>
        <v>619921.54857468943</v>
      </c>
      <c r="O116" s="471">
        <f t="shared" si="81"/>
        <v>652740.78191393497</v>
      </c>
      <c r="P116" s="471">
        <f t="shared" si="81"/>
        <v>579239.95424057369</v>
      </c>
      <c r="Q116" s="471">
        <f t="shared" si="81"/>
        <v>581633.37319696264</v>
      </c>
      <c r="R116" s="471">
        <f t="shared" si="81"/>
        <v>491566.09550420789</v>
      </c>
      <c r="S116" s="471">
        <f t="shared" si="81"/>
        <v>520011.79968085315</v>
      </c>
      <c r="T116" s="471">
        <f t="shared" si="81"/>
        <v>1385643.4507142489</v>
      </c>
      <c r="U116" s="471">
        <f t="shared" si="81"/>
        <v>1597658.5034591393</v>
      </c>
      <c r="V116" s="471">
        <f t="shared" si="81"/>
        <v>1581184.9332055126</v>
      </c>
      <c r="W116" s="448">
        <f t="shared" si="81"/>
        <v>0</v>
      </c>
      <c r="X116" s="448">
        <f t="shared" si="81"/>
        <v>0</v>
      </c>
      <c r="Y116" s="448">
        <f t="shared" si="81"/>
        <v>0</v>
      </c>
      <c r="Z116" s="448">
        <f t="shared" si="81"/>
        <v>0</v>
      </c>
      <c r="AA116" s="448">
        <f t="shared" si="81"/>
        <v>0</v>
      </c>
      <c r="AB116" s="448">
        <f t="shared" si="81"/>
        <v>0</v>
      </c>
      <c r="AC116" s="448">
        <f t="shared" si="81"/>
        <v>0</v>
      </c>
      <c r="AD116" s="448">
        <f t="shared" si="81"/>
        <v>0</v>
      </c>
      <c r="AE116" s="448">
        <f t="shared" si="81"/>
        <v>0</v>
      </c>
      <c r="AF116" s="448">
        <f t="shared" si="81"/>
        <v>0</v>
      </c>
      <c r="AG116" s="448">
        <f t="shared" si="81"/>
        <v>0</v>
      </c>
      <c r="AH116" s="448">
        <f t="shared" si="81"/>
        <v>0</v>
      </c>
      <c r="AI116" s="448">
        <f t="shared" si="81"/>
        <v>0</v>
      </c>
      <c r="AJ116" s="448">
        <f t="shared" si="81"/>
        <v>0</v>
      </c>
      <c r="AK116" s="448">
        <f t="shared" si="81"/>
        <v>0</v>
      </c>
      <c r="AL116" s="448">
        <f t="shared" si="81"/>
        <v>0</v>
      </c>
      <c r="AM116" s="448">
        <f t="shared" si="81"/>
        <v>0</v>
      </c>
    </row>
    <row r="117" spans="1:52" x14ac:dyDescent="0.3">
      <c r="A117" s="126"/>
      <c r="B117" s="183" t="s">
        <v>12</v>
      </c>
      <c r="C117" s="471">
        <f t="shared" si="81"/>
        <v>1670.751430891617</v>
      </c>
      <c r="D117" s="471">
        <f t="shared" si="81"/>
        <v>4421.8263333643226</v>
      </c>
      <c r="E117" s="471">
        <f t="shared" si="81"/>
        <v>9046.2548934348979</v>
      </c>
      <c r="F117" s="471">
        <f t="shared" si="81"/>
        <v>18048.583628769167</v>
      </c>
      <c r="G117" s="471">
        <f t="shared" si="81"/>
        <v>35888.880916891387</v>
      </c>
      <c r="H117" s="471">
        <f t="shared" si="81"/>
        <v>54903.066696713249</v>
      </c>
      <c r="I117" s="471">
        <f t="shared" si="81"/>
        <v>85309.297108982937</v>
      </c>
      <c r="J117" s="471">
        <f t="shared" si="81"/>
        <v>80074.788615186961</v>
      </c>
      <c r="K117" s="471">
        <f t="shared" si="81"/>
        <v>92266.7393966198</v>
      </c>
      <c r="L117" s="471">
        <f t="shared" si="81"/>
        <v>77939.313400729588</v>
      </c>
      <c r="M117" s="471">
        <f t="shared" si="81"/>
        <v>76032.158742705127</v>
      </c>
      <c r="N117" s="471">
        <f t="shared" si="81"/>
        <v>114100.40707019003</v>
      </c>
      <c r="O117" s="471">
        <f t="shared" si="81"/>
        <v>148392.53805513174</v>
      </c>
      <c r="P117" s="471">
        <f t="shared" si="81"/>
        <v>119704.44368637851</v>
      </c>
      <c r="Q117" s="471">
        <f t="shared" si="81"/>
        <v>129297.89191474226</v>
      </c>
      <c r="R117" s="471">
        <f t="shared" si="81"/>
        <v>121481.20598141025</v>
      </c>
      <c r="S117" s="471">
        <f t="shared" si="81"/>
        <v>155580.35339579091</v>
      </c>
      <c r="T117" s="471">
        <f t="shared" si="81"/>
        <v>216352.91897909765</v>
      </c>
      <c r="U117" s="471">
        <f t="shared" si="81"/>
        <v>278428.31907946581</v>
      </c>
      <c r="V117" s="471">
        <f t="shared" si="81"/>
        <v>231455.13272510737</v>
      </c>
      <c r="W117" s="448">
        <f t="shared" si="81"/>
        <v>0</v>
      </c>
      <c r="X117" s="448">
        <f t="shared" si="81"/>
        <v>0</v>
      </c>
      <c r="Y117" s="448">
        <f t="shared" si="81"/>
        <v>0</v>
      </c>
      <c r="Z117" s="448">
        <f t="shared" si="81"/>
        <v>0</v>
      </c>
      <c r="AA117" s="448">
        <f t="shared" si="81"/>
        <v>0</v>
      </c>
      <c r="AB117" s="448">
        <f t="shared" si="81"/>
        <v>0</v>
      </c>
      <c r="AC117" s="448">
        <f t="shared" si="81"/>
        <v>0</v>
      </c>
      <c r="AD117" s="448">
        <f t="shared" si="81"/>
        <v>0</v>
      </c>
      <c r="AE117" s="448">
        <f t="shared" si="81"/>
        <v>0</v>
      </c>
      <c r="AF117" s="448">
        <f t="shared" si="81"/>
        <v>0</v>
      </c>
      <c r="AG117" s="448">
        <f t="shared" si="81"/>
        <v>0</v>
      </c>
      <c r="AH117" s="448">
        <f t="shared" si="81"/>
        <v>0</v>
      </c>
      <c r="AI117" s="448">
        <f t="shared" si="81"/>
        <v>0</v>
      </c>
      <c r="AJ117" s="448">
        <f t="shared" si="81"/>
        <v>0</v>
      </c>
      <c r="AK117" s="448">
        <f t="shared" si="81"/>
        <v>0</v>
      </c>
      <c r="AL117" s="448">
        <f t="shared" si="81"/>
        <v>0</v>
      </c>
      <c r="AM117" s="448">
        <f t="shared" si="81"/>
        <v>0</v>
      </c>
    </row>
    <row r="118" spans="1:52" x14ac:dyDescent="0.3">
      <c r="A118" s="126"/>
      <c r="B118" s="183" t="s">
        <v>14</v>
      </c>
      <c r="C118" s="471">
        <f t="shared" si="81"/>
        <v>1779.6101181996476</v>
      </c>
      <c r="D118" s="471">
        <f t="shared" si="81"/>
        <v>5320.2486039843698</v>
      </c>
      <c r="E118" s="471">
        <f t="shared" si="81"/>
        <v>10055.319654713172</v>
      </c>
      <c r="F118" s="471">
        <f t="shared" si="81"/>
        <v>18560.534855808903</v>
      </c>
      <c r="G118" s="471">
        <f t="shared" si="81"/>
        <v>38161.611742081375</v>
      </c>
      <c r="H118" s="471">
        <f t="shared" si="81"/>
        <v>98653.082989078568</v>
      </c>
      <c r="I118" s="471">
        <f t="shared" si="81"/>
        <v>154696.51061472174</v>
      </c>
      <c r="J118" s="471">
        <f t="shared" si="81"/>
        <v>170250.77877797332</v>
      </c>
      <c r="K118" s="471">
        <f t="shared" si="81"/>
        <v>168990.21051574039</v>
      </c>
      <c r="L118" s="471">
        <f t="shared" si="81"/>
        <v>110814.44896103283</v>
      </c>
      <c r="M118" s="471">
        <f t="shared" si="81"/>
        <v>108793.29287262908</v>
      </c>
      <c r="N118" s="471">
        <f t="shared" si="81"/>
        <v>164507.54427282579</v>
      </c>
      <c r="O118" s="471">
        <f t="shared" si="81"/>
        <v>217725.96642011232</v>
      </c>
      <c r="P118" s="471">
        <f t="shared" si="81"/>
        <v>176701.22041054131</v>
      </c>
      <c r="Q118" s="471">
        <f t="shared" si="81"/>
        <v>188825.91367012204</v>
      </c>
      <c r="R118" s="471">
        <f t="shared" si="81"/>
        <v>172634.39336787508</v>
      </c>
      <c r="S118" s="471">
        <f t="shared" si="81"/>
        <v>239524.71948672755</v>
      </c>
      <c r="T118" s="471">
        <f t="shared" si="81"/>
        <v>520849.19522057241</v>
      </c>
      <c r="U118" s="471">
        <f t="shared" si="81"/>
        <v>640122.9922262769</v>
      </c>
      <c r="V118" s="471">
        <f t="shared" si="81"/>
        <v>576775.48687527422</v>
      </c>
      <c r="W118" s="448">
        <f t="shared" si="81"/>
        <v>0</v>
      </c>
      <c r="X118" s="448">
        <f t="shared" si="81"/>
        <v>0</v>
      </c>
      <c r="Y118" s="448">
        <f t="shared" si="81"/>
        <v>0</v>
      </c>
      <c r="Z118" s="448">
        <f t="shared" si="81"/>
        <v>0</v>
      </c>
      <c r="AA118" s="448">
        <f t="shared" si="81"/>
        <v>0</v>
      </c>
      <c r="AB118" s="448">
        <f t="shared" si="81"/>
        <v>0</v>
      </c>
      <c r="AC118" s="448">
        <f t="shared" si="81"/>
        <v>0</v>
      </c>
      <c r="AD118" s="448">
        <f t="shared" si="81"/>
        <v>0</v>
      </c>
      <c r="AE118" s="448">
        <f t="shared" si="81"/>
        <v>0</v>
      </c>
      <c r="AF118" s="448">
        <f t="shared" si="81"/>
        <v>0</v>
      </c>
      <c r="AG118" s="448">
        <f t="shared" si="81"/>
        <v>0</v>
      </c>
      <c r="AH118" s="448">
        <f t="shared" si="81"/>
        <v>0</v>
      </c>
      <c r="AI118" s="448">
        <f t="shared" si="81"/>
        <v>0</v>
      </c>
      <c r="AJ118" s="448">
        <f t="shared" si="81"/>
        <v>0</v>
      </c>
      <c r="AK118" s="448">
        <f t="shared" si="81"/>
        <v>0</v>
      </c>
      <c r="AL118" s="448">
        <f t="shared" si="81"/>
        <v>0</v>
      </c>
      <c r="AM118" s="448">
        <f t="shared" si="81"/>
        <v>0</v>
      </c>
    </row>
    <row r="119" spans="1:52" x14ac:dyDescent="0.3">
      <c r="A119" s="126"/>
      <c r="B119" s="183" t="s">
        <v>15</v>
      </c>
      <c r="C119" s="471">
        <f t="shared" si="81"/>
        <v>2495.3152295485806</v>
      </c>
      <c r="D119" s="471">
        <f t="shared" si="81"/>
        <v>4043.4696212091089</v>
      </c>
      <c r="E119" s="471">
        <f t="shared" si="81"/>
        <v>4153.1771598796813</v>
      </c>
      <c r="F119" s="471">
        <f t="shared" si="81"/>
        <v>5626.4038803413259</v>
      </c>
      <c r="G119" s="471">
        <f t="shared" si="81"/>
        <v>11673.315608504443</v>
      </c>
      <c r="H119" s="471">
        <f t="shared" si="81"/>
        <v>35331.575030684638</v>
      </c>
      <c r="I119" s="471">
        <f t="shared" si="81"/>
        <v>55246.169719224679</v>
      </c>
      <c r="J119" s="471">
        <f t="shared" si="81"/>
        <v>67724.513549778494</v>
      </c>
      <c r="K119" s="471">
        <f t="shared" si="81"/>
        <v>54239.492124581302</v>
      </c>
      <c r="L119" s="471">
        <f t="shared" si="81"/>
        <v>30619.078823676569</v>
      </c>
      <c r="M119" s="471">
        <f t="shared" si="81"/>
        <v>30781.643962529964</v>
      </c>
      <c r="N119" s="471">
        <f t="shared" si="81"/>
        <v>45080.208015082229</v>
      </c>
      <c r="O119" s="471">
        <f t="shared" si="81"/>
        <v>58544.305513238585</v>
      </c>
      <c r="P119" s="471">
        <f t="shared" si="81"/>
        <v>48449.252334990961</v>
      </c>
      <c r="Q119" s="471">
        <f t="shared" si="81"/>
        <v>49453.505944123383</v>
      </c>
      <c r="R119" s="471">
        <f t="shared" si="81"/>
        <v>44371.255311747518</v>
      </c>
      <c r="S119" s="471">
        <f t="shared" si="81"/>
        <v>63275.143365547061</v>
      </c>
      <c r="T119" s="471">
        <f t="shared" si="81"/>
        <v>163769.15593913785</v>
      </c>
      <c r="U119" s="471">
        <f t="shared" si="81"/>
        <v>195370.4838391238</v>
      </c>
      <c r="V119" s="471">
        <f t="shared" si="81"/>
        <v>184511.80704866632</v>
      </c>
      <c r="W119" s="448">
        <f t="shared" si="81"/>
        <v>0</v>
      </c>
      <c r="X119" s="448">
        <f t="shared" si="81"/>
        <v>0</v>
      </c>
      <c r="Y119" s="448">
        <f t="shared" si="81"/>
        <v>0</v>
      </c>
      <c r="Z119" s="448">
        <f t="shared" si="81"/>
        <v>0</v>
      </c>
      <c r="AA119" s="448">
        <f t="shared" si="81"/>
        <v>0</v>
      </c>
      <c r="AB119" s="448">
        <f t="shared" si="81"/>
        <v>0</v>
      </c>
      <c r="AC119" s="448">
        <f t="shared" si="81"/>
        <v>0</v>
      </c>
      <c r="AD119" s="448">
        <f t="shared" si="81"/>
        <v>0</v>
      </c>
      <c r="AE119" s="448">
        <f t="shared" si="81"/>
        <v>0</v>
      </c>
      <c r="AF119" s="448">
        <f t="shared" si="81"/>
        <v>0</v>
      </c>
      <c r="AG119" s="448">
        <f t="shared" si="81"/>
        <v>0</v>
      </c>
      <c r="AH119" s="448">
        <f t="shared" si="81"/>
        <v>0</v>
      </c>
      <c r="AI119" s="448">
        <f t="shared" si="81"/>
        <v>0</v>
      </c>
      <c r="AJ119" s="448">
        <f t="shared" si="81"/>
        <v>0</v>
      </c>
      <c r="AK119" s="448">
        <f t="shared" si="81"/>
        <v>0</v>
      </c>
      <c r="AL119" s="448">
        <f t="shared" si="81"/>
        <v>0</v>
      </c>
      <c r="AM119" s="448">
        <f t="shared" si="81"/>
        <v>0</v>
      </c>
    </row>
    <row r="120" spans="1:52" ht="15" thickBot="1" x14ac:dyDescent="0.35">
      <c r="A120" s="126"/>
      <c r="B120" s="184" t="s">
        <v>16</v>
      </c>
      <c r="C120" s="472">
        <f t="shared" ref="C120:AM120" si="82">IF(C$4="X",C128+C136,0)</f>
        <v>138.62616413128558</v>
      </c>
      <c r="D120" s="472">
        <f t="shared" si="82"/>
        <v>214.92442725143042</v>
      </c>
      <c r="E120" s="472">
        <f t="shared" si="82"/>
        <v>233.37484220919961</v>
      </c>
      <c r="F120" s="472">
        <f t="shared" si="82"/>
        <v>1258.0494347087795</v>
      </c>
      <c r="G120" s="472">
        <f t="shared" si="82"/>
        <v>3137.581271083759</v>
      </c>
      <c r="H120" s="472">
        <f t="shared" si="82"/>
        <v>4676.8410790066955</v>
      </c>
      <c r="I120" s="472">
        <f t="shared" si="82"/>
        <v>5292.6175188549441</v>
      </c>
      <c r="J120" s="472">
        <f t="shared" si="82"/>
        <v>6793.3596616631849</v>
      </c>
      <c r="K120" s="472">
        <f t="shared" si="82"/>
        <v>6980.2088542953479</v>
      </c>
      <c r="L120" s="472">
        <f t="shared" si="82"/>
        <v>5620.4094342627186</v>
      </c>
      <c r="M120" s="472">
        <f t="shared" si="82"/>
        <v>5741.6701433342114</v>
      </c>
      <c r="N120" s="472">
        <f t="shared" si="82"/>
        <v>7550.0446881440312</v>
      </c>
      <c r="O120" s="472">
        <f t="shared" si="82"/>
        <v>7947.8783096835123</v>
      </c>
      <c r="P120" s="472">
        <f t="shared" si="82"/>
        <v>6385.2088628268084</v>
      </c>
      <c r="Q120" s="472">
        <f t="shared" si="82"/>
        <v>6468.1832400170806</v>
      </c>
      <c r="R120" s="472">
        <f t="shared" si="82"/>
        <v>6344.3008361236098</v>
      </c>
      <c r="S120" s="472">
        <f t="shared" si="82"/>
        <v>10470.837488862115</v>
      </c>
      <c r="T120" s="472">
        <f t="shared" si="82"/>
        <v>27653.227990265106</v>
      </c>
      <c r="U120" s="472">
        <f t="shared" si="82"/>
        <v>29877.754282149552</v>
      </c>
      <c r="V120" s="472">
        <f t="shared" si="82"/>
        <v>28404.526174642742</v>
      </c>
      <c r="W120" s="449">
        <f t="shared" si="82"/>
        <v>0</v>
      </c>
      <c r="X120" s="449">
        <f t="shared" si="82"/>
        <v>0</v>
      </c>
      <c r="Y120" s="449">
        <f t="shared" si="82"/>
        <v>0</v>
      </c>
      <c r="Z120" s="449">
        <f t="shared" si="82"/>
        <v>0</v>
      </c>
      <c r="AA120" s="449">
        <f t="shared" si="82"/>
        <v>0</v>
      </c>
      <c r="AB120" s="449">
        <f t="shared" si="82"/>
        <v>0</v>
      </c>
      <c r="AC120" s="449">
        <f t="shared" si="82"/>
        <v>0</v>
      </c>
      <c r="AD120" s="449">
        <f t="shared" si="82"/>
        <v>0</v>
      </c>
      <c r="AE120" s="449">
        <f t="shared" si="82"/>
        <v>0</v>
      </c>
      <c r="AF120" s="449">
        <f t="shared" si="82"/>
        <v>0</v>
      </c>
      <c r="AG120" s="449">
        <f t="shared" si="82"/>
        <v>0</v>
      </c>
      <c r="AH120" s="449">
        <f t="shared" si="82"/>
        <v>0</v>
      </c>
      <c r="AI120" s="449">
        <f t="shared" si="82"/>
        <v>0</v>
      </c>
      <c r="AJ120" s="449">
        <f t="shared" si="82"/>
        <v>0</v>
      </c>
      <c r="AK120" s="449">
        <f t="shared" si="82"/>
        <v>0</v>
      </c>
      <c r="AL120" s="449">
        <f t="shared" si="82"/>
        <v>0</v>
      </c>
      <c r="AM120" s="449">
        <f t="shared" si="82"/>
        <v>0</v>
      </c>
      <c r="AN120" s="367" t="s">
        <v>54</v>
      </c>
    </row>
    <row r="121" spans="1:52" s="1" customFormat="1" ht="15" thickBot="1" x14ac:dyDescent="0.35">
      <c r="A121" s="473"/>
      <c r="B121" s="58" t="s">
        <v>3</v>
      </c>
      <c r="C121" s="488">
        <f t="shared" ref="C121:M121" si="83">SUM(C116:C120)</f>
        <v>82326.652541898948</v>
      </c>
      <c r="D121" s="460">
        <f t="shared" si="83"/>
        <v>94722.476052075217</v>
      </c>
      <c r="E121" s="460">
        <f t="shared" si="83"/>
        <v>108137.2860552973</v>
      </c>
      <c r="F121" s="460">
        <f t="shared" si="83"/>
        <v>99637.240031311434</v>
      </c>
      <c r="G121" s="460">
        <f t="shared" si="83"/>
        <v>164995.79402790539</v>
      </c>
      <c r="H121" s="460">
        <f t="shared" si="83"/>
        <v>564802.03391966794</v>
      </c>
      <c r="I121" s="460">
        <f t="shared" si="83"/>
        <v>917359.32403685385</v>
      </c>
      <c r="J121" s="460">
        <f t="shared" si="83"/>
        <v>1117682.7108670275</v>
      </c>
      <c r="K121" s="460">
        <f t="shared" si="83"/>
        <v>998221.02321587899</v>
      </c>
      <c r="L121" s="460">
        <f t="shared" si="83"/>
        <v>524981.8372308308</v>
      </c>
      <c r="M121" s="460">
        <f t="shared" si="83"/>
        <v>655605.92167100671</v>
      </c>
      <c r="N121" s="460">
        <f t="shared" ref="N121:AM121" si="84">SUM(N116:N120)</f>
        <v>951159.75262093148</v>
      </c>
      <c r="O121" s="460">
        <f t="shared" si="84"/>
        <v>1085351.470212101</v>
      </c>
      <c r="P121" s="460">
        <f t="shared" si="84"/>
        <v>930480.07953531132</v>
      </c>
      <c r="Q121" s="460">
        <f t="shared" si="84"/>
        <v>955678.86796596739</v>
      </c>
      <c r="R121" s="460">
        <f t="shared" si="84"/>
        <v>836397.25100136444</v>
      </c>
      <c r="S121" s="460">
        <f t="shared" si="84"/>
        <v>988862.85341778083</v>
      </c>
      <c r="T121" s="460">
        <f t="shared" si="84"/>
        <v>2314267.9488433222</v>
      </c>
      <c r="U121" s="460">
        <f t="shared" si="84"/>
        <v>2741458.0528861554</v>
      </c>
      <c r="V121" s="460">
        <f t="shared" si="84"/>
        <v>2602331.886029203</v>
      </c>
      <c r="W121" s="451">
        <f t="shared" si="84"/>
        <v>0</v>
      </c>
      <c r="X121" s="451">
        <f t="shared" si="84"/>
        <v>0</v>
      </c>
      <c r="Y121" s="451">
        <f t="shared" si="84"/>
        <v>0</v>
      </c>
      <c r="Z121" s="451">
        <f t="shared" si="84"/>
        <v>0</v>
      </c>
      <c r="AA121" s="451">
        <f t="shared" si="84"/>
        <v>0</v>
      </c>
      <c r="AB121" s="451">
        <f t="shared" si="84"/>
        <v>0</v>
      </c>
      <c r="AC121" s="451">
        <f t="shared" si="84"/>
        <v>0</v>
      </c>
      <c r="AD121" s="451">
        <f t="shared" si="84"/>
        <v>0</v>
      </c>
      <c r="AE121" s="451">
        <f t="shared" si="84"/>
        <v>0</v>
      </c>
      <c r="AF121" s="451">
        <f t="shared" si="84"/>
        <v>0</v>
      </c>
      <c r="AG121" s="451">
        <f t="shared" si="84"/>
        <v>0</v>
      </c>
      <c r="AH121" s="451">
        <f t="shared" si="84"/>
        <v>0</v>
      </c>
      <c r="AI121" s="451">
        <f t="shared" si="84"/>
        <v>0</v>
      </c>
      <c r="AJ121" s="451">
        <f t="shared" si="84"/>
        <v>0</v>
      </c>
      <c r="AK121" s="451">
        <f t="shared" si="84"/>
        <v>0</v>
      </c>
      <c r="AL121" s="451">
        <f t="shared" si="84"/>
        <v>0</v>
      </c>
      <c r="AM121" s="451">
        <f t="shared" si="84"/>
        <v>0</v>
      </c>
      <c r="AN121" s="370">
        <f>SUM(C121:AM121)</f>
        <v>18734460.462161891</v>
      </c>
    </row>
    <row r="122" spans="1:52" s="44" customFormat="1" ht="15" thickBot="1" x14ac:dyDescent="0.35">
      <c r="A122" s="476"/>
      <c r="B122" s="476"/>
      <c r="C122" s="476"/>
      <c r="D122" s="476"/>
      <c r="E122" s="476"/>
      <c r="F122" s="476"/>
      <c r="G122" s="476"/>
      <c r="H122" s="476"/>
      <c r="I122" s="476"/>
      <c r="J122" s="476"/>
      <c r="K122" s="476"/>
      <c r="L122" s="476"/>
      <c r="M122" s="476"/>
      <c r="N122" s="476"/>
      <c r="O122" s="476"/>
      <c r="P122" s="476"/>
      <c r="Q122" s="476"/>
      <c r="R122" s="476"/>
      <c r="S122" s="476"/>
      <c r="T122" s="476"/>
      <c r="U122" s="476"/>
      <c r="V122" s="476"/>
      <c r="W122" s="452"/>
      <c r="X122" s="452"/>
      <c r="Y122" s="452"/>
      <c r="Z122" s="452"/>
      <c r="AA122" s="452"/>
      <c r="AB122" s="452"/>
      <c r="AC122" s="452"/>
      <c r="AD122" s="452"/>
      <c r="AE122" s="452"/>
      <c r="AF122" s="452"/>
      <c r="AG122" s="452"/>
      <c r="AH122" s="452"/>
      <c r="AI122" s="452"/>
      <c r="AJ122" s="452"/>
      <c r="AK122" s="452"/>
      <c r="AL122" s="452"/>
      <c r="AM122" s="452"/>
    </row>
    <row r="123" spans="1:52" ht="15" thickBot="1" x14ac:dyDescent="0.35">
      <c r="A123" s="126"/>
      <c r="B123" s="469" t="s">
        <v>37</v>
      </c>
      <c r="C123" s="470">
        <f>C115</f>
        <v>43831</v>
      </c>
      <c r="D123" s="470">
        <f t="shared" ref="D123:AM123" si="85">D115</f>
        <v>43862</v>
      </c>
      <c r="E123" s="470">
        <f t="shared" si="85"/>
        <v>43891</v>
      </c>
      <c r="F123" s="470">
        <f t="shared" si="85"/>
        <v>43922</v>
      </c>
      <c r="G123" s="470">
        <f t="shared" si="85"/>
        <v>43952</v>
      </c>
      <c r="H123" s="470">
        <f t="shared" si="85"/>
        <v>43983</v>
      </c>
      <c r="I123" s="470">
        <f t="shared" si="85"/>
        <v>44013</v>
      </c>
      <c r="J123" s="470">
        <f t="shared" si="85"/>
        <v>44044</v>
      </c>
      <c r="K123" s="470">
        <f t="shared" si="85"/>
        <v>44075</v>
      </c>
      <c r="L123" s="470">
        <f t="shared" si="85"/>
        <v>44105</v>
      </c>
      <c r="M123" s="470">
        <f t="shared" si="85"/>
        <v>44136</v>
      </c>
      <c r="N123" s="470">
        <f t="shared" si="85"/>
        <v>44166</v>
      </c>
      <c r="O123" s="470">
        <f t="shared" si="85"/>
        <v>44197</v>
      </c>
      <c r="P123" s="470">
        <f t="shared" si="85"/>
        <v>44228</v>
      </c>
      <c r="Q123" s="470">
        <f t="shared" si="85"/>
        <v>44256</v>
      </c>
      <c r="R123" s="470">
        <f t="shared" si="85"/>
        <v>44287</v>
      </c>
      <c r="S123" s="470">
        <f t="shared" si="85"/>
        <v>44317</v>
      </c>
      <c r="T123" s="470">
        <f t="shared" si="85"/>
        <v>44348</v>
      </c>
      <c r="U123" s="470">
        <f t="shared" si="85"/>
        <v>44378</v>
      </c>
      <c r="V123" s="470">
        <f t="shared" si="85"/>
        <v>44409</v>
      </c>
      <c r="W123" s="447">
        <f t="shared" si="85"/>
        <v>44440</v>
      </c>
      <c r="X123" s="447">
        <f t="shared" si="85"/>
        <v>44470</v>
      </c>
      <c r="Y123" s="447">
        <f t="shared" si="85"/>
        <v>44501</v>
      </c>
      <c r="Z123" s="447">
        <f t="shared" si="85"/>
        <v>44531</v>
      </c>
      <c r="AA123" s="447">
        <f t="shared" si="85"/>
        <v>44562</v>
      </c>
      <c r="AB123" s="447">
        <f t="shared" si="85"/>
        <v>44593</v>
      </c>
      <c r="AC123" s="447">
        <f t="shared" si="85"/>
        <v>44621</v>
      </c>
      <c r="AD123" s="447">
        <f t="shared" si="85"/>
        <v>44652</v>
      </c>
      <c r="AE123" s="447">
        <f t="shared" si="85"/>
        <v>44682</v>
      </c>
      <c r="AF123" s="447">
        <f t="shared" si="85"/>
        <v>44713</v>
      </c>
      <c r="AG123" s="447">
        <f t="shared" si="85"/>
        <v>44743</v>
      </c>
      <c r="AH123" s="447">
        <f t="shared" si="85"/>
        <v>44774</v>
      </c>
      <c r="AI123" s="447">
        <f t="shared" si="85"/>
        <v>44805</v>
      </c>
      <c r="AJ123" s="447">
        <f t="shared" si="85"/>
        <v>44835</v>
      </c>
      <c r="AK123" s="447">
        <f t="shared" si="85"/>
        <v>44866</v>
      </c>
      <c r="AL123" s="447">
        <f t="shared" si="85"/>
        <v>44896</v>
      </c>
      <c r="AM123" s="447">
        <f t="shared" si="85"/>
        <v>44927</v>
      </c>
    </row>
    <row r="124" spans="1:52" x14ac:dyDescent="0.3">
      <c r="A124" s="126"/>
      <c r="B124" s="182" t="s">
        <v>7</v>
      </c>
      <c r="C124" s="482">
        <v>76242.349599127818</v>
      </c>
      <c r="D124" s="482">
        <v>80546.600178868845</v>
      </c>
      <c r="E124" s="482">
        <v>84262.37476506189</v>
      </c>
      <c r="F124" s="482">
        <v>54826.330012192579</v>
      </c>
      <c r="G124" s="482">
        <v>73963.404457505443</v>
      </c>
      <c r="H124" s="482">
        <v>359361.06753640698</v>
      </c>
      <c r="I124" s="482">
        <v>594874.97792769864</v>
      </c>
      <c r="J124" s="482">
        <v>753670.6367524435</v>
      </c>
      <c r="K124" s="482">
        <v>628455.88209121779</v>
      </c>
      <c r="L124" s="482">
        <v>277341.31062290393</v>
      </c>
      <c r="M124" s="482">
        <v>400118.77216774359</v>
      </c>
      <c r="N124" s="482">
        <v>572073.20962077111</v>
      </c>
      <c r="O124" s="482">
        <v>603450.46601994976</v>
      </c>
      <c r="P124" s="482">
        <v>535633.05241407268</v>
      </c>
      <c r="Q124" s="482">
        <v>539188.56139489729</v>
      </c>
      <c r="R124" s="482">
        <v>457531.16143600171</v>
      </c>
      <c r="S124" s="482">
        <v>485646.40153999784</v>
      </c>
      <c r="T124" s="482">
        <v>1297228.5772994668</v>
      </c>
      <c r="U124" s="482">
        <v>1496844.7557004339</v>
      </c>
      <c r="V124" s="482">
        <v>1481564.0484137298</v>
      </c>
      <c r="W124" s="464"/>
      <c r="X124" s="464"/>
      <c r="Y124" s="464"/>
      <c r="Z124" s="464"/>
      <c r="AA124" s="464"/>
      <c r="AB124" s="464"/>
      <c r="AC124" s="464"/>
      <c r="AD124" s="464"/>
      <c r="AE124" s="464"/>
      <c r="AF124" s="464"/>
      <c r="AG124" s="464"/>
      <c r="AH124" s="464"/>
      <c r="AI124" s="464"/>
      <c r="AJ124" s="464"/>
      <c r="AK124" s="464"/>
      <c r="AL124" s="464"/>
      <c r="AM124" s="464"/>
    </row>
    <row r="125" spans="1:52" x14ac:dyDescent="0.3">
      <c r="A125" s="126"/>
      <c r="B125" s="183" t="s">
        <v>12</v>
      </c>
      <c r="C125" s="483">
        <v>1670.751430891617</v>
      </c>
      <c r="D125" s="483">
        <v>4306.0351348546455</v>
      </c>
      <c r="E125" s="483">
        <v>8737.4691905272339</v>
      </c>
      <c r="F125" s="483">
        <v>17187.533787878398</v>
      </c>
      <c r="G125" s="483">
        <v>34159.129896641534</v>
      </c>
      <c r="H125" s="483">
        <v>52839.320721959986</v>
      </c>
      <c r="I125" s="483">
        <v>82659.150847511293</v>
      </c>
      <c r="J125" s="483">
        <v>77824.950890794644</v>
      </c>
      <c r="K125" s="483">
        <v>89763.194993513869</v>
      </c>
      <c r="L125" s="483">
        <v>75729.664919139148</v>
      </c>
      <c r="M125" s="483">
        <v>73854.423337273402</v>
      </c>
      <c r="N125" s="483">
        <v>111840.47538686676</v>
      </c>
      <c r="O125" s="483">
        <v>146020.9902198221</v>
      </c>
      <c r="P125" s="483">
        <v>117819.79539104992</v>
      </c>
      <c r="Q125" s="483">
        <v>127282.97060169408</v>
      </c>
      <c r="R125" s="483">
        <v>119496.27969441687</v>
      </c>
      <c r="S125" s="483">
        <v>153037.63377038875</v>
      </c>
      <c r="T125" s="483">
        <v>213306.02023558307</v>
      </c>
      <c r="U125" s="483">
        <v>274537.20313963754</v>
      </c>
      <c r="V125" s="483">
        <v>228338.62516944984</v>
      </c>
      <c r="W125" s="465"/>
      <c r="X125" s="465"/>
      <c r="Y125" s="465"/>
      <c r="Z125" s="465"/>
      <c r="AA125" s="465"/>
      <c r="AB125" s="465"/>
      <c r="AC125" s="465"/>
      <c r="AD125" s="465"/>
      <c r="AE125" s="465"/>
      <c r="AF125" s="465"/>
      <c r="AG125" s="465"/>
      <c r="AH125" s="465"/>
      <c r="AI125" s="465"/>
      <c r="AJ125" s="465"/>
      <c r="AK125" s="465"/>
      <c r="AL125" s="465"/>
      <c r="AM125" s="465"/>
    </row>
    <row r="126" spans="1:52" x14ac:dyDescent="0.3">
      <c r="A126" s="126"/>
      <c r="B126" s="183" t="s">
        <v>14</v>
      </c>
      <c r="C126" s="483">
        <v>1779.6101181996476</v>
      </c>
      <c r="D126" s="483">
        <v>5213.6152431411683</v>
      </c>
      <c r="E126" s="483">
        <v>9842.0710340072383</v>
      </c>
      <c r="F126" s="483">
        <v>18067.780024227519</v>
      </c>
      <c r="G126" s="483">
        <v>37190.142744673765</v>
      </c>
      <c r="H126" s="483">
        <v>97188.854687625295</v>
      </c>
      <c r="I126" s="483">
        <v>152899.39005642323</v>
      </c>
      <c r="J126" s="483">
        <v>168616.24012973256</v>
      </c>
      <c r="K126" s="483">
        <v>167287.63277024933</v>
      </c>
      <c r="L126" s="483">
        <v>109771.50659004392</v>
      </c>
      <c r="M126" s="483">
        <v>107954.99535091438</v>
      </c>
      <c r="N126" s="483">
        <v>163667.32547174327</v>
      </c>
      <c r="O126" s="483">
        <v>216785.30056854311</v>
      </c>
      <c r="P126" s="483">
        <v>175967.58852950388</v>
      </c>
      <c r="Q126" s="483">
        <v>188000.20788386921</v>
      </c>
      <c r="R126" s="483">
        <v>171830.58576502267</v>
      </c>
      <c r="S126" s="483">
        <v>238454.95153223351</v>
      </c>
      <c r="T126" s="483">
        <v>519236.80767229461</v>
      </c>
      <c r="U126" s="483">
        <v>638144.02842119359</v>
      </c>
      <c r="V126" s="483">
        <v>575140.94822703348</v>
      </c>
      <c r="W126" s="465"/>
      <c r="X126" s="465"/>
      <c r="Y126" s="465"/>
      <c r="Z126" s="465"/>
      <c r="AA126" s="465"/>
      <c r="AB126" s="465"/>
      <c r="AC126" s="465"/>
      <c r="AD126" s="465"/>
      <c r="AE126" s="465"/>
      <c r="AF126" s="465"/>
      <c r="AG126" s="465"/>
      <c r="AH126" s="465"/>
      <c r="AI126" s="465"/>
      <c r="AJ126" s="465"/>
      <c r="AK126" s="465"/>
      <c r="AL126" s="465"/>
      <c r="AM126" s="465"/>
    </row>
    <row r="127" spans="1:52" x14ac:dyDescent="0.3">
      <c r="A127" s="126"/>
      <c r="B127" s="183" t="s">
        <v>15</v>
      </c>
      <c r="C127" s="483">
        <v>2495.3152295485806</v>
      </c>
      <c r="D127" s="483">
        <v>4043.4696212091089</v>
      </c>
      <c r="E127" s="483">
        <v>4153.1771598796813</v>
      </c>
      <c r="F127" s="483">
        <v>5626.4038803413259</v>
      </c>
      <c r="G127" s="483">
        <v>11673.315608504443</v>
      </c>
      <c r="H127" s="483">
        <v>35331.575030684638</v>
      </c>
      <c r="I127" s="483">
        <v>55246.169719224679</v>
      </c>
      <c r="J127" s="483">
        <v>67724.513549778494</v>
      </c>
      <c r="K127" s="483">
        <v>54239.492124581302</v>
      </c>
      <c r="L127" s="483">
        <v>30619.078823676569</v>
      </c>
      <c r="M127" s="483">
        <v>30671.473834248955</v>
      </c>
      <c r="N127" s="483">
        <v>44874.471005832434</v>
      </c>
      <c r="O127" s="483">
        <v>58300.505640315423</v>
      </c>
      <c r="P127" s="483">
        <v>48259.769073887001</v>
      </c>
      <c r="Q127" s="483">
        <v>49242.113462956702</v>
      </c>
      <c r="R127" s="483">
        <v>44153.47881493975</v>
      </c>
      <c r="S127" s="483">
        <v>62992.008355389051</v>
      </c>
      <c r="T127" s="483">
        <v>163353.93756478329</v>
      </c>
      <c r="U127" s="483">
        <v>194863.79048226788</v>
      </c>
      <c r="V127" s="483">
        <v>184095.99045299389</v>
      </c>
      <c r="W127" s="465"/>
      <c r="X127" s="465"/>
      <c r="Y127" s="465"/>
      <c r="Z127" s="465"/>
      <c r="AA127" s="465"/>
      <c r="AB127" s="465"/>
      <c r="AC127" s="465"/>
      <c r="AD127" s="465"/>
      <c r="AE127" s="465"/>
      <c r="AF127" s="465"/>
      <c r="AG127" s="465"/>
      <c r="AH127" s="465"/>
      <c r="AI127" s="465"/>
      <c r="AJ127" s="465"/>
      <c r="AK127" s="465"/>
      <c r="AL127" s="465"/>
      <c r="AM127" s="465"/>
    </row>
    <row r="128" spans="1:52" ht="15" thickBot="1" x14ac:dyDescent="0.35">
      <c r="A128" s="126"/>
      <c r="B128" s="184" t="s">
        <v>16</v>
      </c>
      <c r="C128" s="484">
        <v>138.62616413128558</v>
      </c>
      <c r="D128" s="484">
        <v>214.92442725143042</v>
      </c>
      <c r="E128" s="484">
        <v>233.37484220919961</v>
      </c>
      <c r="F128" s="484">
        <v>1258.0494347087795</v>
      </c>
      <c r="G128" s="484">
        <v>3137.581271083759</v>
      </c>
      <c r="H128" s="484">
        <v>4676.8410790066955</v>
      </c>
      <c r="I128" s="484">
        <v>5292.6175188549441</v>
      </c>
      <c r="J128" s="484">
        <v>6793.3596616631849</v>
      </c>
      <c r="K128" s="484">
        <v>6980.2088542953479</v>
      </c>
      <c r="L128" s="484">
        <v>5620.4094342627186</v>
      </c>
      <c r="M128" s="484">
        <v>5741.6701433342114</v>
      </c>
      <c r="N128" s="484">
        <v>7550.0446881440312</v>
      </c>
      <c r="O128" s="484">
        <v>7947.8783096835123</v>
      </c>
      <c r="P128" s="484">
        <v>6385.2088628268084</v>
      </c>
      <c r="Q128" s="484">
        <v>6468.1832400170806</v>
      </c>
      <c r="R128" s="484">
        <v>6344.3008361236098</v>
      </c>
      <c r="S128" s="484">
        <v>10470.837488862115</v>
      </c>
      <c r="T128" s="484">
        <v>27653.227990265106</v>
      </c>
      <c r="U128" s="484">
        <v>29877.754282149552</v>
      </c>
      <c r="V128" s="484">
        <v>28404.526174642742</v>
      </c>
      <c r="W128" s="466"/>
      <c r="X128" s="466"/>
      <c r="Y128" s="466"/>
      <c r="Z128" s="466"/>
      <c r="AA128" s="466"/>
      <c r="AB128" s="466"/>
      <c r="AC128" s="466"/>
      <c r="AD128" s="466"/>
      <c r="AE128" s="466"/>
      <c r="AF128" s="466"/>
      <c r="AG128" s="466"/>
      <c r="AH128" s="466"/>
      <c r="AI128" s="466"/>
      <c r="AJ128" s="466"/>
      <c r="AK128" s="466"/>
      <c r="AL128" s="466"/>
      <c r="AM128" s="466"/>
    </row>
    <row r="129" spans="1:39" s="1" customFormat="1" ht="15" thickBot="1" x14ac:dyDescent="0.35">
      <c r="A129" s="473"/>
      <c r="B129" s="58" t="s">
        <v>3</v>
      </c>
      <c r="C129" s="477">
        <f>SUM(C124:C128)</f>
        <v>82326.652541898948</v>
      </c>
      <c r="D129" s="478">
        <f t="shared" ref="D129:AM129" si="86">SUM(D124:D128)</f>
        <v>94324.6446053252</v>
      </c>
      <c r="E129" s="478">
        <f t="shared" si="86"/>
        <v>107228.46699168524</v>
      </c>
      <c r="F129" s="478">
        <f t="shared" si="86"/>
        <v>96966.097139348596</v>
      </c>
      <c r="G129" s="478">
        <f t="shared" si="86"/>
        <v>160123.57397840894</v>
      </c>
      <c r="H129" s="478">
        <f t="shared" si="86"/>
        <v>549397.65905568353</v>
      </c>
      <c r="I129" s="478">
        <f t="shared" si="86"/>
        <v>890972.30606971274</v>
      </c>
      <c r="J129" s="478">
        <f t="shared" si="86"/>
        <v>1074629.7009844123</v>
      </c>
      <c r="K129" s="478">
        <f t="shared" si="86"/>
        <v>946726.41083385749</v>
      </c>
      <c r="L129" s="478">
        <f t="shared" si="86"/>
        <v>499081.97039002628</v>
      </c>
      <c r="M129" s="478">
        <f t="shared" si="86"/>
        <v>618341.33483351453</v>
      </c>
      <c r="N129" s="478">
        <f t="shared" si="86"/>
        <v>900005.5261733575</v>
      </c>
      <c r="O129" s="478">
        <f t="shared" si="86"/>
        <v>1032505.1407583139</v>
      </c>
      <c r="P129" s="478">
        <f t="shared" si="86"/>
        <v>884065.41427134036</v>
      </c>
      <c r="Q129" s="478">
        <f t="shared" si="86"/>
        <v>910182.03658343432</v>
      </c>
      <c r="R129" s="478">
        <f t="shared" si="86"/>
        <v>799355.80654650461</v>
      </c>
      <c r="S129" s="478">
        <f t="shared" si="86"/>
        <v>950601.83268687117</v>
      </c>
      <c r="T129" s="478">
        <f t="shared" si="86"/>
        <v>2220778.5707623931</v>
      </c>
      <c r="U129" s="478">
        <f t="shared" si="86"/>
        <v>2634267.5320256823</v>
      </c>
      <c r="V129" s="478">
        <f t="shared" si="86"/>
        <v>2497544.1384378499</v>
      </c>
      <c r="W129" s="456">
        <f t="shared" si="86"/>
        <v>0</v>
      </c>
      <c r="X129" s="456">
        <f t="shared" si="86"/>
        <v>0</v>
      </c>
      <c r="Y129" s="456">
        <f t="shared" si="86"/>
        <v>0</v>
      </c>
      <c r="Z129" s="456">
        <f t="shared" si="86"/>
        <v>0</v>
      </c>
      <c r="AA129" s="456">
        <f t="shared" si="86"/>
        <v>0</v>
      </c>
      <c r="AB129" s="456">
        <f t="shared" si="86"/>
        <v>0</v>
      </c>
      <c r="AC129" s="456">
        <f t="shared" si="86"/>
        <v>0</v>
      </c>
      <c r="AD129" s="456">
        <f t="shared" si="86"/>
        <v>0</v>
      </c>
      <c r="AE129" s="456">
        <f t="shared" si="86"/>
        <v>0</v>
      </c>
      <c r="AF129" s="456">
        <f t="shared" si="86"/>
        <v>0</v>
      </c>
      <c r="AG129" s="456">
        <f t="shared" si="86"/>
        <v>0</v>
      </c>
      <c r="AH129" s="456">
        <f t="shared" si="86"/>
        <v>0</v>
      </c>
      <c r="AI129" s="456">
        <f t="shared" si="86"/>
        <v>0</v>
      </c>
      <c r="AJ129" s="456">
        <f t="shared" si="86"/>
        <v>0</v>
      </c>
      <c r="AK129" s="456">
        <f t="shared" si="86"/>
        <v>0</v>
      </c>
      <c r="AL129" s="456">
        <f t="shared" si="86"/>
        <v>0</v>
      </c>
      <c r="AM129" s="456">
        <f t="shared" si="86"/>
        <v>0</v>
      </c>
    </row>
    <row r="130" spans="1:39" s="44" customFormat="1" ht="15" thickBot="1" x14ac:dyDescent="0.35">
      <c r="A130" s="476"/>
      <c r="B130" s="476"/>
      <c r="C130" s="476"/>
      <c r="D130" s="476"/>
      <c r="E130" s="476"/>
      <c r="F130" s="476"/>
      <c r="G130" s="476"/>
      <c r="H130" s="476"/>
      <c r="I130" s="476"/>
      <c r="J130" s="476"/>
      <c r="K130" s="476"/>
      <c r="L130" s="476"/>
      <c r="M130" s="476"/>
      <c r="N130" s="476"/>
      <c r="O130" s="476"/>
      <c r="P130" s="476"/>
      <c r="Q130" s="476"/>
      <c r="R130" s="476"/>
      <c r="S130" s="476"/>
      <c r="T130" s="476"/>
      <c r="U130" s="476"/>
      <c r="V130" s="476"/>
      <c r="W130" s="452"/>
      <c r="X130" s="452"/>
      <c r="Y130" s="452"/>
      <c r="Z130" s="452"/>
      <c r="AA130" s="452"/>
      <c r="AB130" s="452"/>
      <c r="AC130" s="452"/>
      <c r="AD130" s="452"/>
      <c r="AE130" s="452"/>
      <c r="AF130" s="452"/>
      <c r="AG130" s="452"/>
      <c r="AH130" s="452"/>
      <c r="AI130" s="452"/>
      <c r="AJ130" s="452"/>
      <c r="AK130" s="452"/>
      <c r="AL130" s="452"/>
      <c r="AM130" s="452"/>
    </row>
    <row r="131" spans="1:39" ht="15" thickBot="1" x14ac:dyDescent="0.35">
      <c r="A131" s="126"/>
      <c r="B131" s="479" t="s">
        <v>55</v>
      </c>
      <c r="C131" s="480">
        <f>C123</f>
        <v>43831</v>
      </c>
      <c r="D131" s="480">
        <f t="shared" ref="D131:AM131" si="87">D123</f>
        <v>43862</v>
      </c>
      <c r="E131" s="480">
        <f t="shared" si="87"/>
        <v>43891</v>
      </c>
      <c r="F131" s="480">
        <f t="shared" si="87"/>
        <v>43922</v>
      </c>
      <c r="G131" s="480">
        <f t="shared" si="87"/>
        <v>43952</v>
      </c>
      <c r="H131" s="480">
        <f t="shared" si="87"/>
        <v>43983</v>
      </c>
      <c r="I131" s="480">
        <f t="shared" si="87"/>
        <v>44013</v>
      </c>
      <c r="J131" s="480">
        <f t="shared" si="87"/>
        <v>44044</v>
      </c>
      <c r="K131" s="480">
        <f t="shared" si="87"/>
        <v>44075</v>
      </c>
      <c r="L131" s="480">
        <f t="shared" si="87"/>
        <v>44105</v>
      </c>
      <c r="M131" s="480">
        <f t="shared" si="87"/>
        <v>44136</v>
      </c>
      <c r="N131" s="480">
        <f t="shared" si="87"/>
        <v>44166</v>
      </c>
      <c r="O131" s="480">
        <f t="shared" si="87"/>
        <v>44197</v>
      </c>
      <c r="P131" s="480">
        <f t="shared" si="87"/>
        <v>44228</v>
      </c>
      <c r="Q131" s="480">
        <f t="shared" si="87"/>
        <v>44256</v>
      </c>
      <c r="R131" s="480">
        <f t="shared" si="87"/>
        <v>44287</v>
      </c>
      <c r="S131" s="480">
        <f t="shared" si="87"/>
        <v>44317</v>
      </c>
      <c r="T131" s="480">
        <f t="shared" si="87"/>
        <v>44348</v>
      </c>
      <c r="U131" s="480">
        <f t="shared" si="87"/>
        <v>44378</v>
      </c>
      <c r="V131" s="480">
        <f t="shared" si="87"/>
        <v>44409</v>
      </c>
      <c r="W131" s="457">
        <f t="shared" si="87"/>
        <v>44440</v>
      </c>
      <c r="X131" s="457">
        <f t="shared" si="87"/>
        <v>44470</v>
      </c>
      <c r="Y131" s="457">
        <f t="shared" si="87"/>
        <v>44501</v>
      </c>
      <c r="Z131" s="457">
        <f t="shared" si="87"/>
        <v>44531</v>
      </c>
      <c r="AA131" s="457">
        <f t="shared" si="87"/>
        <v>44562</v>
      </c>
      <c r="AB131" s="457">
        <f t="shared" si="87"/>
        <v>44593</v>
      </c>
      <c r="AC131" s="457">
        <f t="shared" si="87"/>
        <v>44621</v>
      </c>
      <c r="AD131" s="457">
        <f t="shared" si="87"/>
        <v>44652</v>
      </c>
      <c r="AE131" s="457">
        <f t="shared" si="87"/>
        <v>44682</v>
      </c>
      <c r="AF131" s="457">
        <f t="shared" si="87"/>
        <v>44713</v>
      </c>
      <c r="AG131" s="457">
        <f t="shared" si="87"/>
        <v>44743</v>
      </c>
      <c r="AH131" s="457">
        <f t="shared" si="87"/>
        <v>44774</v>
      </c>
      <c r="AI131" s="457">
        <f t="shared" si="87"/>
        <v>44805</v>
      </c>
      <c r="AJ131" s="457">
        <f t="shared" si="87"/>
        <v>44835</v>
      </c>
      <c r="AK131" s="457">
        <f t="shared" si="87"/>
        <v>44866</v>
      </c>
      <c r="AL131" s="457">
        <f t="shared" si="87"/>
        <v>44896</v>
      </c>
      <c r="AM131" s="457">
        <f t="shared" si="87"/>
        <v>44927</v>
      </c>
    </row>
    <row r="132" spans="1:39" x14ac:dyDescent="0.3">
      <c r="A132" s="126"/>
      <c r="B132" s="481" t="s">
        <v>7</v>
      </c>
      <c r="C132" s="485">
        <v>0</v>
      </c>
      <c r="D132" s="485">
        <v>175.40688739714713</v>
      </c>
      <c r="E132" s="485">
        <v>386.78473999846096</v>
      </c>
      <c r="F132" s="485">
        <v>1317.3382194906844</v>
      </c>
      <c r="G132" s="485">
        <v>2171.0000318389789</v>
      </c>
      <c r="H132" s="485">
        <v>11876.40058777782</v>
      </c>
      <c r="I132" s="485">
        <v>21939.751147371036</v>
      </c>
      <c r="J132" s="485">
        <v>39168.63350998197</v>
      </c>
      <c r="K132" s="485">
        <v>47288.490233424418</v>
      </c>
      <c r="L132" s="485">
        <v>22647.27598822521</v>
      </c>
      <c r="M132" s="485">
        <v>34138.383782064702</v>
      </c>
      <c r="N132" s="485">
        <v>47848.338953918312</v>
      </c>
      <c r="O132" s="485">
        <v>49290.3158939852</v>
      </c>
      <c r="P132" s="485">
        <v>43606.90182650098</v>
      </c>
      <c r="Q132" s="485">
        <v>42444.811802065313</v>
      </c>
      <c r="R132" s="485">
        <v>34034.934068206188</v>
      </c>
      <c r="S132" s="485">
        <v>34365.398140855279</v>
      </c>
      <c r="T132" s="485">
        <v>88414.873414782138</v>
      </c>
      <c r="U132" s="485">
        <v>100813.7477587053</v>
      </c>
      <c r="V132" s="485">
        <v>99620.884791782824</v>
      </c>
      <c r="W132" s="467"/>
      <c r="X132" s="467"/>
      <c r="Y132" s="467"/>
      <c r="Z132" s="467"/>
      <c r="AA132" s="467"/>
      <c r="AB132" s="467"/>
      <c r="AC132" s="467"/>
      <c r="AD132" s="467"/>
      <c r="AE132" s="467"/>
      <c r="AF132" s="467"/>
      <c r="AG132" s="467"/>
      <c r="AH132" s="467"/>
      <c r="AI132" s="467"/>
      <c r="AJ132" s="467"/>
      <c r="AK132" s="467"/>
      <c r="AL132" s="467"/>
      <c r="AM132" s="467"/>
    </row>
    <row r="133" spans="1:39" x14ac:dyDescent="0.3">
      <c r="A133" s="126"/>
      <c r="B133" s="183" t="s">
        <v>12</v>
      </c>
      <c r="C133" s="483">
        <v>0</v>
      </c>
      <c r="D133" s="483">
        <v>115.7911985096775</v>
      </c>
      <c r="E133" s="483">
        <v>308.78570290766334</v>
      </c>
      <c r="F133" s="483">
        <v>861.04984089077038</v>
      </c>
      <c r="G133" s="483">
        <v>1729.7510202498538</v>
      </c>
      <c r="H133" s="483">
        <v>2063.745974753263</v>
      </c>
      <c r="I133" s="483">
        <v>2650.1462614716479</v>
      </c>
      <c r="J133" s="483">
        <v>2249.8377243923146</v>
      </c>
      <c r="K133" s="483">
        <v>2503.5444031059315</v>
      </c>
      <c r="L133" s="483">
        <v>2209.6484815904428</v>
      </c>
      <c r="M133" s="483">
        <v>2177.7354054317261</v>
      </c>
      <c r="N133" s="483">
        <v>2259.9316833232688</v>
      </c>
      <c r="O133" s="483">
        <v>2371.5478353096501</v>
      </c>
      <c r="P133" s="483">
        <v>1884.6482953285949</v>
      </c>
      <c r="Q133" s="483">
        <v>2014.921313048176</v>
      </c>
      <c r="R133" s="483">
        <v>1984.9262869933884</v>
      </c>
      <c r="S133" s="483">
        <v>2542.719625402156</v>
      </c>
      <c r="T133" s="483">
        <v>3046.8987435145941</v>
      </c>
      <c r="U133" s="483">
        <v>3891.1159398282512</v>
      </c>
      <c r="V133" s="483">
        <v>3116.5075556575371</v>
      </c>
      <c r="W133" s="465"/>
      <c r="X133" s="465"/>
      <c r="Y133" s="465"/>
      <c r="Z133" s="465"/>
      <c r="AA133" s="465"/>
      <c r="AB133" s="465"/>
      <c r="AC133" s="465"/>
      <c r="AD133" s="465"/>
      <c r="AE133" s="465"/>
      <c r="AF133" s="465"/>
      <c r="AG133" s="465"/>
      <c r="AH133" s="465"/>
      <c r="AI133" s="465"/>
      <c r="AJ133" s="465"/>
      <c r="AK133" s="465"/>
      <c r="AL133" s="465"/>
      <c r="AM133" s="465"/>
    </row>
    <row r="134" spans="1:39" x14ac:dyDescent="0.3">
      <c r="A134" s="126"/>
      <c r="B134" s="183" t="s">
        <v>14</v>
      </c>
      <c r="C134" s="483">
        <v>0</v>
      </c>
      <c r="D134" s="483">
        <v>106.6333608432018</v>
      </c>
      <c r="E134" s="483">
        <v>213.24862070593289</v>
      </c>
      <c r="F134" s="483">
        <v>492.75483158138474</v>
      </c>
      <c r="G134" s="483">
        <v>971.46899740760784</v>
      </c>
      <c r="H134" s="483">
        <v>1464.2283014532793</v>
      </c>
      <c r="I134" s="483">
        <v>1797.1205582985197</v>
      </c>
      <c r="J134" s="483">
        <v>1634.5386482407755</v>
      </c>
      <c r="K134" s="483">
        <v>1702.5777454910453</v>
      </c>
      <c r="L134" s="483">
        <v>1042.9423709889106</v>
      </c>
      <c r="M134" s="483">
        <v>838.29752171470625</v>
      </c>
      <c r="N134" s="483">
        <v>840.21880108252867</v>
      </c>
      <c r="O134" s="483">
        <v>940.66585156921428</v>
      </c>
      <c r="P134" s="483">
        <v>733.63188103744221</v>
      </c>
      <c r="Q134" s="483">
        <v>825.70578625284168</v>
      </c>
      <c r="R134" s="483">
        <v>803.80760285239455</v>
      </c>
      <c r="S134" s="483">
        <v>1069.7679544940413</v>
      </c>
      <c r="T134" s="483">
        <v>1612.3875482778139</v>
      </c>
      <c r="U134" s="483">
        <v>1978.963805083278</v>
      </c>
      <c r="V134" s="483">
        <v>1634.538648240776</v>
      </c>
      <c r="W134" s="465"/>
      <c r="X134" s="465"/>
      <c r="Y134" s="465"/>
      <c r="Z134" s="465"/>
      <c r="AA134" s="465"/>
      <c r="AB134" s="465"/>
      <c r="AC134" s="465"/>
      <c r="AD134" s="465"/>
      <c r="AE134" s="465"/>
      <c r="AF134" s="465"/>
      <c r="AG134" s="465"/>
      <c r="AH134" s="465"/>
      <c r="AI134" s="465"/>
      <c r="AJ134" s="465"/>
      <c r="AK134" s="465"/>
      <c r="AL134" s="465"/>
      <c r="AM134" s="465"/>
    </row>
    <row r="135" spans="1:39" x14ac:dyDescent="0.3">
      <c r="A135" s="126"/>
      <c r="B135" s="183" t="s">
        <v>15</v>
      </c>
      <c r="C135" s="483">
        <v>0</v>
      </c>
      <c r="D135" s="483">
        <v>0</v>
      </c>
      <c r="E135" s="483">
        <v>0</v>
      </c>
      <c r="F135" s="483">
        <v>0</v>
      </c>
      <c r="G135" s="483">
        <v>0</v>
      </c>
      <c r="H135" s="483">
        <v>0</v>
      </c>
      <c r="I135" s="483">
        <v>0</v>
      </c>
      <c r="J135" s="483">
        <v>0</v>
      </c>
      <c r="K135" s="483">
        <v>0</v>
      </c>
      <c r="L135" s="483">
        <v>0</v>
      </c>
      <c r="M135" s="483">
        <v>110.17012828101029</v>
      </c>
      <c r="N135" s="483">
        <v>205.73700924979798</v>
      </c>
      <c r="O135" s="483">
        <v>243.79987292315997</v>
      </c>
      <c r="P135" s="483">
        <v>189.48326110396198</v>
      </c>
      <c r="Q135" s="483">
        <v>211.39248116668139</v>
      </c>
      <c r="R135" s="483">
        <v>217.77649680776761</v>
      </c>
      <c r="S135" s="483">
        <v>283.13501015801336</v>
      </c>
      <c r="T135" s="483">
        <v>415.21837435457036</v>
      </c>
      <c r="U135" s="483">
        <v>506.69335685591994</v>
      </c>
      <c r="V135" s="483">
        <v>415.81659567243236</v>
      </c>
      <c r="W135" s="465"/>
      <c r="X135" s="465"/>
      <c r="Y135" s="465"/>
      <c r="Z135" s="465"/>
      <c r="AA135" s="465"/>
      <c r="AB135" s="465"/>
      <c r="AC135" s="465"/>
      <c r="AD135" s="465"/>
      <c r="AE135" s="465"/>
      <c r="AF135" s="465"/>
      <c r="AG135" s="465"/>
      <c r="AH135" s="465"/>
      <c r="AI135" s="465"/>
      <c r="AJ135" s="465"/>
      <c r="AK135" s="465"/>
      <c r="AL135" s="465"/>
      <c r="AM135" s="465"/>
    </row>
    <row r="136" spans="1:39" ht="15" thickBot="1" x14ac:dyDescent="0.35">
      <c r="A136" s="126"/>
      <c r="B136" s="184" t="s">
        <v>16</v>
      </c>
      <c r="C136" s="486">
        <v>0</v>
      </c>
      <c r="D136" s="486">
        <v>0</v>
      </c>
      <c r="E136" s="486">
        <v>0</v>
      </c>
      <c r="F136" s="486">
        <v>0</v>
      </c>
      <c r="G136" s="486">
        <v>0</v>
      </c>
      <c r="H136" s="486">
        <v>0</v>
      </c>
      <c r="I136" s="486">
        <v>0</v>
      </c>
      <c r="J136" s="486">
        <v>0</v>
      </c>
      <c r="K136" s="486">
        <v>0</v>
      </c>
      <c r="L136" s="486">
        <v>0</v>
      </c>
      <c r="M136" s="486">
        <v>0</v>
      </c>
      <c r="N136" s="486">
        <v>0</v>
      </c>
      <c r="O136" s="487">
        <v>0</v>
      </c>
      <c r="P136" s="487">
        <v>0</v>
      </c>
      <c r="Q136" s="487">
        <v>0</v>
      </c>
      <c r="R136" s="487">
        <v>0</v>
      </c>
      <c r="S136" s="487">
        <v>0</v>
      </c>
      <c r="T136" s="487">
        <v>0</v>
      </c>
      <c r="U136" s="487">
        <v>0</v>
      </c>
      <c r="V136" s="487">
        <v>0</v>
      </c>
      <c r="W136" s="468"/>
      <c r="X136" s="468"/>
      <c r="Y136" s="468"/>
      <c r="Z136" s="468"/>
      <c r="AA136" s="468"/>
      <c r="AB136" s="468"/>
      <c r="AC136" s="468"/>
      <c r="AD136" s="468"/>
      <c r="AE136" s="468"/>
      <c r="AF136" s="468"/>
      <c r="AG136" s="468"/>
      <c r="AH136" s="468"/>
      <c r="AI136" s="468"/>
      <c r="AJ136" s="468"/>
      <c r="AK136" s="468"/>
      <c r="AL136" s="468"/>
      <c r="AM136" s="468"/>
    </row>
    <row r="137" spans="1:39" s="1" customFormat="1" ht="15" thickBot="1" x14ac:dyDescent="0.35">
      <c r="A137" s="473"/>
      <c r="B137" s="58" t="s">
        <v>3</v>
      </c>
      <c r="C137" s="474">
        <f>SUM(C132:C136)</f>
        <v>0</v>
      </c>
      <c r="D137" s="475">
        <f t="shared" ref="D137:AM137" si="88">SUM(D132:D136)</f>
        <v>397.83144675002643</v>
      </c>
      <c r="E137" s="475">
        <f t="shared" si="88"/>
        <v>908.81906361205722</v>
      </c>
      <c r="F137" s="475">
        <f t="shared" si="88"/>
        <v>2671.1428919628397</v>
      </c>
      <c r="G137" s="475">
        <f t="shared" si="88"/>
        <v>4872.2200494964409</v>
      </c>
      <c r="H137" s="475">
        <f t="shared" si="88"/>
        <v>15404.374863984362</v>
      </c>
      <c r="I137" s="475">
        <f t="shared" si="88"/>
        <v>26387.017967141204</v>
      </c>
      <c r="J137" s="475">
        <f t="shared" si="88"/>
        <v>43053.009882615064</v>
      </c>
      <c r="K137" s="475">
        <f t="shared" si="88"/>
        <v>51494.612382021391</v>
      </c>
      <c r="L137" s="475">
        <f t="shared" si="88"/>
        <v>25899.866840804563</v>
      </c>
      <c r="M137" s="475">
        <f t="shared" si="88"/>
        <v>37264.586837492141</v>
      </c>
      <c r="N137" s="475">
        <f t="shared" si="88"/>
        <v>51154.226447573899</v>
      </c>
      <c r="O137" s="475">
        <f t="shared" si="88"/>
        <v>52846.329453787228</v>
      </c>
      <c r="P137" s="475">
        <f t="shared" si="88"/>
        <v>46414.665263970979</v>
      </c>
      <c r="Q137" s="475">
        <f t="shared" si="88"/>
        <v>45496.831382533004</v>
      </c>
      <c r="R137" s="475">
        <f t="shared" si="88"/>
        <v>37041.444454859738</v>
      </c>
      <c r="S137" s="475">
        <f t="shared" si="88"/>
        <v>38261.020730909484</v>
      </c>
      <c r="T137" s="475">
        <f t="shared" si="88"/>
        <v>93489.37808092912</v>
      </c>
      <c r="U137" s="475">
        <f t="shared" si="88"/>
        <v>107190.52086047274</v>
      </c>
      <c r="V137" s="475">
        <f t="shared" si="88"/>
        <v>104787.74759135356</v>
      </c>
      <c r="W137" s="451">
        <f t="shared" si="88"/>
        <v>0</v>
      </c>
      <c r="X137" s="451">
        <f t="shared" si="88"/>
        <v>0</v>
      </c>
      <c r="Y137" s="451">
        <f t="shared" si="88"/>
        <v>0</v>
      </c>
      <c r="Z137" s="451">
        <f t="shared" si="88"/>
        <v>0</v>
      </c>
      <c r="AA137" s="451">
        <f t="shared" si="88"/>
        <v>0</v>
      </c>
      <c r="AB137" s="451">
        <f t="shared" si="88"/>
        <v>0</v>
      </c>
      <c r="AC137" s="451">
        <f t="shared" si="88"/>
        <v>0</v>
      </c>
      <c r="AD137" s="451">
        <f t="shared" si="88"/>
        <v>0</v>
      </c>
      <c r="AE137" s="451">
        <f t="shared" si="88"/>
        <v>0</v>
      </c>
      <c r="AF137" s="451">
        <f t="shared" si="88"/>
        <v>0</v>
      </c>
      <c r="AG137" s="451">
        <f t="shared" si="88"/>
        <v>0</v>
      </c>
      <c r="AH137" s="451">
        <f t="shared" si="88"/>
        <v>0</v>
      </c>
      <c r="AI137" s="451">
        <f t="shared" si="88"/>
        <v>0</v>
      </c>
      <c r="AJ137" s="451">
        <f t="shared" si="88"/>
        <v>0</v>
      </c>
      <c r="AK137" s="451">
        <f t="shared" si="88"/>
        <v>0</v>
      </c>
      <c r="AL137" s="451">
        <f t="shared" si="88"/>
        <v>0</v>
      </c>
      <c r="AM137" s="451">
        <f t="shared" si="88"/>
        <v>0</v>
      </c>
    </row>
  </sheetData>
  <mergeCells count="10">
    <mergeCell ref="A53:A56"/>
    <mergeCell ref="A59:B60"/>
    <mergeCell ref="A87:B88"/>
    <mergeCell ref="A113:B114"/>
    <mergeCell ref="A3:B4"/>
    <mergeCell ref="A34:B36"/>
    <mergeCell ref="A37:A40"/>
    <mergeCell ref="A41:A44"/>
    <mergeCell ref="A45:A48"/>
    <mergeCell ref="A49:A52"/>
  </mergeCells>
  <pageMargins left="0.7" right="0.7" top="0.75" bottom="0.75" header="0.3" footer="0.3"/>
  <pageSetup orientation="portrait" r:id="rId1"/>
  <headerFooter>
    <oddFooter>&amp;RSchedule CPA-D8.D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D2F2"/>
  </sheetPr>
  <dimension ref="A1:BV229"/>
  <sheetViews>
    <sheetView zoomScale="80" zoomScaleNormal="80" workbookViewId="0">
      <pane xSplit="2" ySplit="2" topLeftCell="C183" activePane="bottomRight" state="frozen"/>
      <selection activeCell="M144" sqref="M144"/>
      <selection pane="topRight" activeCell="M144" sqref="M144"/>
      <selection pane="bottomLeft" activeCell="M144" sqref="M144"/>
      <selection pane="bottomRight" activeCell="Q1" sqref="Q1:AC1048576"/>
    </sheetView>
  </sheetViews>
  <sheetFormatPr defaultRowHeight="14.4" x14ac:dyDescent="0.3"/>
  <cols>
    <col min="1" max="1" width="12.21875" style="84" customWidth="1"/>
    <col min="2" max="2" width="28" bestFit="1" customWidth="1"/>
    <col min="3" max="14" width="15.21875" customWidth="1"/>
    <col min="15" max="15" width="15.21875" style="1" bestFit="1" customWidth="1"/>
    <col min="16" max="16" width="14.5546875" customWidth="1"/>
  </cols>
  <sheetData>
    <row r="1" spans="1:74" ht="30" x14ac:dyDescent="0.45">
      <c r="A1" s="228" t="s">
        <v>49</v>
      </c>
      <c r="C1" s="554" t="s">
        <v>56</v>
      </c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6"/>
      <c r="O1" s="103"/>
      <c r="P1" s="229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  <c r="BS1" s="104"/>
      <c r="BT1" s="104"/>
      <c r="BU1" s="104"/>
      <c r="BV1" s="104"/>
    </row>
    <row r="2" spans="1:74" ht="4.5" customHeight="1" thickBot="1" x14ac:dyDescent="1.1499999999999999"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</row>
    <row r="3" spans="1:74" ht="21.75" customHeight="1" thickBot="1" x14ac:dyDescent="0.35">
      <c r="B3" s="221" t="s">
        <v>48</v>
      </c>
      <c r="C3" s="222">
        <v>43850</v>
      </c>
      <c r="D3" s="222">
        <v>43882</v>
      </c>
      <c r="E3" s="222">
        <v>43914</v>
      </c>
      <c r="F3" s="222">
        <v>43946</v>
      </c>
      <c r="G3" s="222">
        <v>43978</v>
      </c>
      <c r="H3" s="222">
        <v>44010</v>
      </c>
      <c r="I3" s="222">
        <v>44042</v>
      </c>
      <c r="J3" s="222">
        <v>44074</v>
      </c>
      <c r="K3" s="222">
        <v>44076</v>
      </c>
      <c r="L3" s="222">
        <v>44107</v>
      </c>
      <c r="M3" s="222">
        <v>44140</v>
      </c>
      <c r="N3" s="403" t="s">
        <v>57</v>
      </c>
      <c r="O3" s="223" t="s">
        <v>3</v>
      </c>
    </row>
    <row r="4" spans="1:74" ht="15" customHeight="1" x14ac:dyDescent="0.3">
      <c r="A4" s="543" t="s">
        <v>58</v>
      </c>
      <c r="B4" s="11" t="s">
        <v>59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111">
        <v>0</v>
      </c>
      <c r="O4" s="85">
        <f t="shared" ref="O4:O15" si="0">SUM(C4:N4)</f>
        <v>0</v>
      </c>
      <c r="P4" s="229"/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</row>
    <row r="5" spans="1:74" x14ac:dyDescent="0.3">
      <c r="A5" s="544"/>
      <c r="B5" s="12" t="s">
        <v>60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605.06829765545353</v>
      </c>
      <c r="J5" s="3">
        <v>605.06829765545353</v>
      </c>
      <c r="K5" s="3">
        <v>0</v>
      </c>
      <c r="L5" s="3">
        <v>0</v>
      </c>
      <c r="M5" s="3">
        <v>1815.2048929663606</v>
      </c>
      <c r="N5" s="111">
        <v>0</v>
      </c>
      <c r="O5" s="85">
        <f t="shared" si="0"/>
        <v>3025.3414882772677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</row>
    <row r="6" spans="1:74" x14ac:dyDescent="0.3">
      <c r="A6" s="544"/>
      <c r="B6" s="11" t="s">
        <v>61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29707.920000000002</v>
      </c>
      <c r="J6" s="3">
        <v>20630.5</v>
      </c>
      <c r="K6" s="3">
        <v>23931.38</v>
      </c>
      <c r="L6" s="3">
        <v>0</v>
      </c>
      <c r="M6" s="3">
        <v>29707.920000000002</v>
      </c>
      <c r="N6" s="111">
        <v>0</v>
      </c>
      <c r="O6" s="85">
        <f t="shared" si="0"/>
        <v>103977.72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</row>
    <row r="7" spans="1:74" x14ac:dyDescent="0.3">
      <c r="A7" s="544"/>
      <c r="B7" s="11" t="s">
        <v>62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11">
        <v>0</v>
      </c>
      <c r="O7" s="85">
        <f t="shared" si="0"/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</row>
    <row r="8" spans="1:74" x14ac:dyDescent="0.3">
      <c r="A8" s="544"/>
      <c r="B8" s="12" t="s">
        <v>63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3689.4290217391645</v>
      </c>
      <c r="J8" s="3">
        <v>2921.2265217391605</v>
      </c>
      <c r="K8" s="3">
        <v>2918.0806521739464</v>
      </c>
      <c r="L8" s="3">
        <v>0</v>
      </c>
      <c r="M8" s="3">
        <v>4571.9242391304833</v>
      </c>
      <c r="N8" s="111">
        <v>0</v>
      </c>
      <c r="O8" s="85">
        <f t="shared" si="0"/>
        <v>14100.660434782754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</row>
    <row r="9" spans="1:74" x14ac:dyDescent="0.3">
      <c r="A9" s="544"/>
      <c r="B9" s="11" t="s">
        <v>64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22049.56032124002</v>
      </c>
      <c r="J9" s="3">
        <v>19337.582313814779</v>
      </c>
      <c r="K9" s="3">
        <v>21459.99988484323</v>
      </c>
      <c r="L9" s="3">
        <v>0</v>
      </c>
      <c r="M9" s="3">
        <v>31010.87895447126</v>
      </c>
      <c r="N9" s="111">
        <v>0</v>
      </c>
      <c r="O9" s="85">
        <f t="shared" si="0"/>
        <v>93858.021474369292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</row>
    <row r="10" spans="1:74" x14ac:dyDescent="0.3">
      <c r="A10" s="544"/>
      <c r="B10" s="11" t="s">
        <v>65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11">
        <v>0</v>
      </c>
      <c r="O10" s="85">
        <f t="shared" si="0"/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</row>
    <row r="11" spans="1:74" x14ac:dyDescent="0.3">
      <c r="A11" s="544"/>
      <c r="B11" s="11" t="s">
        <v>66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111">
        <v>0</v>
      </c>
      <c r="O11" s="85">
        <f t="shared" si="0"/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</row>
    <row r="12" spans="1:74" x14ac:dyDescent="0.3">
      <c r="A12" s="544"/>
      <c r="B12" s="11" t="s">
        <v>67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149450.52990672298</v>
      </c>
      <c r="J12" s="3">
        <v>132560.27519917756</v>
      </c>
      <c r="K12" s="3">
        <v>141168.92748164001</v>
      </c>
      <c r="L12" s="3">
        <v>0</v>
      </c>
      <c r="M12" s="3">
        <v>210040.99654851528</v>
      </c>
      <c r="N12" s="111">
        <v>0</v>
      </c>
      <c r="O12" s="85">
        <f t="shared" si="0"/>
        <v>633220.7291360558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</row>
    <row r="13" spans="1:74" x14ac:dyDescent="0.3">
      <c r="A13" s="544"/>
      <c r="B13" s="11" t="s">
        <v>68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9449.4017966901338</v>
      </c>
      <c r="J13" s="3">
        <v>8287.1759072576569</v>
      </c>
      <c r="K13" s="3">
        <v>9196.7439946395971</v>
      </c>
      <c r="L13" s="3">
        <v>0</v>
      </c>
      <c r="M13" s="3">
        <v>13289.800387858317</v>
      </c>
      <c r="N13" s="111">
        <v>0</v>
      </c>
      <c r="O13" s="85">
        <f t="shared" si="0"/>
        <v>40223.122086445706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</row>
    <row r="14" spans="1:74" ht="15" thickBot="1" x14ac:dyDescent="0.35">
      <c r="A14" s="545"/>
      <c r="B14" s="224" t="s">
        <v>69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111">
        <v>0</v>
      </c>
      <c r="O14" s="85">
        <f t="shared" si="0"/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</row>
    <row r="15" spans="1:74" ht="21.6" thickBot="1" x14ac:dyDescent="0.45">
      <c r="A15" s="87"/>
      <c r="B15" s="225" t="s">
        <v>70</v>
      </c>
      <c r="C15" s="226">
        <f t="shared" ref="C15:N15" si="1">SUM(C4:C14)</f>
        <v>0</v>
      </c>
      <c r="D15" s="226">
        <f t="shared" si="1"/>
        <v>0</v>
      </c>
      <c r="E15" s="226">
        <f t="shared" si="1"/>
        <v>0</v>
      </c>
      <c r="F15" s="226">
        <f t="shared" si="1"/>
        <v>0</v>
      </c>
      <c r="G15" s="226">
        <f t="shared" si="1"/>
        <v>0</v>
      </c>
      <c r="H15" s="226">
        <f t="shared" si="1"/>
        <v>0</v>
      </c>
      <c r="I15" s="226">
        <f t="shared" si="1"/>
        <v>214951.90934404774</v>
      </c>
      <c r="J15" s="226">
        <f t="shared" si="1"/>
        <v>184341.82823964459</v>
      </c>
      <c r="K15" s="226">
        <f t="shared" si="1"/>
        <v>198675.1320132968</v>
      </c>
      <c r="L15" s="227">
        <f t="shared" si="1"/>
        <v>0</v>
      </c>
      <c r="M15" s="227">
        <f t="shared" si="1"/>
        <v>290436.72502294171</v>
      </c>
      <c r="N15" s="404">
        <f t="shared" si="1"/>
        <v>0</v>
      </c>
      <c r="O15" s="88">
        <f t="shared" si="0"/>
        <v>888405.59461993084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</row>
    <row r="16" spans="1:74" ht="21.6" thickBot="1" x14ac:dyDescent="0.45">
      <c r="A16" s="87"/>
      <c r="F16" s="86">
        <v>0</v>
      </c>
      <c r="L16" s="112"/>
      <c r="M16" s="112"/>
      <c r="N16" s="405"/>
    </row>
    <row r="17" spans="1:29" ht="21.6" thickBot="1" x14ac:dyDescent="0.45">
      <c r="A17" s="87"/>
      <c r="B17" s="221" t="s">
        <v>48</v>
      </c>
      <c r="C17" s="222">
        <v>43850</v>
      </c>
      <c r="D17" s="222">
        <v>43882</v>
      </c>
      <c r="E17" s="222">
        <v>43914</v>
      </c>
      <c r="F17" s="222">
        <v>43946</v>
      </c>
      <c r="G17" s="222">
        <v>43978</v>
      </c>
      <c r="H17" s="222">
        <v>44010</v>
      </c>
      <c r="I17" s="222">
        <v>44042</v>
      </c>
      <c r="J17" s="222">
        <v>44074</v>
      </c>
      <c r="K17" s="222">
        <v>44076</v>
      </c>
      <c r="L17" s="222">
        <v>44107</v>
      </c>
      <c r="M17" s="222">
        <v>44140</v>
      </c>
      <c r="N17" s="403" t="s">
        <v>57</v>
      </c>
      <c r="O17" s="223" t="s">
        <v>3</v>
      </c>
    </row>
    <row r="18" spans="1:29" ht="15" customHeight="1" x14ac:dyDescent="0.3">
      <c r="A18" s="543" t="s">
        <v>71</v>
      </c>
      <c r="B18" s="11" t="s">
        <v>59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111">
        <v>0</v>
      </c>
      <c r="O18" s="85">
        <f t="shared" ref="O18:O29" si="2">SUM(C18:N18)</f>
        <v>0</v>
      </c>
      <c r="P18" s="229"/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</row>
    <row r="19" spans="1:29" x14ac:dyDescent="0.3">
      <c r="A19" s="544"/>
      <c r="B19" s="12" t="s">
        <v>60</v>
      </c>
      <c r="C19" s="3">
        <v>12309.593353271484</v>
      </c>
      <c r="D19" s="3">
        <v>22571.588119506836</v>
      </c>
      <c r="E19" s="3">
        <v>12448.045227050781</v>
      </c>
      <c r="F19" s="3">
        <v>7408.8256988525391</v>
      </c>
      <c r="G19" s="3">
        <v>5377.5116577148438</v>
      </c>
      <c r="H19" s="3">
        <v>90389.425323486328</v>
      </c>
      <c r="I19" s="3">
        <v>415053.95523071289</v>
      </c>
      <c r="J19" s="3">
        <v>413496.41493225098</v>
      </c>
      <c r="K19" s="3">
        <v>278283.0041809082</v>
      </c>
      <c r="L19" s="3">
        <v>602172.78050231934</v>
      </c>
      <c r="M19" s="3">
        <v>122416.86500549316</v>
      </c>
      <c r="N19" s="111">
        <v>636952.51313781738</v>
      </c>
      <c r="O19" s="85">
        <f t="shared" si="2"/>
        <v>2618880.5223693848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</row>
    <row r="20" spans="1:29" x14ac:dyDescent="0.3">
      <c r="A20" s="544"/>
      <c r="B20" s="11" t="s">
        <v>61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111">
        <v>0</v>
      </c>
      <c r="O20" s="85">
        <f t="shared" si="2"/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</row>
    <row r="21" spans="1:29" x14ac:dyDescent="0.3">
      <c r="A21" s="544"/>
      <c r="B21" s="11" t="s">
        <v>62</v>
      </c>
      <c r="C21" s="3">
        <v>24514.414161682129</v>
      </c>
      <c r="D21" s="3">
        <v>30700.862384796143</v>
      </c>
      <c r="E21" s="3">
        <v>18885.96418762207</v>
      </c>
      <c r="F21" s="3">
        <v>8113.0482292175293</v>
      </c>
      <c r="G21" s="3">
        <v>8599.8012275695801</v>
      </c>
      <c r="H21" s="3">
        <v>144303.41743469238</v>
      </c>
      <c r="I21" s="3">
        <v>686554.01417160034</v>
      </c>
      <c r="J21" s="3">
        <v>733140.15592575073</v>
      </c>
      <c r="K21" s="3">
        <v>436396.57758331299</v>
      </c>
      <c r="L21" s="3">
        <v>1006583.5983734131</v>
      </c>
      <c r="M21" s="3">
        <v>184777.77310180664</v>
      </c>
      <c r="N21" s="111">
        <v>1053586.8919754028</v>
      </c>
      <c r="O21" s="85">
        <f>SUM(C21:N21)</f>
        <v>4336156.5187568665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</row>
    <row r="22" spans="1:29" x14ac:dyDescent="0.3">
      <c r="A22" s="544"/>
      <c r="B22" s="12" t="s">
        <v>63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11">
        <v>0</v>
      </c>
      <c r="O22" s="85">
        <f t="shared" si="2"/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</row>
    <row r="23" spans="1:29" x14ac:dyDescent="0.3">
      <c r="A23" s="544"/>
      <c r="B23" s="11" t="s">
        <v>64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111">
        <v>0</v>
      </c>
      <c r="O23" s="85">
        <f t="shared" si="2"/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</row>
    <row r="24" spans="1:29" x14ac:dyDescent="0.3">
      <c r="A24" s="544"/>
      <c r="B24" s="11" t="s">
        <v>65</v>
      </c>
      <c r="C24" s="3">
        <v>0</v>
      </c>
      <c r="D24" s="3">
        <v>303.9119873046875</v>
      </c>
      <c r="E24" s="3">
        <v>0</v>
      </c>
      <c r="F24" s="3">
        <v>-303.9119873046875</v>
      </c>
      <c r="G24" s="3">
        <v>0</v>
      </c>
      <c r="H24" s="3">
        <v>19144.279968261719</v>
      </c>
      <c r="I24" s="3">
        <v>37519.032176971436</v>
      </c>
      <c r="J24" s="3">
        <v>29643.629245758057</v>
      </c>
      <c r="K24" s="3">
        <v>10662.756351470947</v>
      </c>
      <c r="L24" s="3">
        <v>11440.485927581787</v>
      </c>
      <c r="M24" s="3">
        <v>5926.1264381408691</v>
      </c>
      <c r="N24" s="111">
        <v>20863.146194458008</v>
      </c>
      <c r="O24" s="85">
        <f t="shared" si="2"/>
        <v>135199.45630264282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</row>
    <row r="25" spans="1:29" x14ac:dyDescent="0.3">
      <c r="A25" s="544"/>
      <c r="B25" s="11" t="s">
        <v>66</v>
      </c>
      <c r="C25" s="3">
        <v>16422.794921875</v>
      </c>
      <c r="D25" s="3">
        <v>8211.3974609375</v>
      </c>
      <c r="E25" s="3">
        <v>31833.12841796875</v>
      </c>
      <c r="F25" s="3">
        <v>45162.68603515625</v>
      </c>
      <c r="G25" s="3">
        <v>184503.32751464844</v>
      </c>
      <c r="H25" s="3">
        <v>344878.693359375</v>
      </c>
      <c r="I25" s="3">
        <v>225813.43017578125</v>
      </c>
      <c r="J25" s="3">
        <v>251796.97888183594</v>
      </c>
      <c r="K25" s="3">
        <v>125674.18896484375</v>
      </c>
      <c r="L25" s="3">
        <v>78008.27587890625</v>
      </c>
      <c r="M25" s="3">
        <v>59532.631591796875</v>
      </c>
      <c r="N25" s="111">
        <v>63638.330322265625</v>
      </c>
      <c r="O25" s="85">
        <f t="shared" si="2"/>
        <v>1435475.8635253906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</row>
    <row r="26" spans="1:29" x14ac:dyDescent="0.3">
      <c r="A26" s="544"/>
      <c r="B26" s="11" t="s">
        <v>67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111">
        <v>0</v>
      </c>
      <c r="O26" s="85">
        <f t="shared" si="2"/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</row>
    <row r="27" spans="1:29" x14ac:dyDescent="0.3">
      <c r="A27" s="544"/>
      <c r="B27" s="11" t="s">
        <v>68</v>
      </c>
      <c r="C27" s="3">
        <v>11380.68115234375</v>
      </c>
      <c r="D27" s="3">
        <v>20485.22607421875</v>
      </c>
      <c r="E27" s="3">
        <v>43246.58837890625</v>
      </c>
      <c r="F27" s="3">
        <v>40970.4521484375</v>
      </c>
      <c r="G27" s="3">
        <v>22761.3623046875</v>
      </c>
      <c r="H27" s="3">
        <v>36418.1796875</v>
      </c>
      <c r="I27" s="3">
        <v>27313.634765625</v>
      </c>
      <c r="J27" s="3">
        <v>34142.04345703125</v>
      </c>
      <c r="K27" s="3">
        <v>25037.49853515625</v>
      </c>
      <c r="L27" s="3">
        <v>22761.3623046875</v>
      </c>
      <c r="M27" s="3">
        <v>63731.814453125</v>
      </c>
      <c r="N27" s="111">
        <v>106978.40283203125</v>
      </c>
      <c r="O27" s="85">
        <f t="shared" si="2"/>
        <v>455227.24609375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</row>
    <row r="28" spans="1:29" ht="15" thickBot="1" x14ac:dyDescent="0.35">
      <c r="A28" s="545"/>
      <c r="B28" s="224" t="s">
        <v>69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111">
        <v>0</v>
      </c>
      <c r="O28" s="85">
        <f t="shared" si="2"/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</row>
    <row r="29" spans="1:29" ht="21.6" thickBot="1" x14ac:dyDescent="0.45">
      <c r="A29" s="87"/>
      <c r="B29" s="225" t="s">
        <v>70</v>
      </c>
      <c r="C29" s="226">
        <f t="shared" ref="C29:N29" si="3">SUM(C18:C28)</f>
        <v>64627.483589172363</v>
      </c>
      <c r="D29" s="226">
        <f t="shared" si="3"/>
        <v>82272.986026763916</v>
      </c>
      <c r="E29" s="226">
        <f t="shared" si="3"/>
        <v>106413.72621154785</v>
      </c>
      <c r="F29" s="226">
        <f t="shared" si="3"/>
        <v>101351.10012435913</v>
      </c>
      <c r="G29" s="226">
        <f t="shared" si="3"/>
        <v>221242.00270462036</v>
      </c>
      <c r="H29" s="226">
        <f t="shared" si="3"/>
        <v>635133.99577331543</v>
      </c>
      <c r="I29" s="226">
        <f t="shared" si="3"/>
        <v>1392254.0665206909</v>
      </c>
      <c r="J29" s="226">
        <f t="shared" si="3"/>
        <v>1462219.222442627</v>
      </c>
      <c r="K29" s="226">
        <f t="shared" si="3"/>
        <v>876054.02561569214</v>
      </c>
      <c r="L29" s="227">
        <f t="shared" si="3"/>
        <v>1720966.502986908</v>
      </c>
      <c r="M29" s="227">
        <f t="shared" si="3"/>
        <v>436385.21059036255</v>
      </c>
      <c r="N29" s="404">
        <f t="shared" si="3"/>
        <v>1882019.2844619751</v>
      </c>
      <c r="O29" s="88">
        <f t="shared" si="2"/>
        <v>8980939.6070480347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</row>
    <row r="30" spans="1:29" ht="21.6" thickBot="1" x14ac:dyDescent="0.45">
      <c r="A30" s="87"/>
      <c r="F30" s="86">
        <v>0</v>
      </c>
      <c r="L30" s="112"/>
      <c r="M30" s="112"/>
      <c r="N30" s="405"/>
    </row>
    <row r="31" spans="1:29" ht="21.6" thickBot="1" x14ac:dyDescent="0.45">
      <c r="A31" s="87"/>
      <c r="B31" s="221" t="s">
        <v>48</v>
      </c>
      <c r="C31" s="222">
        <v>43850</v>
      </c>
      <c r="D31" s="222">
        <v>43882</v>
      </c>
      <c r="E31" s="222">
        <v>43914</v>
      </c>
      <c r="F31" s="222">
        <v>43946</v>
      </c>
      <c r="G31" s="222">
        <v>43978</v>
      </c>
      <c r="H31" s="222">
        <v>44010</v>
      </c>
      <c r="I31" s="222">
        <v>44042</v>
      </c>
      <c r="J31" s="222">
        <v>44074</v>
      </c>
      <c r="K31" s="222">
        <v>44076</v>
      </c>
      <c r="L31" s="222">
        <v>44107</v>
      </c>
      <c r="M31" s="222">
        <v>44140</v>
      </c>
      <c r="N31" s="403" t="s">
        <v>57</v>
      </c>
      <c r="O31" s="223" t="s">
        <v>3</v>
      </c>
    </row>
    <row r="32" spans="1:29" x14ac:dyDescent="0.3">
      <c r="A32" s="543" t="s">
        <v>72</v>
      </c>
      <c r="B32" s="11" t="s">
        <v>59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111">
        <v>0</v>
      </c>
      <c r="O32" s="85">
        <f t="shared" ref="O32:O43" si="4">SUM(C32:N32)</f>
        <v>0</v>
      </c>
      <c r="P32" s="229"/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</row>
    <row r="33" spans="1:29" x14ac:dyDescent="0.3">
      <c r="A33" s="544"/>
      <c r="B33" s="12" t="s">
        <v>60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111">
        <v>0</v>
      </c>
      <c r="O33" s="85">
        <f t="shared" si="4"/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</row>
    <row r="34" spans="1:29" x14ac:dyDescent="0.3">
      <c r="A34" s="544"/>
      <c r="B34" s="11" t="s">
        <v>61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111">
        <v>0</v>
      </c>
      <c r="O34" s="85">
        <f t="shared" si="4"/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</row>
    <row r="35" spans="1:29" x14ac:dyDescent="0.3">
      <c r="A35" s="544"/>
      <c r="B35" s="11" t="s">
        <v>62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111">
        <v>0</v>
      </c>
      <c r="O35" s="85">
        <f t="shared" si="4"/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</row>
    <row r="36" spans="1:29" x14ac:dyDescent="0.3">
      <c r="A36" s="544"/>
      <c r="B36" s="12" t="s">
        <v>63</v>
      </c>
      <c r="C36" s="3">
        <v>115159.62085279739</v>
      </c>
      <c r="D36" s="3">
        <v>0</v>
      </c>
      <c r="E36" s="3">
        <v>133552.3283163982</v>
      </c>
      <c r="F36" s="3">
        <v>67.920743646592371</v>
      </c>
      <c r="G36" s="3">
        <v>0</v>
      </c>
      <c r="H36" s="3">
        <v>21447.261238693973</v>
      </c>
      <c r="I36" s="3">
        <v>0</v>
      </c>
      <c r="J36" s="3">
        <v>0</v>
      </c>
      <c r="K36" s="3">
        <v>0</v>
      </c>
      <c r="L36" s="3">
        <v>314042.44646124827</v>
      </c>
      <c r="M36" s="3">
        <v>135847.8416961327</v>
      </c>
      <c r="N36" s="111">
        <v>178892.57255195256</v>
      </c>
      <c r="O36" s="85">
        <f t="shared" si="4"/>
        <v>899009.99186086969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</row>
    <row r="37" spans="1:29" x14ac:dyDescent="0.3">
      <c r="A37" s="544"/>
      <c r="B37" s="11" t="s">
        <v>64</v>
      </c>
      <c r="C37" s="3">
        <v>190162.01871279656</v>
      </c>
      <c r="D37" s="3">
        <v>0</v>
      </c>
      <c r="E37" s="3">
        <v>220533.72673832963</v>
      </c>
      <c r="F37" s="3">
        <v>112.15689691111562</v>
      </c>
      <c r="G37" s="3">
        <v>0</v>
      </c>
      <c r="H37" s="3">
        <v>35415.664473435856</v>
      </c>
      <c r="I37" s="3">
        <v>0</v>
      </c>
      <c r="J37" s="3">
        <v>0</v>
      </c>
      <c r="K37" s="3">
        <v>0</v>
      </c>
      <c r="L37" s="3">
        <v>518575.39247122011</v>
      </c>
      <c r="M37" s="3">
        <v>224324.28678915268</v>
      </c>
      <c r="N37" s="111">
        <v>295403.6534445429</v>
      </c>
      <c r="O37" s="85">
        <f t="shared" si="4"/>
        <v>1484526.8995263889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</row>
    <row r="38" spans="1:29" x14ac:dyDescent="0.3">
      <c r="A38" s="544"/>
      <c r="B38" s="11" t="s">
        <v>65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111">
        <v>0</v>
      </c>
      <c r="O38" s="85">
        <f t="shared" si="4"/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</row>
    <row r="39" spans="1:29" x14ac:dyDescent="0.3">
      <c r="A39" s="544"/>
      <c r="B39" s="11" t="s">
        <v>66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111">
        <v>0</v>
      </c>
      <c r="O39" s="85">
        <f t="shared" si="4"/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</row>
    <row r="40" spans="1:29" x14ac:dyDescent="0.3">
      <c r="A40" s="544"/>
      <c r="B40" s="11" t="s">
        <v>67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111">
        <v>0</v>
      </c>
      <c r="O40" s="85">
        <f t="shared" si="4"/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</row>
    <row r="41" spans="1:29" x14ac:dyDescent="0.3">
      <c r="A41" s="544"/>
      <c r="B41" s="11" t="s">
        <v>68</v>
      </c>
      <c r="C41" s="3">
        <v>251348.08464138236</v>
      </c>
      <c r="D41" s="3">
        <v>0</v>
      </c>
      <c r="E41" s="3">
        <v>291492.11913985148</v>
      </c>
      <c r="F41" s="3">
        <v>148.24422568055579</v>
      </c>
      <c r="G41" s="3">
        <v>0</v>
      </c>
      <c r="H41" s="3">
        <v>46810.922033511917</v>
      </c>
      <c r="I41" s="3">
        <v>0</v>
      </c>
      <c r="J41" s="3">
        <v>0</v>
      </c>
      <c r="K41" s="3">
        <v>0</v>
      </c>
      <c r="L41" s="3">
        <v>685430.94210969878</v>
      </c>
      <c r="M41" s="3">
        <v>296502.32051939965</v>
      </c>
      <c r="N41" s="111">
        <v>390452.01030123536</v>
      </c>
      <c r="O41" s="85">
        <f t="shared" si="4"/>
        <v>1962184.6429707601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</row>
    <row r="42" spans="1:29" ht="15" thickBot="1" x14ac:dyDescent="0.35">
      <c r="A42" s="545"/>
      <c r="B42" s="224" t="s">
        <v>69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111">
        <v>0</v>
      </c>
      <c r="O42" s="85">
        <f t="shared" si="4"/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</row>
    <row r="43" spans="1:29" ht="21.6" thickBot="1" x14ac:dyDescent="0.45">
      <c r="A43" s="87"/>
      <c r="B43" s="225" t="s">
        <v>70</v>
      </c>
      <c r="C43" s="226">
        <f t="shared" ref="C43:N43" si="5">SUM(C32:C42)</f>
        <v>556669.72420697636</v>
      </c>
      <c r="D43" s="226">
        <f t="shared" si="5"/>
        <v>0</v>
      </c>
      <c r="E43" s="226">
        <f t="shared" si="5"/>
        <v>645578.17419457925</v>
      </c>
      <c r="F43" s="226">
        <f t="shared" si="5"/>
        <v>328.32186623826374</v>
      </c>
      <c r="G43" s="226">
        <f t="shared" si="5"/>
        <v>0</v>
      </c>
      <c r="H43" s="226">
        <f t="shared" si="5"/>
        <v>103673.84774564175</v>
      </c>
      <c r="I43" s="226">
        <f t="shared" si="5"/>
        <v>0</v>
      </c>
      <c r="J43" s="226">
        <f t="shared" si="5"/>
        <v>0</v>
      </c>
      <c r="K43" s="226">
        <f t="shared" si="5"/>
        <v>0</v>
      </c>
      <c r="L43" s="227">
        <f t="shared" si="5"/>
        <v>1518048.781042167</v>
      </c>
      <c r="M43" s="227">
        <f t="shared" si="5"/>
        <v>656674.44900468504</v>
      </c>
      <c r="N43" s="404">
        <f t="shared" si="5"/>
        <v>864748.23629773082</v>
      </c>
      <c r="O43" s="88">
        <f t="shared" si="4"/>
        <v>4345721.534358019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</row>
    <row r="44" spans="1:29" ht="21.45" customHeight="1" thickBot="1" x14ac:dyDescent="0.45">
      <c r="A44" s="87"/>
      <c r="B44" s="395" t="s">
        <v>190</v>
      </c>
      <c r="C44" s="340"/>
      <c r="D44" s="340"/>
      <c r="E44" s="340"/>
      <c r="F44" s="340"/>
      <c r="G44" s="340"/>
      <c r="H44" s="396"/>
      <c r="I44" s="396"/>
      <c r="J44" s="396"/>
      <c r="K44" s="396"/>
      <c r="L44" s="397"/>
      <c r="M44" s="398"/>
      <c r="N44" s="399" t="s">
        <v>191</v>
      </c>
      <c r="O44" s="400">
        <f>' 1M - RES'!C17</f>
        <v>36001833.619999997</v>
      </c>
    </row>
    <row r="45" spans="1:29" ht="21.6" thickBot="1" x14ac:dyDescent="0.45">
      <c r="A45" s="87"/>
      <c r="B45" s="221" t="s">
        <v>48</v>
      </c>
      <c r="C45" s="222">
        <v>43850</v>
      </c>
      <c r="D45" s="222">
        <v>43882</v>
      </c>
      <c r="E45" s="222">
        <v>43914</v>
      </c>
      <c r="F45" s="222">
        <v>43946</v>
      </c>
      <c r="G45" s="222">
        <v>43978</v>
      </c>
      <c r="H45" s="222">
        <v>44010</v>
      </c>
      <c r="I45" s="222">
        <v>44042</v>
      </c>
      <c r="J45" s="222">
        <v>44074</v>
      </c>
      <c r="K45" s="222">
        <v>44076</v>
      </c>
      <c r="L45" s="222">
        <v>44107</v>
      </c>
      <c r="M45" s="222">
        <v>44140</v>
      </c>
      <c r="N45" s="403" t="s">
        <v>57</v>
      </c>
      <c r="O45" s="223" t="s">
        <v>3</v>
      </c>
    </row>
    <row r="46" spans="1:29" x14ac:dyDescent="0.3">
      <c r="A46" s="543" t="s">
        <v>73</v>
      </c>
      <c r="B46" s="11" t="s">
        <v>59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11"/>
      <c r="O46" s="85">
        <f t="shared" ref="O46:O57" si="6">SUM(C46:N46)</f>
        <v>0</v>
      </c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</row>
    <row r="47" spans="1:29" x14ac:dyDescent="0.3">
      <c r="A47" s="544"/>
      <c r="B47" s="12" t="s">
        <v>60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11"/>
      <c r="O47" s="85">
        <f t="shared" si="6"/>
        <v>0</v>
      </c>
      <c r="R47" s="432"/>
      <c r="S47" s="432"/>
      <c r="T47" s="432"/>
      <c r="U47" s="432"/>
      <c r="V47" s="432"/>
      <c r="W47" s="432"/>
      <c r="X47" s="432"/>
      <c r="Y47" s="432"/>
      <c r="Z47" s="432"/>
      <c r="AA47" s="432"/>
      <c r="AB47" s="432"/>
      <c r="AC47" s="432"/>
    </row>
    <row r="48" spans="1:29" x14ac:dyDescent="0.3">
      <c r="A48" s="544"/>
      <c r="B48" s="11" t="s">
        <v>61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11"/>
      <c r="O48" s="85">
        <f t="shared" si="6"/>
        <v>0</v>
      </c>
      <c r="R48" s="432"/>
      <c r="S48" s="432"/>
      <c r="T48" s="432"/>
      <c r="U48" s="432"/>
      <c r="V48" s="432"/>
      <c r="W48" s="432"/>
      <c r="X48" s="432"/>
      <c r="Y48" s="432"/>
      <c r="Z48" s="432"/>
      <c r="AA48" s="432"/>
      <c r="AB48" s="432"/>
      <c r="AC48" s="432"/>
    </row>
    <row r="49" spans="1:29" x14ac:dyDescent="0.3">
      <c r="A49" s="544"/>
      <c r="B49" s="11" t="s">
        <v>62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11"/>
      <c r="O49" s="85">
        <f t="shared" si="6"/>
        <v>0</v>
      </c>
      <c r="R49" s="432"/>
      <c r="S49" s="432"/>
      <c r="T49" s="432"/>
      <c r="U49" s="432"/>
      <c r="V49" s="432"/>
      <c r="W49" s="432"/>
      <c r="X49" s="432"/>
      <c r="Y49" s="432"/>
      <c r="Z49" s="432"/>
      <c r="AA49" s="432"/>
      <c r="AB49" s="432"/>
      <c r="AC49" s="432"/>
    </row>
    <row r="50" spans="1:29" x14ac:dyDescent="0.3">
      <c r="A50" s="544"/>
      <c r="B50" s="12" t="s">
        <v>63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11"/>
      <c r="O50" s="85">
        <f t="shared" si="6"/>
        <v>0</v>
      </c>
      <c r="R50" s="432"/>
      <c r="S50" s="432"/>
      <c r="T50" s="432"/>
      <c r="U50" s="432"/>
      <c r="V50" s="432"/>
      <c r="W50" s="432"/>
      <c r="X50" s="432"/>
      <c r="Y50" s="432"/>
      <c r="Z50" s="432"/>
      <c r="AA50" s="432"/>
      <c r="AB50" s="432"/>
      <c r="AC50" s="432"/>
    </row>
    <row r="51" spans="1:29" x14ac:dyDescent="0.3">
      <c r="A51" s="544"/>
      <c r="B51" s="11" t="s">
        <v>64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11"/>
      <c r="O51" s="85">
        <f t="shared" si="6"/>
        <v>0</v>
      </c>
      <c r="R51" s="432"/>
      <c r="S51" s="432"/>
      <c r="T51" s="432"/>
      <c r="U51" s="432"/>
      <c r="V51" s="432"/>
      <c r="W51" s="432"/>
      <c r="X51" s="432"/>
      <c r="Y51" s="432"/>
      <c r="Z51" s="432"/>
      <c r="AA51" s="432"/>
      <c r="AB51" s="432"/>
      <c r="AC51" s="432"/>
    </row>
    <row r="52" spans="1:29" x14ac:dyDescent="0.3">
      <c r="A52" s="544"/>
      <c r="B52" s="11" t="s">
        <v>65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11"/>
      <c r="O52" s="85">
        <f t="shared" si="6"/>
        <v>0</v>
      </c>
      <c r="R52" s="432"/>
      <c r="S52" s="432"/>
      <c r="T52" s="432"/>
      <c r="U52" s="432"/>
      <c r="V52" s="432"/>
      <c r="W52" s="432"/>
      <c r="X52" s="432"/>
      <c r="Y52" s="432"/>
      <c r="Z52" s="432"/>
      <c r="AA52" s="432"/>
      <c r="AB52" s="432"/>
      <c r="AC52" s="432"/>
    </row>
    <row r="53" spans="1:29" x14ac:dyDescent="0.3">
      <c r="A53" s="544"/>
      <c r="B53" s="11" t="s">
        <v>66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11"/>
      <c r="O53" s="85">
        <f t="shared" si="6"/>
        <v>0</v>
      </c>
      <c r="R53" s="432"/>
      <c r="S53" s="432"/>
      <c r="T53" s="432"/>
      <c r="U53" s="432"/>
      <c r="V53" s="432"/>
      <c r="W53" s="432"/>
      <c r="X53" s="432"/>
      <c r="Y53" s="432"/>
      <c r="Z53" s="432"/>
      <c r="AA53" s="432"/>
      <c r="AB53" s="432"/>
      <c r="AC53" s="432"/>
    </row>
    <row r="54" spans="1:29" x14ac:dyDescent="0.3">
      <c r="A54" s="544"/>
      <c r="B54" s="11" t="s">
        <v>67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11"/>
      <c r="O54" s="85">
        <f t="shared" si="6"/>
        <v>0</v>
      </c>
      <c r="R54" s="432"/>
      <c r="S54" s="432"/>
      <c r="T54" s="432"/>
      <c r="U54" s="432"/>
      <c r="V54" s="432"/>
      <c r="W54" s="432"/>
      <c r="X54" s="432"/>
      <c r="Y54" s="432"/>
      <c r="Z54" s="432"/>
      <c r="AA54" s="432"/>
      <c r="AB54" s="432"/>
      <c r="AC54" s="432"/>
    </row>
    <row r="55" spans="1:29" x14ac:dyDescent="0.3">
      <c r="A55" s="544"/>
      <c r="B55" s="11" t="s">
        <v>68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11"/>
      <c r="O55" s="85">
        <f t="shared" si="6"/>
        <v>0</v>
      </c>
      <c r="R55" s="432"/>
      <c r="S55" s="432"/>
      <c r="T55" s="432"/>
      <c r="U55" s="432"/>
      <c r="V55" s="432"/>
      <c r="W55" s="432"/>
      <c r="X55" s="432"/>
      <c r="Y55" s="432"/>
      <c r="Z55" s="432"/>
      <c r="AA55" s="432"/>
      <c r="AB55" s="432"/>
      <c r="AC55" s="432"/>
    </row>
    <row r="56" spans="1:29" ht="15" thickBot="1" x14ac:dyDescent="0.35">
      <c r="A56" s="545"/>
      <c r="B56" s="224" t="s">
        <v>69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11"/>
      <c r="O56" s="85">
        <f t="shared" si="6"/>
        <v>0</v>
      </c>
      <c r="R56" s="432"/>
      <c r="S56" s="432"/>
      <c r="T56" s="432"/>
      <c r="U56" s="432"/>
      <c r="V56" s="432"/>
      <c r="W56" s="432"/>
      <c r="X56" s="432"/>
      <c r="Y56" s="432"/>
      <c r="Z56" s="432"/>
      <c r="AA56" s="432"/>
      <c r="AB56" s="432"/>
      <c r="AC56" s="432"/>
    </row>
    <row r="57" spans="1:29" ht="21.6" thickBot="1" x14ac:dyDescent="0.45">
      <c r="A57" s="87"/>
      <c r="B57" s="225" t="s">
        <v>70</v>
      </c>
      <c r="C57" s="226">
        <f t="shared" ref="C57:N57" si="7">SUM(C46:C56)</f>
        <v>0</v>
      </c>
      <c r="D57" s="226">
        <f t="shared" si="7"/>
        <v>0</v>
      </c>
      <c r="E57" s="226">
        <f t="shared" si="7"/>
        <v>0</v>
      </c>
      <c r="F57" s="226">
        <f t="shared" si="7"/>
        <v>0</v>
      </c>
      <c r="G57" s="226">
        <f t="shared" si="7"/>
        <v>0</v>
      </c>
      <c r="H57" s="226">
        <f t="shared" si="7"/>
        <v>0</v>
      </c>
      <c r="I57" s="226">
        <f t="shared" si="7"/>
        <v>0</v>
      </c>
      <c r="J57" s="226">
        <f t="shared" si="7"/>
        <v>0</v>
      </c>
      <c r="K57" s="226">
        <f t="shared" si="7"/>
        <v>0</v>
      </c>
      <c r="L57" s="227">
        <f t="shared" si="7"/>
        <v>0</v>
      </c>
      <c r="M57" s="227">
        <f t="shared" si="7"/>
        <v>0</v>
      </c>
      <c r="N57" s="404">
        <f t="shared" si="7"/>
        <v>0</v>
      </c>
      <c r="O57" s="88">
        <f t="shared" si="6"/>
        <v>0</v>
      </c>
      <c r="R57" s="432"/>
      <c r="S57" s="432"/>
      <c r="T57" s="432"/>
      <c r="U57" s="432"/>
      <c r="V57" s="432"/>
      <c r="W57" s="432"/>
      <c r="X57" s="432"/>
      <c r="Y57" s="432"/>
      <c r="Z57" s="432"/>
      <c r="AA57" s="432"/>
      <c r="AB57" s="432"/>
      <c r="AC57" s="432"/>
    </row>
    <row r="58" spans="1:29" ht="21.45" customHeight="1" thickBot="1" x14ac:dyDescent="0.35">
      <c r="A58"/>
      <c r="N58" s="126"/>
      <c r="O58"/>
    </row>
    <row r="59" spans="1:29" ht="21.6" thickBot="1" x14ac:dyDescent="0.45">
      <c r="A59" s="87"/>
      <c r="B59" s="221" t="s">
        <v>48</v>
      </c>
      <c r="C59" s="222">
        <v>43850</v>
      </c>
      <c r="D59" s="222">
        <v>43882</v>
      </c>
      <c r="E59" s="222">
        <v>43914</v>
      </c>
      <c r="F59" s="222">
        <v>43946</v>
      </c>
      <c r="G59" s="222">
        <v>43978</v>
      </c>
      <c r="H59" s="222">
        <v>44010</v>
      </c>
      <c r="I59" s="222">
        <v>44042</v>
      </c>
      <c r="J59" s="222">
        <v>44074</v>
      </c>
      <c r="K59" s="222">
        <v>44076</v>
      </c>
      <c r="L59" s="222">
        <v>44107</v>
      </c>
      <c r="M59" s="222">
        <v>44140</v>
      </c>
      <c r="N59" s="403" t="s">
        <v>57</v>
      </c>
      <c r="O59" s="223" t="s">
        <v>3</v>
      </c>
    </row>
    <row r="60" spans="1:29" x14ac:dyDescent="0.3">
      <c r="A60" s="543" t="s">
        <v>74</v>
      </c>
      <c r="B60" s="11" t="s">
        <v>59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111">
        <v>0</v>
      </c>
      <c r="O60" s="85">
        <f t="shared" ref="O60:O71" si="8">SUM(C60:N60)</f>
        <v>0</v>
      </c>
      <c r="P60" s="229"/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</row>
    <row r="61" spans="1:29" x14ac:dyDescent="0.3">
      <c r="A61" s="544"/>
      <c r="B61" s="12" t="s">
        <v>60</v>
      </c>
      <c r="C61" s="3">
        <v>1124384.9320983887</v>
      </c>
      <c r="D61" s="3">
        <v>878292.19691467285</v>
      </c>
      <c r="E61" s="3">
        <v>1051714.131072998</v>
      </c>
      <c r="F61" s="3">
        <v>1182591.8825683594</v>
      </c>
      <c r="G61" s="3">
        <v>2024871.7287139893</v>
      </c>
      <c r="H61" s="3">
        <v>2338799.8652801514</v>
      </c>
      <c r="I61" s="3">
        <v>2905619.3636016846</v>
      </c>
      <c r="J61" s="3">
        <v>3870447.2909240723</v>
      </c>
      <c r="K61" s="3">
        <v>3177114.9857940674</v>
      </c>
      <c r="L61" s="3">
        <v>2199796.9863891602</v>
      </c>
      <c r="M61" s="3">
        <v>1509029.4464874268</v>
      </c>
      <c r="N61" s="111">
        <v>1771133.5408096313</v>
      </c>
      <c r="O61" s="85">
        <f t="shared" si="8"/>
        <v>24033796.350654602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</row>
    <row r="62" spans="1:29" x14ac:dyDescent="0.3">
      <c r="A62" s="544"/>
      <c r="B62" s="11" t="s">
        <v>61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111">
        <v>0</v>
      </c>
      <c r="O62" s="85">
        <f t="shared" si="8"/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</row>
    <row r="63" spans="1:29" x14ac:dyDescent="0.3">
      <c r="A63" s="544"/>
      <c r="B63" s="11" t="s">
        <v>62</v>
      </c>
      <c r="C63" s="3">
        <v>1113645.0279541016</v>
      </c>
      <c r="D63" s="3">
        <v>595759.87080383301</v>
      </c>
      <c r="E63" s="3">
        <v>529851.22909545898</v>
      </c>
      <c r="F63" s="3">
        <v>696984.82548522949</v>
      </c>
      <c r="G63" s="3">
        <v>1178316.9827423096</v>
      </c>
      <c r="H63" s="3">
        <v>1014344.2306976318</v>
      </c>
      <c r="I63" s="3">
        <v>1296485.835647583</v>
      </c>
      <c r="J63" s="3">
        <v>1743970.8955688477</v>
      </c>
      <c r="K63" s="3">
        <v>1242944.3745880127</v>
      </c>
      <c r="L63" s="3">
        <v>931542.80358886719</v>
      </c>
      <c r="M63" s="3">
        <v>697095.17655944824</v>
      </c>
      <c r="N63" s="111">
        <v>831837.44393920898</v>
      </c>
      <c r="O63" s="85">
        <f t="shared" si="8"/>
        <v>11872778.696670532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</row>
    <row r="64" spans="1:29" x14ac:dyDescent="0.3">
      <c r="A64" s="544"/>
      <c r="B64" s="12" t="s">
        <v>63</v>
      </c>
      <c r="C64" s="3">
        <v>397506</v>
      </c>
      <c r="D64" s="3">
        <v>321264</v>
      </c>
      <c r="E64" s="3">
        <v>262482</v>
      </c>
      <c r="F64" s="3">
        <v>16296</v>
      </c>
      <c r="G64" s="3">
        <v>2910</v>
      </c>
      <c r="H64" s="3">
        <v>0</v>
      </c>
      <c r="I64" s="3">
        <v>0</v>
      </c>
      <c r="J64" s="3">
        <v>582</v>
      </c>
      <c r="K64" s="3">
        <v>0</v>
      </c>
      <c r="L64" s="3">
        <v>582</v>
      </c>
      <c r="M64" s="3">
        <v>0</v>
      </c>
      <c r="N64" s="111">
        <v>0</v>
      </c>
      <c r="O64" s="85">
        <f t="shared" si="8"/>
        <v>1001622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</row>
    <row r="65" spans="1:29" x14ac:dyDescent="0.3">
      <c r="A65" s="544"/>
      <c r="B65" s="11" t="s">
        <v>64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111">
        <v>0</v>
      </c>
      <c r="O65" s="85">
        <f t="shared" si="8"/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</row>
    <row r="66" spans="1:29" x14ac:dyDescent="0.3">
      <c r="A66" s="544"/>
      <c r="B66" s="11" t="s">
        <v>65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111">
        <v>0</v>
      </c>
      <c r="O66" s="85">
        <f t="shared" si="8"/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</row>
    <row r="67" spans="1:29" x14ac:dyDescent="0.3">
      <c r="A67" s="544"/>
      <c r="B67" s="11" t="s">
        <v>66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111">
        <v>0</v>
      </c>
      <c r="O67" s="85">
        <f t="shared" si="8"/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</row>
    <row r="68" spans="1:29" x14ac:dyDescent="0.3">
      <c r="A68" s="544"/>
      <c r="B68" s="11" t="s">
        <v>67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111">
        <v>0</v>
      </c>
      <c r="O68" s="85">
        <f t="shared" si="8"/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</row>
    <row r="69" spans="1:29" x14ac:dyDescent="0.3">
      <c r="A69" s="544"/>
      <c r="B69" s="11" t="s">
        <v>68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111">
        <v>0</v>
      </c>
      <c r="O69" s="85">
        <f t="shared" si="8"/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</row>
    <row r="70" spans="1:29" ht="15" thickBot="1" x14ac:dyDescent="0.35">
      <c r="A70" s="545"/>
      <c r="B70" s="224" t="s">
        <v>69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111">
        <v>0</v>
      </c>
      <c r="O70" s="85">
        <f t="shared" si="8"/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</row>
    <row r="71" spans="1:29" ht="21.6" thickBot="1" x14ac:dyDescent="0.45">
      <c r="A71" s="87"/>
      <c r="B71" s="225" t="s">
        <v>70</v>
      </c>
      <c r="C71" s="226">
        <f t="shared" ref="C71:N71" si="9">SUM(C60:C70)</f>
        <v>2635535.9600524902</v>
      </c>
      <c r="D71" s="226">
        <f t="shared" si="9"/>
        <v>1795316.0677185059</v>
      </c>
      <c r="E71" s="226">
        <f t="shared" si="9"/>
        <v>1844047.360168457</v>
      </c>
      <c r="F71" s="226">
        <f t="shared" si="9"/>
        <v>1895872.7080535889</v>
      </c>
      <c r="G71" s="226">
        <f t="shared" si="9"/>
        <v>3206098.7114562988</v>
      </c>
      <c r="H71" s="226">
        <f t="shared" si="9"/>
        <v>3353144.0959777832</v>
      </c>
      <c r="I71" s="226">
        <f t="shared" si="9"/>
        <v>4202105.1992492676</v>
      </c>
      <c r="J71" s="226">
        <f t="shared" si="9"/>
        <v>5615000.1864929199</v>
      </c>
      <c r="K71" s="226">
        <f t="shared" si="9"/>
        <v>4420059.3603820801</v>
      </c>
      <c r="L71" s="227">
        <f t="shared" si="9"/>
        <v>3131921.7899780273</v>
      </c>
      <c r="M71" s="227">
        <f t="shared" si="9"/>
        <v>2206124.623046875</v>
      </c>
      <c r="N71" s="404">
        <f t="shared" si="9"/>
        <v>2602970.9847488403</v>
      </c>
      <c r="O71" s="88">
        <f t="shared" si="8"/>
        <v>36908197.047325134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</row>
    <row r="72" spans="1:29" ht="21.6" thickBot="1" x14ac:dyDescent="0.45">
      <c r="A72" s="87"/>
      <c r="F72" s="86">
        <v>0</v>
      </c>
      <c r="L72" s="112"/>
      <c r="M72" s="112"/>
      <c r="N72" s="405"/>
    </row>
    <row r="73" spans="1:29" ht="21.6" thickBot="1" x14ac:dyDescent="0.45">
      <c r="A73" s="87"/>
      <c r="B73" s="221" t="s">
        <v>48</v>
      </c>
      <c r="C73" s="222">
        <v>43850</v>
      </c>
      <c r="D73" s="222">
        <v>43882</v>
      </c>
      <c r="E73" s="222">
        <v>43914</v>
      </c>
      <c r="F73" s="222">
        <v>43946</v>
      </c>
      <c r="G73" s="222">
        <v>43978</v>
      </c>
      <c r="H73" s="222">
        <v>44010</v>
      </c>
      <c r="I73" s="222">
        <v>44042</v>
      </c>
      <c r="J73" s="222">
        <v>44074</v>
      </c>
      <c r="K73" s="222">
        <v>44076</v>
      </c>
      <c r="L73" s="222">
        <v>44107</v>
      </c>
      <c r="M73" s="222">
        <v>44140</v>
      </c>
      <c r="N73" s="403" t="s">
        <v>57</v>
      </c>
      <c r="O73" s="223" t="s">
        <v>3</v>
      </c>
    </row>
    <row r="74" spans="1:29" x14ac:dyDescent="0.3">
      <c r="A74" s="543" t="s">
        <v>75</v>
      </c>
      <c r="B74" s="11" t="s">
        <v>59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111">
        <v>0</v>
      </c>
      <c r="O74" s="85">
        <f t="shared" ref="O74:O85" si="10">SUM(C74:N74)</f>
        <v>0</v>
      </c>
      <c r="P74" s="229"/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</row>
    <row r="75" spans="1:29" x14ac:dyDescent="0.3">
      <c r="A75" s="544"/>
      <c r="B75" s="12" t="s">
        <v>60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111">
        <v>0</v>
      </c>
      <c r="O75" s="85">
        <f t="shared" si="10"/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</row>
    <row r="76" spans="1:29" x14ac:dyDescent="0.3">
      <c r="A76" s="544"/>
      <c r="B76" s="11" t="s">
        <v>61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111">
        <v>0</v>
      </c>
      <c r="O76" s="85">
        <f t="shared" si="10"/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</row>
    <row r="77" spans="1:29" x14ac:dyDescent="0.3">
      <c r="A77" s="544"/>
      <c r="B77" s="11" t="s">
        <v>62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111">
        <v>0</v>
      </c>
      <c r="O77" s="85">
        <f t="shared" si="10"/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</row>
    <row r="78" spans="1:29" x14ac:dyDescent="0.3">
      <c r="A78" s="544"/>
      <c r="B78" s="12" t="s">
        <v>63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111">
        <v>0</v>
      </c>
      <c r="O78" s="85">
        <f t="shared" si="10"/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</row>
    <row r="79" spans="1:29" x14ac:dyDescent="0.3">
      <c r="A79" s="544"/>
      <c r="B79" s="11" t="s">
        <v>64</v>
      </c>
      <c r="C79" s="3">
        <v>827409.45209793095</v>
      </c>
      <c r="D79" s="3">
        <v>2509525.0661819461</v>
      </c>
      <c r="E79" s="3">
        <v>4076358.4488308709</v>
      </c>
      <c r="F79" s="3">
        <v>1478419.4829386899</v>
      </c>
      <c r="G79" s="3">
        <v>2589815.1301300041</v>
      </c>
      <c r="H79" s="3">
        <v>7790121.5922297658</v>
      </c>
      <c r="I79" s="3">
        <v>11484489.62485382</v>
      </c>
      <c r="J79" s="3">
        <v>13090403.157089235</v>
      </c>
      <c r="K79" s="3">
        <v>12675850.36155792</v>
      </c>
      <c r="L79" s="3">
        <v>15364703.226090549</v>
      </c>
      <c r="M79" s="3">
        <v>14775538.418789063</v>
      </c>
      <c r="N79" s="111">
        <v>28746676.945400845</v>
      </c>
      <c r="O79" s="85">
        <f t="shared" si="10"/>
        <v>115409310.90619063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</row>
    <row r="80" spans="1:29" x14ac:dyDescent="0.3">
      <c r="A80" s="544"/>
      <c r="B80" s="11" t="s">
        <v>65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111">
        <v>0</v>
      </c>
      <c r="O80" s="85">
        <f t="shared" si="10"/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</row>
    <row r="81" spans="1:29" x14ac:dyDescent="0.3">
      <c r="A81" s="544"/>
      <c r="B81" s="11" t="s">
        <v>66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111">
        <v>0</v>
      </c>
      <c r="O81" s="85">
        <f t="shared" si="10"/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</row>
    <row r="82" spans="1:29" x14ac:dyDescent="0.3">
      <c r="A82" s="544"/>
      <c r="B82" s="11" t="s">
        <v>67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111">
        <v>0</v>
      </c>
      <c r="O82" s="85">
        <f t="shared" si="10"/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</row>
    <row r="83" spans="1:29" x14ac:dyDescent="0.3">
      <c r="A83" s="544"/>
      <c r="B83" s="11" t="s">
        <v>68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111">
        <v>0</v>
      </c>
      <c r="O83" s="85">
        <f t="shared" si="10"/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</row>
    <row r="84" spans="1:29" ht="15" thickBot="1" x14ac:dyDescent="0.35">
      <c r="A84" s="545"/>
      <c r="B84" s="224" t="s">
        <v>69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111">
        <v>0</v>
      </c>
      <c r="O84" s="85">
        <f t="shared" si="10"/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</row>
    <row r="85" spans="1:29" ht="21.6" thickBot="1" x14ac:dyDescent="0.45">
      <c r="A85" s="87"/>
      <c r="B85" s="225" t="s">
        <v>70</v>
      </c>
      <c r="C85" s="226">
        <f t="shared" ref="C85:N85" si="11">SUM(C74:C84)</f>
        <v>827409.45209793095</v>
      </c>
      <c r="D85" s="226">
        <f t="shared" si="11"/>
        <v>2509525.0661819461</v>
      </c>
      <c r="E85" s="226">
        <f t="shared" si="11"/>
        <v>4076358.4488308709</v>
      </c>
      <c r="F85" s="226">
        <f t="shared" si="11"/>
        <v>1478419.4829386899</v>
      </c>
      <c r="G85" s="226">
        <f t="shared" si="11"/>
        <v>2589815.1301300041</v>
      </c>
      <c r="H85" s="226">
        <f t="shared" si="11"/>
        <v>7790121.5922297658</v>
      </c>
      <c r="I85" s="226">
        <f t="shared" si="11"/>
        <v>11484489.62485382</v>
      </c>
      <c r="J85" s="226">
        <f t="shared" si="11"/>
        <v>13090403.157089235</v>
      </c>
      <c r="K85" s="226">
        <f t="shared" si="11"/>
        <v>12675850.36155792</v>
      </c>
      <c r="L85" s="227">
        <f t="shared" si="11"/>
        <v>15364703.226090549</v>
      </c>
      <c r="M85" s="227">
        <f t="shared" si="11"/>
        <v>14775538.418789063</v>
      </c>
      <c r="N85" s="404">
        <f t="shared" si="11"/>
        <v>28746676.945400845</v>
      </c>
      <c r="O85" s="88">
        <f t="shared" si="10"/>
        <v>115409310.90619063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</row>
    <row r="86" spans="1:29" ht="21.6" thickBot="1" x14ac:dyDescent="0.45">
      <c r="A86" s="87"/>
      <c r="F86" s="86">
        <v>0</v>
      </c>
      <c r="L86" s="112"/>
      <c r="M86" s="112"/>
      <c r="N86" s="405"/>
    </row>
    <row r="87" spans="1:29" ht="21.6" thickBot="1" x14ac:dyDescent="0.45">
      <c r="A87" s="87"/>
      <c r="B87" s="221" t="s">
        <v>48</v>
      </c>
      <c r="C87" s="222">
        <v>43850</v>
      </c>
      <c r="D87" s="222">
        <v>43882</v>
      </c>
      <c r="E87" s="222">
        <v>43914</v>
      </c>
      <c r="F87" s="222">
        <v>43946</v>
      </c>
      <c r="G87" s="222">
        <v>43978</v>
      </c>
      <c r="H87" s="222">
        <v>44010</v>
      </c>
      <c r="I87" s="222">
        <v>44042</v>
      </c>
      <c r="J87" s="222">
        <v>44074</v>
      </c>
      <c r="K87" s="222">
        <v>44076</v>
      </c>
      <c r="L87" s="222">
        <v>44107</v>
      </c>
      <c r="M87" s="222">
        <v>44140</v>
      </c>
      <c r="N87" s="403" t="s">
        <v>57</v>
      </c>
      <c r="O87" s="223" t="s">
        <v>3</v>
      </c>
    </row>
    <row r="88" spans="1:29" x14ac:dyDescent="0.3">
      <c r="A88" s="546" t="s">
        <v>76</v>
      </c>
      <c r="B88" s="11" t="s">
        <v>59</v>
      </c>
      <c r="C88" s="3">
        <v>0</v>
      </c>
      <c r="D88" s="3">
        <v>0</v>
      </c>
      <c r="E88" s="3">
        <v>7450.9506225585938</v>
      </c>
      <c r="F88" s="3">
        <v>0</v>
      </c>
      <c r="G88" s="3">
        <v>0</v>
      </c>
      <c r="H88" s="3">
        <v>0</v>
      </c>
      <c r="I88" s="3">
        <v>11176.425933837891</v>
      </c>
      <c r="J88" s="3">
        <v>0</v>
      </c>
      <c r="K88" s="3">
        <v>0</v>
      </c>
      <c r="L88" s="3">
        <v>0</v>
      </c>
      <c r="M88" s="3">
        <v>0</v>
      </c>
      <c r="N88" s="111">
        <v>206540.35125732422</v>
      </c>
      <c r="O88" s="85">
        <f t="shared" ref="O88:O99" si="12">SUM(C88:N88)</f>
        <v>225167.7278137207</v>
      </c>
      <c r="P88" s="229"/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</row>
    <row r="89" spans="1:29" x14ac:dyDescent="0.3">
      <c r="A89" s="547"/>
      <c r="B89" s="12" t="s">
        <v>60</v>
      </c>
      <c r="C89" s="3">
        <v>2966.6582489013672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21274.560325622559</v>
      </c>
      <c r="K89" s="3">
        <v>22175.9208984375</v>
      </c>
      <c r="L89" s="3">
        <v>44610.375305175781</v>
      </c>
      <c r="M89" s="3">
        <v>32627.0849609375</v>
      </c>
      <c r="N89" s="111">
        <v>221637.880859375</v>
      </c>
      <c r="O89" s="85">
        <f t="shared" si="12"/>
        <v>345292.48059844971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</row>
    <row r="90" spans="1:29" x14ac:dyDescent="0.3">
      <c r="A90" s="547"/>
      <c r="B90" s="11" t="s">
        <v>61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111">
        <v>0</v>
      </c>
      <c r="O90" s="85">
        <f t="shared" si="12"/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</row>
    <row r="91" spans="1:29" x14ac:dyDescent="0.3">
      <c r="A91" s="547"/>
      <c r="B91" s="11" t="s">
        <v>62</v>
      </c>
      <c r="C91" s="3">
        <v>16292.929565429688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99261.353672027588</v>
      </c>
      <c r="K91" s="3">
        <v>0</v>
      </c>
      <c r="L91" s="3">
        <v>285728.64721679688</v>
      </c>
      <c r="M91" s="3">
        <v>198915.85693359375</v>
      </c>
      <c r="N91" s="111">
        <v>1200822.2275390625</v>
      </c>
      <c r="O91" s="85">
        <f t="shared" si="12"/>
        <v>1801021.0149269104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</row>
    <row r="92" spans="1:29" x14ac:dyDescent="0.3">
      <c r="A92" s="547"/>
      <c r="B92" s="12" t="s">
        <v>63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111">
        <v>0</v>
      </c>
      <c r="O92" s="85">
        <f t="shared" si="12"/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</row>
    <row r="93" spans="1:29" x14ac:dyDescent="0.3">
      <c r="A93" s="547"/>
      <c r="B93" s="11" t="s">
        <v>64</v>
      </c>
      <c r="C93" s="3">
        <v>0</v>
      </c>
      <c r="D93" s="3">
        <v>0</v>
      </c>
      <c r="E93" s="3">
        <v>9166.5673236846924</v>
      </c>
      <c r="F93" s="3">
        <v>0</v>
      </c>
      <c r="G93" s="3">
        <v>0</v>
      </c>
      <c r="H93" s="3">
        <v>0</v>
      </c>
      <c r="I93" s="3">
        <v>0</v>
      </c>
      <c r="J93" s="3">
        <v>2505.6184387207031</v>
      </c>
      <c r="K93" s="3">
        <v>0</v>
      </c>
      <c r="L93" s="3">
        <v>9754.7409820556641</v>
      </c>
      <c r="M93" s="3">
        <v>8465.9054584503174</v>
      </c>
      <c r="N93" s="111">
        <v>82499.105913162231</v>
      </c>
      <c r="O93" s="85">
        <f t="shared" si="12"/>
        <v>112391.93811607361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</row>
    <row r="94" spans="1:29" x14ac:dyDescent="0.3">
      <c r="A94" s="547"/>
      <c r="B94" s="11" t="s">
        <v>65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111">
        <v>0</v>
      </c>
      <c r="O94" s="85">
        <f t="shared" si="12"/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</row>
    <row r="95" spans="1:29" x14ac:dyDescent="0.3">
      <c r="A95" s="547"/>
      <c r="B95" s="11" t="s">
        <v>66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111">
        <v>0</v>
      </c>
      <c r="O95" s="85">
        <f t="shared" si="12"/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</row>
    <row r="96" spans="1:29" x14ac:dyDescent="0.3">
      <c r="A96" s="547"/>
      <c r="B96" s="11" t="s">
        <v>67</v>
      </c>
      <c r="C96" s="3">
        <v>0</v>
      </c>
      <c r="D96" s="3">
        <v>0</v>
      </c>
      <c r="E96" s="3">
        <v>592.49163818359375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2369.966552734375</v>
      </c>
      <c r="M96" s="3">
        <v>11900.441345214844</v>
      </c>
      <c r="N96" s="111">
        <v>45029.364501953125</v>
      </c>
      <c r="O96" s="85">
        <f t="shared" si="12"/>
        <v>59892.264038085938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</row>
    <row r="97" spans="1:29" x14ac:dyDescent="0.3">
      <c r="A97" s="547"/>
      <c r="B97" s="11" t="s">
        <v>68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18515.943115234375</v>
      </c>
      <c r="M97" s="3">
        <v>18117.777801513672</v>
      </c>
      <c r="N97" s="111">
        <v>274101.20747375488</v>
      </c>
      <c r="O97" s="85">
        <f t="shared" si="12"/>
        <v>310734.92839050293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</row>
    <row r="98" spans="1:29" ht="15" thickBot="1" x14ac:dyDescent="0.35">
      <c r="A98" s="548"/>
      <c r="B98" s="224" t="s">
        <v>69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111">
        <v>0</v>
      </c>
      <c r="O98" s="85">
        <f t="shared" si="12"/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</row>
    <row r="99" spans="1:29" ht="21.6" thickBot="1" x14ac:dyDescent="0.45">
      <c r="A99" s="87"/>
      <c r="B99" s="225" t="s">
        <v>70</v>
      </c>
      <c r="C99" s="226">
        <f t="shared" ref="C99:N99" si="13">SUM(C88:C98)</f>
        <v>19259.587814331055</v>
      </c>
      <c r="D99" s="226">
        <f t="shared" si="13"/>
        <v>0</v>
      </c>
      <c r="E99" s="226">
        <f t="shared" si="13"/>
        <v>17210.00958442688</v>
      </c>
      <c r="F99" s="226">
        <f t="shared" si="13"/>
        <v>0</v>
      </c>
      <c r="G99" s="226">
        <f t="shared" si="13"/>
        <v>0</v>
      </c>
      <c r="H99" s="226">
        <f t="shared" si="13"/>
        <v>0</v>
      </c>
      <c r="I99" s="226">
        <f t="shared" si="13"/>
        <v>11176.425933837891</v>
      </c>
      <c r="J99" s="226">
        <f t="shared" si="13"/>
        <v>123041.53243637085</v>
      </c>
      <c r="K99" s="226">
        <f t="shared" si="13"/>
        <v>22175.9208984375</v>
      </c>
      <c r="L99" s="227">
        <f t="shared" si="13"/>
        <v>360979.67317199707</v>
      </c>
      <c r="M99" s="227">
        <f t="shared" si="13"/>
        <v>270027.06649971008</v>
      </c>
      <c r="N99" s="404">
        <f t="shared" si="13"/>
        <v>2030630.137544632</v>
      </c>
      <c r="O99" s="88">
        <f t="shared" si="12"/>
        <v>2854500.3538837433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</row>
    <row r="100" spans="1:29" ht="21.6" thickBot="1" x14ac:dyDescent="0.45">
      <c r="A100" s="87"/>
      <c r="F100" s="86">
        <v>0</v>
      </c>
      <c r="L100" s="112"/>
      <c r="M100" s="112"/>
      <c r="N100" s="405"/>
    </row>
    <row r="101" spans="1:29" ht="21.6" thickBot="1" x14ac:dyDescent="0.45">
      <c r="A101" s="87"/>
      <c r="B101" s="221" t="s">
        <v>48</v>
      </c>
      <c r="C101" s="222">
        <v>43850</v>
      </c>
      <c r="D101" s="222">
        <v>43882</v>
      </c>
      <c r="E101" s="222">
        <v>43914</v>
      </c>
      <c r="F101" s="222">
        <v>43946</v>
      </c>
      <c r="G101" s="222">
        <v>43978</v>
      </c>
      <c r="H101" s="222">
        <v>44010</v>
      </c>
      <c r="I101" s="222">
        <v>44042</v>
      </c>
      <c r="J101" s="222">
        <v>44074</v>
      </c>
      <c r="K101" s="222">
        <v>44076</v>
      </c>
      <c r="L101" s="222">
        <v>44107</v>
      </c>
      <c r="M101" s="222">
        <v>44140</v>
      </c>
      <c r="N101" s="403" t="s">
        <v>57</v>
      </c>
      <c r="O101" s="223" t="s">
        <v>3</v>
      </c>
    </row>
    <row r="102" spans="1:29" x14ac:dyDescent="0.3">
      <c r="A102" s="543" t="s">
        <v>77</v>
      </c>
      <c r="B102" s="11" t="s">
        <v>59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111">
        <v>48885.442632436752</v>
      </c>
      <c r="O102" s="85">
        <f t="shared" ref="O102:O113" si="14">SUM(C102:N102)</f>
        <v>48885.442632436752</v>
      </c>
      <c r="P102" s="229"/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</row>
    <row r="103" spans="1:29" x14ac:dyDescent="0.3">
      <c r="A103" s="544"/>
      <c r="B103" s="12" t="s">
        <v>60</v>
      </c>
      <c r="C103" s="3">
        <v>0</v>
      </c>
      <c r="D103" s="3">
        <v>21433.220703125</v>
      </c>
      <c r="E103" s="3">
        <v>0</v>
      </c>
      <c r="F103" s="3">
        <v>0</v>
      </c>
      <c r="G103" s="3">
        <v>0</v>
      </c>
      <c r="H103" s="3">
        <v>216346.65625</v>
      </c>
      <c r="I103" s="3">
        <v>0</v>
      </c>
      <c r="J103" s="3">
        <v>0</v>
      </c>
      <c r="K103" s="3">
        <v>30758.0634765625</v>
      </c>
      <c r="L103" s="3">
        <v>0</v>
      </c>
      <c r="M103" s="3">
        <v>0</v>
      </c>
      <c r="N103" s="111">
        <v>75155.44921875</v>
      </c>
      <c r="O103" s="85">
        <f t="shared" si="14"/>
        <v>343693.3896484375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</row>
    <row r="104" spans="1:29" x14ac:dyDescent="0.3">
      <c r="A104" s="544"/>
      <c r="B104" s="11" t="s">
        <v>61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111">
        <v>0</v>
      </c>
      <c r="O104" s="85">
        <f t="shared" si="14"/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</row>
    <row r="105" spans="1:29" x14ac:dyDescent="0.3">
      <c r="A105" s="544"/>
      <c r="B105" s="11" t="s">
        <v>62</v>
      </c>
      <c r="C105" s="3">
        <v>0</v>
      </c>
      <c r="D105" s="3">
        <v>125102.27221679688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179529.88415527344</v>
      </c>
      <c r="L105" s="3">
        <v>0</v>
      </c>
      <c r="M105" s="3">
        <v>0</v>
      </c>
      <c r="N105" s="111">
        <v>438670.30517578125</v>
      </c>
      <c r="O105" s="85">
        <f t="shared" si="14"/>
        <v>743302.46154785156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</row>
    <row r="106" spans="1:29" x14ac:dyDescent="0.3">
      <c r="A106" s="544"/>
      <c r="B106" s="12" t="s">
        <v>63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111">
        <v>0</v>
      </c>
      <c r="O106" s="85">
        <f t="shared" si="14"/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</row>
    <row r="107" spans="1:29" x14ac:dyDescent="0.3">
      <c r="A107" s="544"/>
      <c r="B107" s="11" t="s">
        <v>64</v>
      </c>
      <c r="C107" s="3">
        <v>0</v>
      </c>
      <c r="D107" s="3">
        <v>39701.318321228027</v>
      </c>
      <c r="E107" s="3">
        <v>0</v>
      </c>
      <c r="F107" s="3">
        <v>0</v>
      </c>
      <c r="G107" s="3">
        <v>0</v>
      </c>
      <c r="H107" s="3">
        <v>26983.756542205811</v>
      </c>
      <c r="I107" s="3">
        <v>0</v>
      </c>
      <c r="J107" s="3">
        <v>0</v>
      </c>
      <c r="K107" s="3">
        <v>0</v>
      </c>
      <c r="L107" s="3">
        <v>3871.5824604034424</v>
      </c>
      <c r="M107" s="3">
        <v>0</v>
      </c>
      <c r="N107" s="111">
        <v>238876.65959358215</v>
      </c>
      <c r="O107" s="85">
        <f t="shared" si="14"/>
        <v>309433.31691741943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</row>
    <row r="108" spans="1:29" x14ac:dyDescent="0.3">
      <c r="A108" s="544"/>
      <c r="B108" s="11" t="s">
        <v>65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111">
        <v>80195.43701171875</v>
      </c>
      <c r="O108" s="85">
        <f t="shared" si="14"/>
        <v>80195.43701171875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</row>
    <row r="109" spans="1:29" x14ac:dyDescent="0.3">
      <c r="A109" s="544"/>
      <c r="B109" s="11" t="s">
        <v>66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111">
        <v>0</v>
      </c>
      <c r="O109" s="85">
        <f t="shared" si="14"/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</row>
    <row r="110" spans="1:29" x14ac:dyDescent="0.3">
      <c r="A110" s="544"/>
      <c r="B110" s="11" t="s">
        <v>67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111">
        <v>0</v>
      </c>
      <c r="O110" s="85">
        <f t="shared" si="14"/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</row>
    <row r="111" spans="1:29" x14ac:dyDescent="0.3">
      <c r="A111" s="544"/>
      <c r="B111" s="11" t="s">
        <v>68</v>
      </c>
      <c r="C111" s="3">
        <v>0</v>
      </c>
      <c r="D111" s="3">
        <v>98831.657745361328</v>
      </c>
      <c r="E111" s="3">
        <v>0</v>
      </c>
      <c r="F111" s="3">
        <v>0</v>
      </c>
      <c r="G111" s="3">
        <v>0</v>
      </c>
      <c r="H111" s="3">
        <v>122066.17951965332</v>
      </c>
      <c r="I111" s="3">
        <v>0</v>
      </c>
      <c r="J111" s="3">
        <v>0</v>
      </c>
      <c r="K111" s="3">
        <v>0</v>
      </c>
      <c r="L111" s="3">
        <v>1105.4795074462891</v>
      </c>
      <c r="M111" s="3">
        <v>0</v>
      </c>
      <c r="N111" s="111">
        <v>543382.88804626465</v>
      </c>
      <c r="O111" s="85">
        <f t="shared" si="14"/>
        <v>765386.20481872559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</row>
    <row r="112" spans="1:29" ht="15" thickBot="1" x14ac:dyDescent="0.35">
      <c r="A112" s="545"/>
      <c r="B112" s="224" t="s">
        <v>69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111">
        <v>0</v>
      </c>
      <c r="O112" s="85">
        <f t="shared" si="14"/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</row>
    <row r="113" spans="1:29" ht="21.6" thickBot="1" x14ac:dyDescent="0.45">
      <c r="A113" s="87"/>
      <c r="B113" s="225" t="s">
        <v>70</v>
      </c>
      <c r="C113" s="226">
        <f t="shared" ref="C113:N113" si="15">SUM(C102:C112)</f>
        <v>0</v>
      </c>
      <c r="D113" s="226">
        <f t="shared" si="15"/>
        <v>285068.46898651123</v>
      </c>
      <c r="E113" s="226">
        <f t="shared" si="15"/>
        <v>0</v>
      </c>
      <c r="F113" s="226">
        <f t="shared" si="15"/>
        <v>0</v>
      </c>
      <c r="G113" s="226">
        <f t="shared" si="15"/>
        <v>0</v>
      </c>
      <c r="H113" s="226">
        <f t="shared" si="15"/>
        <v>365396.59231185913</v>
      </c>
      <c r="I113" s="226">
        <f t="shared" si="15"/>
        <v>0</v>
      </c>
      <c r="J113" s="226">
        <f t="shared" si="15"/>
        <v>0</v>
      </c>
      <c r="K113" s="226">
        <f t="shared" si="15"/>
        <v>210287.94763183594</v>
      </c>
      <c r="L113" s="227">
        <f t="shared" si="15"/>
        <v>4977.0619678497314</v>
      </c>
      <c r="M113" s="227">
        <f t="shared" si="15"/>
        <v>0</v>
      </c>
      <c r="N113" s="404">
        <f t="shared" si="15"/>
        <v>1425166.1816785336</v>
      </c>
      <c r="O113" s="88">
        <f t="shared" si="14"/>
        <v>2290896.2525765896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</row>
    <row r="114" spans="1:29" ht="21.6" thickBot="1" x14ac:dyDescent="0.45">
      <c r="A114" s="87"/>
      <c r="F114" s="86">
        <v>0</v>
      </c>
      <c r="L114" s="112"/>
      <c r="M114" s="112"/>
      <c r="N114" s="405"/>
    </row>
    <row r="115" spans="1:29" ht="21.6" thickBot="1" x14ac:dyDescent="0.45">
      <c r="A115" s="87"/>
      <c r="B115" s="221" t="s">
        <v>48</v>
      </c>
      <c r="C115" s="222">
        <v>43850</v>
      </c>
      <c r="D115" s="222">
        <v>43882</v>
      </c>
      <c r="E115" s="222">
        <v>43914</v>
      </c>
      <c r="F115" s="222">
        <v>43946</v>
      </c>
      <c r="G115" s="222">
        <v>43978</v>
      </c>
      <c r="H115" s="222">
        <v>44010</v>
      </c>
      <c r="I115" s="222">
        <v>44042</v>
      </c>
      <c r="J115" s="222">
        <v>44074</v>
      </c>
      <c r="K115" s="222">
        <v>44076</v>
      </c>
      <c r="L115" s="222">
        <v>44107</v>
      </c>
      <c r="M115" s="222">
        <v>44140</v>
      </c>
      <c r="N115" s="403" t="s">
        <v>57</v>
      </c>
      <c r="O115" s="223" t="s">
        <v>3</v>
      </c>
    </row>
    <row r="116" spans="1:29" ht="15" customHeight="1" x14ac:dyDescent="0.3">
      <c r="A116" s="543" t="s">
        <v>78</v>
      </c>
      <c r="B116" s="11" t="s">
        <v>59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111">
        <v>0</v>
      </c>
      <c r="O116" s="85">
        <f t="shared" ref="O116:O127" si="16">SUM(C116:N116)</f>
        <v>0</v>
      </c>
      <c r="P116" s="229"/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</row>
    <row r="117" spans="1:29" x14ac:dyDescent="0.3">
      <c r="A117" s="544"/>
      <c r="B117" s="12" t="s">
        <v>60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111">
        <v>0</v>
      </c>
      <c r="O117" s="85">
        <f t="shared" si="16"/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</row>
    <row r="118" spans="1:29" x14ac:dyDescent="0.3">
      <c r="A118" s="544"/>
      <c r="B118" s="11" t="s">
        <v>61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111">
        <v>0</v>
      </c>
      <c r="O118" s="85">
        <f t="shared" si="16"/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</row>
    <row r="119" spans="1:29" x14ac:dyDescent="0.3">
      <c r="A119" s="544"/>
      <c r="B119" s="11" t="s">
        <v>62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111">
        <v>0</v>
      </c>
      <c r="O119" s="85">
        <f t="shared" si="16"/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</row>
    <row r="120" spans="1:29" x14ac:dyDescent="0.3">
      <c r="A120" s="544"/>
      <c r="B120" s="12" t="s">
        <v>63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111">
        <v>0</v>
      </c>
      <c r="O120" s="85">
        <f t="shared" si="16"/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</row>
    <row r="121" spans="1:29" x14ac:dyDescent="0.3">
      <c r="A121" s="544"/>
      <c r="B121" s="11" t="s">
        <v>64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111">
        <v>0</v>
      </c>
      <c r="O121" s="85">
        <f t="shared" si="16"/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</row>
    <row r="122" spans="1:29" x14ac:dyDescent="0.3">
      <c r="A122" s="544"/>
      <c r="B122" s="11" t="s">
        <v>65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111">
        <v>0</v>
      </c>
      <c r="O122" s="85">
        <f t="shared" si="16"/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</row>
    <row r="123" spans="1:29" x14ac:dyDescent="0.3">
      <c r="A123" s="544"/>
      <c r="B123" s="11" t="s">
        <v>66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111">
        <v>0</v>
      </c>
      <c r="O123" s="85">
        <f t="shared" si="16"/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</row>
    <row r="124" spans="1:29" x14ac:dyDescent="0.3">
      <c r="A124" s="544"/>
      <c r="B124" s="11" t="s">
        <v>67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111">
        <v>0</v>
      </c>
      <c r="O124" s="85">
        <f t="shared" si="16"/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</row>
    <row r="125" spans="1:29" x14ac:dyDescent="0.3">
      <c r="A125" s="544"/>
      <c r="B125" s="11" t="s">
        <v>68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111">
        <v>0</v>
      </c>
      <c r="O125" s="85">
        <f t="shared" si="16"/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</row>
    <row r="126" spans="1:29" ht="15" thickBot="1" x14ac:dyDescent="0.35">
      <c r="A126" s="545"/>
      <c r="B126" s="224" t="s">
        <v>69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111">
        <v>0</v>
      </c>
      <c r="O126" s="85">
        <f t="shared" si="16"/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</row>
    <row r="127" spans="1:29" ht="21.6" thickBot="1" x14ac:dyDescent="0.45">
      <c r="A127" s="87"/>
      <c r="B127" s="225" t="s">
        <v>70</v>
      </c>
      <c r="C127" s="226">
        <f t="shared" ref="C127:N127" si="17">SUM(C116:C126)</f>
        <v>0</v>
      </c>
      <c r="D127" s="226">
        <f t="shared" si="17"/>
        <v>0</v>
      </c>
      <c r="E127" s="226">
        <f t="shared" si="17"/>
        <v>0</v>
      </c>
      <c r="F127" s="226">
        <f t="shared" si="17"/>
        <v>0</v>
      </c>
      <c r="G127" s="226">
        <f t="shared" si="17"/>
        <v>0</v>
      </c>
      <c r="H127" s="226">
        <f t="shared" si="17"/>
        <v>0</v>
      </c>
      <c r="I127" s="226">
        <f t="shared" si="17"/>
        <v>0</v>
      </c>
      <c r="J127" s="226">
        <f t="shared" si="17"/>
        <v>0</v>
      </c>
      <c r="K127" s="226">
        <f t="shared" si="17"/>
        <v>0</v>
      </c>
      <c r="L127" s="227">
        <f t="shared" si="17"/>
        <v>0</v>
      </c>
      <c r="M127" s="227">
        <f t="shared" si="17"/>
        <v>0</v>
      </c>
      <c r="N127" s="404">
        <f t="shared" si="17"/>
        <v>0</v>
      </c>
      <c r="O127" s="88">
        <f t="shared" si="16"/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</row>
    <row r="128" spans="1:29" ht="21.6" thickBot="1" x14ac:dyDescent="0.45">
      <c r="A128" s="87"/>
      <c r="F128" s="86">
        <v>0</v>
      </c>
      <c r="L128" s="112"/>
      <c r="M128" s="112"/>
      <c r="N128" s="405"/>
    </row>
    <row r="129" spans="1:29" ht="21.6" thickBot="1" x14ac:dyDescent="0.45">
      <c r="A129" s="87"/>
      <c r="B129" s="221" t="s">
        <v>48</v>
      </c>
      <c r="C129" s="222">
        <v>43850</v>
      </c>
      <c r="D129" s="222">
        <v>43882</v>
      </c>
      <c r="E129" s="222">
        <v>43914</v>
      </c>
      <c r="F129" s="222">
        <v>43946</v>
      </c>
      <c r="G129" s="222">
        <v>43978</v>
      </c>
      <c r="H129" s="222">
        <v>44010</v>
      </c>
      <c r="I129" s="222">
        <v>44042</v>
      </c>
      <c r="J129" s="222">
        <v>44074</v>
      </c>
      <c r="K129" s="222">
        <v>44076</v>
      </c>
      <c r="L129" s="222">
        <v>44107</v>
      </c>
      <c r="M129" s="222">
        <v>44140</v>
      </c>
      <c r="N129" s="403" t="s">
        <v>57</v>
      </c>
      <c r="O129" s="223" t="s">
        <v>3</v>
      </c>
    </row>
    <row r="130" spans="1:29" x14ac:dyDescent="0.3">
      <c r="A130" s="546" t="s">
        <v>79</v>
      </c>
      <c r="B130" s="11" t="s">
        <v>59</v>
      </c>
      <c r="C130" s="3">
        <v>3989.1730651855469</v>
      </c>
      <c r="D130" s="3">
        <v>0</v>
      </c>
      <c r="E130" s="3">
        <v>0</v>
      </c>
      <c r="F130" s="3">
        <v>1642.7213287353516</v>
      </c>
      <c r="G130" s="3">
        <v>0</v>
      </c>
      <c r="H130" s="3">
        <v>1013.7387084960938</v>
      </c>
      <c r="I130" s="3">
        <v>2027.4774169921875</v>
      </c>
      <c r="J130" s="3">
        <v>0</v>
      </c>
      <c r="K130" s="3">
        <v>1219.324951171875</v>
      </c>
      <c r="L130" s="3">
        <v>0</v>
      </c>
      <c r="M130" s="3">
        <v>0</v>
      </c>
      <c r="N130" s="111">
        <v>0</v>
      </c>
      <c r="O130" s="85">
        <f t="shared" ref="O130:O141" si="18">SUM(C130:N130)</f>
        <v>9892.4354705810547</v>
      </c>
      <c r="P130" s="229"/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</row>
    <row r="131" spans="1:29" x14ac:dyDescent="0.3">
      <c r="A131" s="547"/>
      <c r="B131" s="12" t="s">
        <v>60</v>
      </c>
      <c r="C131" s="3">
        <v>39698.659027099609</v>
      </c>
      <c r="D131" s="3">
        <v>433.39840698242188</v>
      </c>
      <c r="E131" s="3">
        <v>216.69920349121094</v>
      </c>
      <c r="F131" s="3">
        <v>0</v>
      </c>
      <c r="G131" s="3">
        <v>0</v>
      </c>
      <c r="H131" s="3">
        <v>45662.76171875</v>
      </c>
      <c r="I131" s="3">
        <v>357719.28179931641</v>
      </c>
      <c r="J131" s="3">
        <v>399323.18919372559</v>
      </c>
      <c r="K131" s="3">
        <v>75541.950103759766</v>
      </c>
      <c r="L131" s="3">
        <v>87840.074035644531</v>
      </c>
      <c r="M131" s="3">
        <v>77255.937530517578</v>
      </c>
      <c r="N131" s="111">
        <v>54268.523208618164</v>
      </c>
      <c r="O131" s="85">
        <f t="shared" si="18"/>
        <v>1137960.4742279053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</row>
    <row r="132" spans="1:29" x14ac:dyDescent="0.3">
      <c r="A132" s="547"/>
      <c r="B132" s="11" t="s">
        <v>61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111">
        <v>0</v>
      </c>
      <c r="O132" s="85">
        <f t="shared" si="18"/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</row>
    <row r="133" spans="1:29" x14ac:dyDescent="0.3">
      <c r="A133" s="547"/>
      <c r="B133" s="11" t="s">
        <v>62</v>
      </c>
      <c r="C133" s="3">
        <v>14490.177791595459</v>
      </c>
      <c r="D133" s="3">
        <v>78.901008605957031</v>
      </c>
      <c r="E133" s="3">
        <v>39.450504302978516</v>
      </c>
      <c r="F133" s="3">
        <v>0</v>
      </c>
      <c r="G133" s="3">
        <v>0</v>
      </c>
      <c r="H133" s="3">
        <v>315.60403442382813</v>
      </c>
      <c r="I133" s="3">
        <v>315.60403442382813</v>
      </c>
      <c r="J133" s="3">
        <v>17332.725437164307</v>
      </c>
      <c r="K133" s="3">
        <v>14494.628513336182</v>
      </c>
      <c r="L133" s="3">
        <v>65147.538513183594</v>
      </c>
      <c r="M133" s="3">
        <v>59860.700630187988</v>
      </c>
      <c r="N133" s="111">
        <v>1538.5696678161621</v>
      </c>
      <c r="O133" s="85">
        <f t="shared" si="18"/>
        <v>173613.90013504028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</row>
    <row r="134" spans="1:29" x14ac:dyDescent="0.3">
      <c r="A134" s="547"/>
      <c r="B134" s="12" t="s">
        <v>63</v>
      </c>
      <c r="C134" s="3">
        <v>19102.895401000977</v>
      </c>
      <c r="D134" s="3">
        <v>881.11581420898438</v>
      </c>
      <c r="E134" s="3">
        <v>881.11581420898438</v>
      </c>
      <c r="F134" s="3">
        <v>0</v>
      </c>
      <c r="G134" s="3">
        <v>0</v>
      </c>
      <c r="H134" s="3">
        <v>3524.4632568359375</v>
      </c>
      <c r="I134" s="3">
        <v>53427.192352294922</v>
      </c>
      <c r="J134" s="3">
        <v>60070.758987426758</v>
      </c>
      <c r="K134" s="3">
        <v>14029.419860839844</v>
      </c>
      <c r="L134" s="3">
        <v>16664.912734985352</v>
      </c>
      <c r="M134" s="3">
        <v>9821.3509979248047</v>
      </c>
      <c r="N134" s="111">
        <v>4680.3641815185547</v>
      </c>
      <c r="O134" s="85">
        <f t="shared" si="18"/>
        <v>183083.58940124512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</row>
    <row r="135" spans="1:29" x14ac:dyDescent="0.3">
      <c r="A135" s="547"/>
      <c r="B135" s="11" t="s">
        <v>64</v>
      </c>
      <c r="C135" s="3">
        <v>9951.258731842041</v>
      </c>
      <c r="D135" s="3">
        <v>0</v>
      </c>
      <c r="E135" s="3">
        <v>0</v>
      </c>
      <c r="F135" s="3">
        <v>0</v>
      </c>
      <c r="G135" s="3">
        <v>0</v>
      </c>
      <c r="H135" s="3">
        <v>3462.8043308258057</v>
      </c>
      <c r="I135" s="3">
        <v>73818.951171875</v>
      </c>
      <c r="J135" s="3">
        <v>82243.895408630371</v>
      </c>
      <c r="K135" s="3">
        <v>12399.188089370728</v>
      </c>
      <c r="L135" s="3">
        <v>0</v>
      </c>
      <c r="M135" s="3">
        <v>0</v>
      </c>
      <c r="N135" s="111">
        <v>0</v>
      </c>
      <c r="O135" s="85">
        <f t="shared" si="18"/>
        <v>181876.09773254395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</row>
    <row r="136" spans="1:29" x14ac:dyDescent="0.3">
      <c r="A136" s="547"/>
      <c r="B136" s="11" t="s">
        <v>65</v>
      </c>
      <c r="C136" s="3">
        <v>1077.2999572753906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72332.997131347656</v>
      </c>
      <c r="J136" s="3">
        <v>102035.69595336914</v>
      </c>
      <c r="K136" s="3">
        <v>15389.999389648438</v>
      </c>
      <c r="L136" s="3">
        <v>0</v>
      </c>
      <c r="M136" s="3">
        <v>0</v>
      </c>
      <c r="N136" s="111">
        <v>0</v>
      </c>
      <c r="O136" s="85">
        <f t="shared" si="18"/>
        <v>190835.99243164063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</row>
    <row r="137" spans="1:29" x14ac:dyDescent="0.3">
      <c r="A137" s="547"/>
      <c r="B137" s="11" t="s">
        <v>66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111">
        <v>0</v>
      </c>
      <c r="O137" s="85">
        <f t="shared" si="18"/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</row>
    <row r="138" spans="1:29" x14ac:dyDescent="0.3">
      <c r="A138" s="547"/>
      <c r="B138" s="11" t="s">
        <v>67</v>
      </c>
      <c r="C138" s="3">
        <v>16375.151611328125</v>
      </c>
      <c r="D138" s="3">
        <v>1129.32080078125</v>
      </c>
      <c r="E138" s="3">
        <v>564.660400390625</v>
      </c>
      <c r="F138" s="3">
        <v>1129.32080078125</v>
      </c>
      <c r="G138" s="3">
        <v>0</v>
      </c>
      <c r="H138" s="3">
        <v>0</v>
      </c>
      <c r="I138" s="3">
        <v>564.660400390625</v>
      </c>
      <c r="J138" s="3">
        <v>0</v>
      </c>
      <c r="K138" s="3">
        <v>0</v>
      </c>
      <c r="L138" s="3">
        <v>0</v>
      </c>
      <c r="M138" s="3">
        <v>0</v>
      </c>
      <c r="N138" s="111">
        <v>0</v>
      </c>
      <c r="O138" s="85">
        <f t="shared" si="18"/>
        <v>19763.114013671875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</row>
    <row r="139" spans="1:29" x14ac:dyDescent="0.3">
      <c r="A139" s="547"/>
      <c r="B139" s="11" t="s">
        <v>68</v>
      </c>
      <c r="C139" s="3">
        <v>729.41679000854492</v>
      </c>
      <c r="D139" s="3">
        <v>0</v>
      </c>
      <c r="E139" s="3">
        <v>0</v>
      </c>
      <c r="F139" s="3">
        <v>0</v>
      </c>
      <c r="G139" s="3">
        <v>0</v>
      </c>
      <c r="H139" s="3">
        <v>18.494821548461914</v>
      </c>
      <c r="I139" s="3">
        <v>53039.875239610672</v>
      </c>
      <c r="J139" s="3">
        <v>59608.872312545776</v>
      </c>
      <c r="K139" s="3">
        <v>8557.5429036617279</v>
      </c>
      <c r="L139" s="3">
        <v>0</v>
      </c>
      <c r="M139" s="3">
        <v>196.36420000000001</v>
      </c>
      <c r="N139" s="111">
        <v>0</v>
      </c>
      <c r="O139" s="85">
        <f t="shared" si="18"/>
        <v>122150.56626737518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</row>
    <row r="140" spans="1:29" ht="15" thickBot="1" x14ac:dyDescent="0.35">
      <c r="A140" s="548"/>
      <c r="B140" s="224" t="s">
        <v>69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111">
        <v>0</v>
      </c>
      <c r="O140" s="85">
        <f t="shared" si="18"/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</row>
    <row r="141" spans="1:29" ht="21.6" thickBot="1" x14ac:dyDescent="0.45">
      <c r="A141" s="87"/>
      <c r="B141" s="225" t="s">
        <v>70</v>
      </c>
      <c r="C141" s="226">
        <f t="shared" ref="C141:N141" si="19">SUM(C130:C140)</f>
        <v>105414.03237533569</v>
      </c>
      <c r="D141" s="226">
        <f t="shared" si="19"/>
        <v>2522.7360305786133</v>
      </c>
      <c r="E141" s="226">
        <f t="shared" si="19"/>
        <v>1701.9259223937988</v>
      </c>
      <c r="F141" s="226">
        <f t="shared" si="19"/>
        <v>2772.0421295166016</v>
      </c>
      <c r="G141" s="226">
        <f t="shared" si="19"/>
        <v>0</v>
      </c>
      <c r="H141" s="226">
        <f t="shared" si="19"/>
        <v>53997.866870880127</v>
      </c>
      <c r="I141" s="226">
        <f t="shared" si="19"/>
        <v>613246.0395462513</v>
      </c>
      <c r="J141" s="226">
        <f t="shared" si="19"/>
        <v>720615.13729286194</v>
      </c>
      <c r="K141" s="226">
        <f t="shared" si="19"/>
        <v>141632.05381178856</v>
      </c>
      <c r="L141" s="227">
        <f t="shared" si="19"/>
        <v>169652.52528381348</v>
      </c>
      <c r="M141" s="227">
        <f t="shared" si="19"/>
        <v>147134.35335863038</v>
      </c>
      <c r="N141" s="404">
        <f t="shared" si="19"/>
        <v>60487.457057952881</v>
      </c>
      <c r="O141" s="88">
        <f t="shared" si="18"/>
        <v>2019176.1696800033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</row>
    <row r="142" spans="1:29" ht="21.6" thickBot="1" x14ac:dyDescent="0.45">
      <c r="A142" s="87"/>
      <c r="F142" s="86">
        <v>0</v>
      </c>
      <c r="L142" s="112"/>
      <c r="M142" s="112"/>
      <c r="N142" s="405"/>
    </row>
    <row r="143" spans="1:29" ht="21.6" thickBot="1" x14ac:dyDescent="0.45">
      <c r="A143" s="87"/>
      <c r="B143" s="221" t="s">
        <v>48</v>
      </c>
      <c r="C143" s="222">
        <v>43850</v>
      </c>
      <c r="D143" s="222">
        <v>43882</v>
      </c>
      <c r="E143" s="222">
        <v>43914</v>
      </c>
      <c r="F143" s="222">
        <v>43946</v>
      </c>
      <c r="G143" s="222">
        <v>43978</v>
      </c>
      <c r="H143" s="222">
        <v>44010</v>
      </c>
      <c r="I143" s="222">
        <v>44042</v>
      </c>
      <c r="J143" s="222">
        <v>44074</v>
      </c>
      <c r="K143" s="222">
        <v>44076</v>
      </c>
      <c r="L143" s="222">
        <v>44107</v>
      </c>
      <c r="M143" s="222">
        <v>44140</v>
      </c>
      <c r="N143" s="403" t="s">
        <v>57</v>
      </c>
      <c r="O143" s="223" t="s">
        <v>3</v>
      </c>
    </row>
    <row r="144" spans="1:29" ht="15" customHeight="1" x14ac:dyDescent="0.3">
      <c r="A144" s="546" t="s">
        <v>80</v>
      </c>
      <c r="B144" s="11" t="s">
        <v>59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111">
        <v>0</v>
      </c>
      <c r="O144" s="85">
        <f t="shared" ref="O144:O155" si="20">SUM(C144:N144)</f>
        <v>0</v>
      </c>
      <c r="P144" s="229"/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</row>
    <row r="145" spans="1:29" x14ac:dyDescent="0.3">
      <c r="A145" s="547"/>
      <c r="B145" s="12" t="s">
        <v>60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21011.373291015625</v>
      </c>
      <c r="I145" s="3">
        <v>0</v>
      </c>
      <c r="J145" s="3">
        <v>108808.89739990234</v>
      </c>
      <c r="K145" s="3">
        <v>0</v>
      </c>
      <c r="L145" s="3">
        <v>18760.154724121094</v>
      </c>
      <c r="M145" s="3">
        <v>1333.8858337402344</v>
      </c>
      <c r="N145" s="111">
        <v>49361.462036132813</v>
      </c>
      <c r="O145" s="85">
        <f t="shared" si="20"/>
        <v>199275.77328491211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</row>
    <row r="146" spans="1:29" x14ac:dyDescent="0.3">
      <c r="A146" s="547"/>
      <c r="B146" s="11" t="s">
        <v>61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111">
        <v>0</v>
      </c>
      <c r="O146" s="85">
        <f t="shared" si="20"/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</row>
    <row r="147" spans="1:29" x14ac:dyDescent="0.3">
      <c r="A147" s="547"/>
      <c r="B147" s="11" t="s">
        <v>62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78.901008605957031</v>
      </c>
      <c r="N147" s="111">
        <v>7101.0907745361328</v>
      </c>
      <c r="O147" s="85">
        <f t="shared" si="20"/>
        <v>7179.9917831420898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</row>
    <row r="148" spans="1:29" x14ac:dyDescent="0.3">
      <c r="A148" s="547"/>
      <c r="B148" s="12" t="s">
        <v>63</v>
      </c>
      <c r="C148" s="3">
        <v>0</v>
      </c>
      <c r="D148" s="3">
        <v>0</v>
      </c>
      <c r="E148" s="3">
        <v>6316.2973022460938</v>
      </c>
      <c r="F148" s="3">
        <v>0</v>
      </c>
      <c r="G148" s="3">
        <v>0</v>
      </c>
      <c r="H148" s="3">
        <v>28333.105041503906</v>
      </c>
      <c r="I148" s="3">
        <v>0</v>
      </c>
      <c r="J148" s="3">
        <v>31581.486511230469</v>
      </c>
      <c r="K148" s="3">
        <v>0</v>
      </c>
      <c r="L148" s="3">
        <v>9023.2818603515625</v>
      </c>
      <c r="M148" s="3">
        <v>27069.845581054688</v>
      </c>
      <c r="N148" s="111">
        <v>46921.065673828125</v>
      </c>
      <c r="O148" s="85">
        <f t="shared" si="20"/>
        <v>149245.08197021484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</row>
    <row r="149" spans="1:29" x14ac:dyDescent="0.3">
      <c r="A149" s="547"/>
      <c r="B149" s="11" t="s">
        <v>64</v>
      </c>
      <c r="C149" s="3">
        <v>0</v>
      </c>
      <c r="D149" s="3">
        <v>0</v>
      </c>
      <c r="E149" s="3">
        <v>29742.585678100586</v>
      </c>
      <c r="F149" s="3">
        <v>0</v>
      </c>
      <c r="G149" s="3">
        <v>0</v>
      </c>
      <c r="H149" s="3">
        <v>1746049.400428772</v>
      </c>
      <c r="I149" s="3">
        <v>234620.75157165527</v>
      </c>
      <c r="J149" s="3">
        <v>2073842.9595947266</v>
      </c>
      <c r="K149" s="3">
        <v>0</v>
      </c>
      <c r="L149" s="3">
        <v>179486.79733276367</v>
      </c>
      <c r="M149" s="3">
        <v>1422331.6992759705</v>
      </c>
      <c r="N149" s="111">
        <v>536562.49992370605</v>
      </c>
      <c r="O149" s="85">
        <f t="shared" si="20"/>
        <v>6222636.6938056946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</row>
    <row r="150" spans="1:29" x14ac:dyDescent="0.3">
      <c r="A150" s="547"/>
      <c r="B150" s="11" t="s">
        <v>65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111">
        <v>0</v>
      </c>
      <c r="O150" s="85">
        <f t="shared" si="20"/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</row>
    <row r="151" spans="1:29" x14ac:dyDescent="0.3">
      <c r="A151" s="547"/>
      <c r="B151" s="11" t="s">
        <v>66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111">
        <v>0</v>
      </c>
      <c r="O151" s="85">
        <f t="shared" si="20"/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</row>
    <row r="152" spans="1:29" x14ac:dyDescent="0.3">
      <c r="A152" s="547"/>
      <c r="B152" s="11" t="s">
        <v>67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111">
        <v>564.660400390625</v>
      </c>
      <c r="O152" s="85">
        <f t="shared" si="20"/>
        <v>564.660400390625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</row>
    <row r="153" spans="1:29" x14ac:dyDescent="0.3">
      <c r="A153" s="547"/>
      <c r="B153" s="11" t="s">
        <v>68</v>
      </c>
      <c r="C153" s="3">
        <v>0</v>
      </c>
      <c r="D153" s="3">
        <v>0</v>
      </c>
      <c r="E153" s="3">
        <v>6355.1002430915833</v>
      </c>
      <c r="F153" s="3">
        <v>0</v>
      </c>
      <c r="G153" s="3">
        <v>0</v>
      </c>
      <c r="H153" s="3">
        <v>28623.434883356094</v>
      </c>
      <c r="I153" s="3">
        <v>0</v>
      </c>
      <c r="J153" s="3">
        <v>31775.501215457916</v>
      </c>
      <c r="K153" s="3">
        <v>0</v>
      </c>
      <c r="L153" s="3">
        <v>9078.7146329879761</v>
      </c>
      <c r="M153" s="3">
        <v>27236.143898963928</v>
      </c>
      <c r="N153" s="111">
        <v>47209.316091537476</v>
      </c>
      <c r="O153" s="85">
        <f t="shared" si="20"/>
        <v>150278.21096539497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</row>
    <row r="154" spans="1:29" ht="15" thickBot="1" x14ac:dyDescent="0.35">
      <c r="A154" s="548"/>
      <c r="B154" s="224" t="s">
        <v>69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111">
        <v>0</v>
      </c>
      <c r="O154" s="85">
        <f t="shared" si="20"/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</row>
    <row r="155" spans="1:29" ht="21.6" thickBot="1" x14ac:dyDescent="0.45">
      <c r="A155" s="87"/>
      <c r="B155" s="225" t="s">
        <v>70</v>
      </c>
      <c r="C155" s="226">
        <f t="shared" ref="C155:N155" si="21">SUM(C144:C154)</f>
        <v>0</v>
      </c>
      <c r="D155" s="226">
        <f t="shared" si="21"/>
        <v>0</v>
      </c>
      <c r="E155" s="226">
        <f t="shared" si="21"/>
        <v>42413.983223438263</v>
      </c>
      <c r="F155" s="226">
        <f t="shared" si="21"/>
        <v>0</v>
      </c>
      <c r="G155" s="226">
        <f t="shared" si="21"/>
        <v>0</v>
      </c>
      <c r="H155" s="226">
        <f t="shared" si="21"/>
        <v>1824017.3136446476</v>
      </c>
      <c r="I155" s="226">
        <f t="shared" si="21"/>
        <v>234620.75157165527</v>
      </c>
      <c r="J155" s="226">
        <f t="shared" si="21"/>
        <v>2246008.8447213173</v>
      </c>
      <c r="K155" s="226">
        <f t="shared" si="21"/>
        <v>0</v>
      </c>
      <c r="L155" s="227">
        <f t="shared" si="21"/>
        <v>216348.9485502243</v>
      </c>
      <c r="M155" s="227">
        <f t="shared" si="21"/>
        <v>1478050.4755983353</v>
      </c>
      <c r="N155" s="404">
        <f t="shared" si="21"/>
        <v>687720.09490013123</v>
      </c>
      <c r="O155" s="88">
        <f t="shared" si="20"/>
        <v>6729180.4122097492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</row>
    <row r="156" spans="1:29" ht="21.6" thickBot="1" x14ac:dyDescent="0.45">
      <c r="A156" s="87"/>
      <c r="F156" s="86">
        <v>0</v>
      </c>
      <c r="L156" s="112"/>
      <c r="M156" s="112"/>
      <c r="N156" s="405"/>
    </row>
    <row r="157" spans="1:29" ht="21.6" thickBot="1" x14ac:dyDescent="0.45">
      <c r="A157" s="87"/>
      <c r="B157" s="221" t="s">
        <v>48</v>
      </c>
      <c r="C157" s="222">
        <v>43850</v>
      </c>
      <c r="D157" s="222">
        <v>43882</v>
      </c>
      <c r="E157" s="222">
        <v>43914</v>
      </c>
      <c r="F157" s="222">
        <v>43946</v>
      </c>
      <c r="G157" s="222">
        <v>43978</v>
      </c>
      <c r="H157" s="222">
        <v>44010</v>
      </c>
      <c r="I157" s="222">
        <v>44042</v>
      </c>
      <c r="J157" s="222">
        <v>44074</v>
      </c>
      <c r="K157" s="222">
        <v>44076</v>
      </c>
      <c r="L157" s="222">
        <v>44107</v>
      </c>
      <c r="M157" s="222">
        <v>44140</v>
      </c>
      <c r="N157" s="403" t="s">
        <v>57</v>
      </c>
      <c r="O157" s="223" t="s">
        <v>3</v>
      </c>
    </row>
    <row r="158" spans="1:29" ht="15" customHeight="1" x14ac:dyDescent="0.3">
      <c r="A158" s="551" t="s">
        <v>197</v>
      </c>
      <c r="B158" s="11" t="s">
        <v>59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111">
        <v>0</v>
      </c>
      <c r="O158" s="85">
        <f t="shared" ref="O158:O169" si="22">SUM(C158:N158)</f>
        <v>0</v>
      </c>
      <c r="P158" s="229"/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</row>
    <row r="159" spans="1:29" x14ac:dyDescent="0.3">
      <c r="A159" s="552"/>
      <c r="B159" s="12" t="s">
        <v>60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111">
        <v>0</v>
      </c>
      <c r="O159" s="85">
        <f t="shared" si="22"/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</row>
    <row r="160" spans="1:29" x14ac:dyDescent="0.3">
      <c r="A160" s="552"/>
      <c r="B160" s="11" t="s">
        <v>61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111">
        <v>0</v>
      </c>
      <c r="O160" s="85">
        <f t="shared" si="22"/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</row>
    <row r="161" spans="1:29" x14ac:dyDescent="0.3">
      <c r="A161" s="552"/>
      <c r="B161" s="11" t="s">
        <v>62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111">
        <v>0</v>
      </c>
      <c r="O161" s="85">
        <f t="shared" si="22"/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</row>
    <row r="162" spans="1:29" x14ac:dyDescent="0.3">
      <c r="A162" s="552"/>
      <c r="B162" s="12" t="s">
        <v>63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11359.1653713988</v>
      </c>
      <c r="I162" s="3">
        <v>0</v>
      </c>
      <c r="J162" s="3">
        <v>59810.149481493303</v>
      </c>
      <c r="K162" s="3">
        <v>23582.918553195799</v>
      </c>
      <c r="L162" s="3">
        <v>0</v>
      </c>
      <c r="M162" s="3">
        <v>0</v>
      </c>
      <c r="N162" s="111">
        <v>0</v>
      </c>
      <c r="O162" s="85">
        <f t="shared" si="22"/>
        <v>94752.233406087907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</row>
    <row r="163" spans="1:29" x14ac:dyDescent="0.3">
      <c r="A163" s="552"/>
      <c r="B163" s="11" t="s">
        <v>64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111">
        <v>0</v>
      </c>
      <c r="O163" s="85">
        <f t="shared" si="22"/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</row>
    <row r="164" spans="1:29" x14ac:dyDescent="0.3">
      <c r="A164" s="552"/>
      <c r="B164" s="11" t="s">
        <v>65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111">
        <v>0</v>
      </c>
      <c r="O164" s="85">
        <f t="shared" si="22"/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</row>
    <row r="165" spans="1:29" x14ac:dyDescent="0.3">
      <c r="A165" s="552"/>
      <c r="B165" s="11" t="s">
        <v>66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111">
        <v>0</v>
      </c>
      <c r="O165" s="85">
        <f t="shared" si="22"/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</row>
    <row r="166" spans="1:29" x14ac:dyDescent="0.3">
      <c r="A166" s="552"/>
      <c r="B166" s="11" t="s">
        <v>67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111">
        <v>0</v>
      </c>
      <c r="O166" s="85">
        <f t="shared" si="22"/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</row>
    <row r="167" spans="1:29" x14ac:dyDescent="0.3">
      <c r="A167" s="552"/>
      <c r="B167" s="11" t="s">
        <v>68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111">
        <v>0</v>
      </c>
      <c r="O167" s="85">
        <f t="shared" si="22"/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</row>
    <row r="168" spans="1:29" ht="15" thickBot="1" x14ac:dyDescent="0.35">
      <c r="A168" s="553"/>
      <c r="B168" s="224" t="s">
        <v>69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111">
        <v>0</v>
      </c>
      <c r="O168" s="85">
        <f t="shared" si="22"/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</row>
    <row r="169" spans="1:29" ht="21.6" thickBot="1" x14ac:dyDescent="0.45">
      <c r="A169" s="87"/>
      <c r="B169" s="225" t="s">
        <v>70</v>
      </c>
      <c r="C169" s="226">
        <f t="shared" ref="C169:N169" si="23">SUM(C158:C168)</f>
        <v>0</v>
      </c>
      <c r="D169" s="226">
        <f t="shared" si="23"/>
        <v>0</v>
      </c>
      <c r="E169" s="226">
        <f t="shared" si="23"/>
        <v>0</v>
      </c>
      <c r="F169" s="226">
        <f t="shared" si="23"/>
        <v>0</v>
      </c>
      <c r="G169" s="226">
        <f t="shared" si="23"/>
        <v>0</v>
      </c>
      <c r="H169" s="226">
        <f t="shared" si="23"/>
        <v>11359.1653713988</v>
      </c>
      <c r="I169" s="226">
        <f t="shared" si="23"/>
        <v>0</v>
      </c>
      <c r="J169" s="226">
        <f t="shared" si="23"/>
        <v>59810.149481493303</v>
      </c>
      <c r="K169" s="226">
        <f t="shared" si="23"/>
        <v>23582.918553195799</v>
      </c>
      <c r="L169" s="227">
        <f t="shared" si="23"/>
        <v>0</v>
      </c>
      <c r="M169" s="227">
        <f t="shared" si="23"/>
        <v>0</v>
      </c>
      <c r="N169" s="404">
        <f t="shared" si="23"/>
        <v>0</v>
      </c>
      <c r="O169" s="88">
        <f t="shared" si="22"/>
        <v>94752.233406087907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</row>
    <row r="170" spans="1:29" ht="21.6" thickBot="1" x14ac:dyDescent="0.45">
      <c r="A170" s="87"/>
      <c r="L170" s="112"/>
      <c r="M170" s="112"/>
      <c r="N170" s="405"/>
    </row>
    <row r="171" spans="1:29" ht="21.6" thickBot="1" x14ac:dyDescent="0.45">
      <c r="A171" s="87"/>
      <c r="B171" s="221" t="s">
        <v>48</v>
      </c>
      <c r="C171" s="222">
        <v>43850</v>
      </c>
      <c r="D171" s="222">
        <v>43882</v>
      </c>
      <c r="E171" s="222">
        <v>43914</v>
      </c>
      <c r="F171" s="222">
        <v>43946</v>
      </c>
      <c r="G171" s="222">
        <v>43978</v>
      </c>
      <c r="H171" s="222">
        <v>44010</v>
      </c>
      <c r="I171" s="222">
        <v>44042</v>
      </c>
      <c r="J171" s="222">
        <v>44074</v>
      </c>
      <c r="K171" s="222">
        <v>44076</v>
      </c>
      <c r="L171" s="222">
        <v>44107</v>
      </c>
      <c r="M171" s="222">
        <v>44140</v>
      </c>
      <c r="N171" s="403" t="s">
        <v>57</v>
      </c>
      <c r="O171" s="223" t="s">
        <v>3</v>
      </c>
    </row>
    <row r="172" spans="1:29" ht="15" customHeight="1" x14ac:dyDescent="0.3">
      <c r="A172" s="543" t="s">
        <v>81</v>
      </c>
      <c r="B172" s="11" t="s">
        <v>59</v>
      </c>
      <c r="C172" s="3">
        <f>C4+C18+C32+C46+C60+C74+C102+C116</f>
        <v>0</v>
      </c>
      <c r="D172" s="3">
        <f t="shared" ref="D172:N172" si="24">D4+D18+D32+D46+D60+D74+D102+D116</f>
        <v>0</v>
      </c>
      <c r="E172" s="3">
        <f t="shared" si="24"/>
        <v>0</v>
      </c>
      <c r="F172" s="3">
        <f t="shared" si="24"/>
        <v>0</v>
      </c>
      <c r="G172" s="3">
        <f t="shared" si="24"/>
        <v>0</v>
      </c>
      <c r="H172" s="3">
        <f t="shared" si="24"/>
        <v>0</v>
      </c>
      <c r="I172" s="3">
        <f t="shared" si="24"/>
        <v>0</v>
      </c>
      <c r="J172" s="3">
        <f t="shared" si="24"/>
        <v>0</v>
      </c>
      <c r="K172" s="3">
        <f t="shared" si="24"/>
        <v>0</v>
      </c>
      <c r="L172" s="3">
        <f t="shared" si="24"/>
        <v>0</v>
      </c>
      <c r="M172" s="3">
        <f t="shared" si="24"/>
        <v>0</v>
      </c>
      <c r="N172" s="111">
        <f t="shared" si="24"/>
        <v>48885.442632436752</v>
      </c>
      <c r="O172" s="85">
        <f t="shared" ref="O172:O183" si="25">SUM(C172:N172)</f>
        <v>48885.442632436752</v>
      </c>
      <c r="P172" s="229"/>
    </row>
    <row r="173" spans="1:29" x14ac:dyDescent="0.3">
      <c r="A173" s="544"/>
      <c r="B173" s="12" t="s">
        <v>60</v>
      </c>
      <c r="C173" s="3">
        <f t="shared" ref="C173:N173" si="26">C5+C19+C33+C47+C61+C75+C103+C117</f>
        <v>1136694.5254516602</v>
      </c>
      <c r="D173" s="3">
        <f t="shared" si="26"/>
        <v>922297.00573730469</v>
      </c>
      <c r="E173" s="3">
        <f t="shared" si="26"/>
        <v>1064162.1763000488</v>
      </c>
      <c r="F173" s="3">
        <f t="shared" si="26"/>
        <v>1190000.7082672119</v>
      </c>
      <c r="G173" s="3">
        <f t="shared" si="26"/>
        <v>2030249.2403717041</v>
      </c>
      <c r="H173" s="3">
        <f t="shared" si="26"/>
        <v>2645535.9468536377</v>
      </c>
      <c r="I173" s="3">
        <f t="shared" si="26"/>
        <v>3321278.3871300528</v>
      </c>
      <c r="J173" s="3">
        <f t="shared" si="26"/>
        <v>4284548.7741539786</v>
      </c>
      <c r="K173" s="3">
        <f t="shared" si="26"/>
        <v>3486156.0534515381</v>
      </c>
      <c r="L173" s="3">
        <f t="shared" si="26"/>
        <v>2801969.7668914795</v>
      </c>
      <c r="M173" s="3">
        <f t="shared" si="26"/>
        <v>1633261.5163858864</v>
      </c>
      <c r="N173" s="111">
        <f t="shared" si="26"/>
        <v>2483241.5031661987</v>
      </c>
      <c r="O173" s="85">
        <f t="shared" si="25"/>
        <v>26999395.6041607</v>
      </c>
    </row>
    <row r="174" spans="1:29" x14ac:dyDescent="0.3">
      <c r="A174" s="544"/>
      <c r="B174" s="11" t="s">
        <v>61</v>
      </c>
      <c r="C174" s="3">
        <f t="shared" ref="C174:N174" si="27">C6+C20+C34+C48+C62+C76+C104+C118</f>
        <v>0</v>
      </c>
      <c r="D174" s="3">
        <f t="shared" si="27"/>
        <v>0</v>
      </c>
      <c r="E174" s="3">
        <f t="shared" si="27"/>
        <v>0</v>
      </c>
      <c r="F174" s="3">
        <f t="shared" si="27"/>
        <v>0</v>
      </c>
      <c r="G174" s="3">
        <f t="shared" si="27"/>
        <v>0</v>
      </c>
      <c r="H174" s="3">
        <f t="shared" si="27"/>
        <v>0</v>
      </c>
      <c r="I174" s="3">
        <f t="shared" si="27"/>
        <v>29707.920000000002</v>
      </c>
      <c r="J174" s="3">
        <f t="shared" si="27"/>
        <v>20630.5</v>
      </c>
      <c r="K174" s="3">
        <f t="shared" si="27"/>
        <v>23931.38</v>
      </c>
      <c r="L174" s="3">
        <f t="shared" si="27"/>
        <v>0</v>
      </c>
      <c r="M174" s="3">
        <f t="shared" si="27"/>
        <v>29707.920000000002</v>
      </c>
      <c r="N174" s="111">
        <f t="shared" si="27"/>
        <v>0</v>
      </c>
      <c r="O174" s="85">
        <f t="shared" si="25"/>
        <v>103977.72</v>
      </c>
    </row>
    <row r="175" spans="1:29" x14ac:dyDescent="0.3">
      <c r="A175" s="544"/>
      <c r="B175" s="11" t="s">
        <v>62</v>
      </c>
      <c r="C175" s="3">
        <f t="shared" ref="C175:N175" si="28">C7+C21+C35+C49+C63+C77+C105+C119</f>
        <v>1138159.4421157837</v>
      </c>
      <c r="D175" s="3">
        <f t="shared" si="28"/>
        <v>751563.00540542603</v>
      </c>
      <c r="E175" s="3">
        <f t="shared" si="28"/>
        <v>548737.19328308105</v>
      </c>
      <c r="F175" s="3">
        <f t="shared" si="28"/>
        <v>705097.87371444702</v>
      </c>
      <c r="G175" s="3">
        <f t="shared" si="28"/>
        <v>1186916.7839698792</v>
      </c>
      <c r="H175" s="3">
        <f t="shared" si="28"/>
        <v>1158647.6481323242</v>
      </c>
      <c r="I175" s="3">
        <f t="shared" si="28"/>
        <v>1983039.8498191833</v>
      </c>
      <c r="J175" s="3">
        <f t="shared" si="28"/>
        <v>2477111.0514945984</v>
      </c>
      <c r="K175" s="3">
        <f t="shared" si="28"/>
        <v>1858870.8363265991</v>
      </c>
      <c r="L175" s="3">
        <f t="shared" si="28"/>
        <v>1938126.4019622803</v>
      </c>
      <c r="M175" s="3">
        <f t="shared" si="28"/>
        <v>881872.94966125488</v>
      </c>
      <c r="N175" s="111">
        <f t="shared" si="28"/>
        <v>2324094.6410903931</v>
      </c>
      <c r="O175" s="85">
        <f t="shared" si="25"/>
        <v>16952237.67697525</v>
      </c>
    </row>
    <row r="176" spans="1:29" x14ac:dyDescent="0.3">
      <c r="A176" s="544"/>
      <c r="B176" s="12" t="s">
        <v>63</v>
      </c>
      <c r="C176" s="3">
        <f t="shared" ref="C176:N176" si="29">C8+C22+C36+C50+C64+C78+C106+C120</f>
        <v>512665.62085279741</v>
      </c>
      <c r="D176" s="3">
        <f t="shared" si="29"/>
        <v>321264</v>
      </c>
      <c r="E176" s="3">
        <f t="shared" si="29"/>
        <v>396034.3283163982</v>
      </c>
      <c r="F176" s="3">
        <f t="shared" si="29"/>
        <v>16363.920743646593</v>
      </c>
      <c r="G176" s="3">
        <f t="shared" si="29"/>
        <v>2910</v>
      </c>
      <c r="H176" s="3">
        <f t="shared" si="29"/>
        <v>21447.261238693973</v>
      </c>
      <c r="I176" s="3">
        <f t="shared" si="29"/>
        <v>3689.4290217391645</v>
      </c>
      <c r="J176" s="3">
        <f t="shared" si="29"/>
        <v>3503.2265217391605</v>
      </c>
      <c r="K176" s="3">
        <f t="shared" si="29"/>
        <v>2918.0806521739464</v>
      </c>
      <c r="L176" s="3">
        <f t="shared" si="29"/>
        <v>314624.44646124827</v>
      </c>
      <c r="M176" s="3">
        <f t="shared" si="29"/>
        <v>140419.76593526319</v>
      </c>
      <c r="N176" s="111">
        <f t="shared" si="29"/>
        <v>178892.57255195256</v>
      </c>
      <c r="O176" s="85">
        <f t="shared" si="25"/>
        <v>1914732.6522956523</v>
      </c>
    </row>
    <row r="177" spans="1:16" x14ac:dyDescent="0.3">
      <c r="A177" s="544"/>
      <c r="B177" s="11" t="s">
        <v>64</v>
      </c>
      <c r="C177" s="3">
        <f t="shared" ref="C177:N177" si="30">C9+C23+C37+C51+C65+C79+C107+C121</f>
        <v>1017571.4708107274</v>
      </c>
      <c r="D177" s="3">
        <f t="shared" si="30"/>
        <v>2549226.3845031741</v>
      </c>
      <c r="E177" s="3">
        <f t="shared" si="30"/>
        <v>4296892.1755692009</v>
      </c>
      <c r="F177" s="3">
        <f t="shared" si="30"/>
        <v>1478531.639835601</v>
      </c>
      <c r="G177" s="3">
        <f t="shared" si="30"/>
        <v>2589815.1301300041</v>
      </c>
      <c r="H177" s="3">
        <f t="shared" si="30"/>
        <v>7852521.0132454075</v>
      </c>
      <c r="I177" s="3">
        <f t="shared" si="30"/>
        <v>11506539.185175059</v>
      </c>
      <c r="J177" s="3">
        <f t="shared" si="30"/>
        <v>13109740.73940305</v>
      </c>
      <c r="K177" s="3">
        <f t="shared" si="30"/>
        <v>12697310.361442763</v>
      </c>
      <c r="L177" s="3">
        <f t="shared" si="30"/>
        <v>15887150.201022172</v>
      </c>
      <c r="M177" s="3">
        <f t="shared" si="30"/>
        <v>15030873.584532687</v>
      </c>
      <c r="N177" s="111">
        <f t="shared" si="30"/>
        <v>29280957.258438971</v>
      </c>
      <c r="O177" s="85">
        <f t="shared" si="25"/>
        <v>117297129.14410883</v>
      </c>
    </row>
    <row r="178" spans="1:16" x14ac:dyDescent="0.3">
      <c r="A178" s="544"/>
      <c r="B178" s="11" t="s">
        <v>65</v>
      </c>
      <c r="C178" s="3">
        <f t="shared" ref="C178:N178" si="31">C10+C24+C38+C52+C66+C80+C108+C122</f>
        <v>0</v>
      </c>
      <c r="D178" s="3">
        <f t="shared" si="31"/>
        <v>303.9119873046875</v>
      </c>
      <c r="E178" s="3">
        <f t="shared" si="31"/>
        <v>0</v>
      </c>
      <c r="F178" s="3">
        <f t="shared" si="31"/>
        <v>-303.9119873046875</v>
      </c>
      <c r="G178" s="3">
        <f t="shared" si="31"/>
        <v>0</v>
      </c>
      <c r="H178" s="3">
        <f t="shared" si="31"/>
        <v>19144.279968261719</v>
      </c>
      <c r="I178" s="3">
        <f t="shared" si="31"/>
        <v>37519.032176971436</v>
      </c>
      <c r="J178" s="3">
        <f t="shared" si="31"/>
        <v>29643.629245758057</v>
      </c>
      <c r="K178" s="3">
        <f t="shared" si="31"/>
        <v>10662.756351470947</v>
      </c>
      <c r="L178" s="3">
        <f t="shared" si="31"/>
        <v>11440.485927581787</v>
      </c>
      <c r="M178" s="3">
        <f t="shared" si="31"/>
        <v>5926.1264381408691</v>
      </c>
      <c r="N178" s="111">
        <f t="shared" si="31"/>
        <v>101058.58320617676</v>
      </c>
      <c r="O178" s="85">
        <f t="shared" si="25"/>
        <v>215394.89331436157</v>
      </c>
    </row>
    <row r="179" spans="1:16" x14ac:dyDescent="0.3">
      <c r="A179" s="544"/>
      <c r="B179" s="11" t="s">
        <v>66</v>
      </c>
      <c r="C179" s="3">
        <f t="shared" ref="C179:N179" si="32">C11+C25+C39+C53+C67+C81+C109+C123</f>
        <v>16422.794921875</v>
      </c>
      <c r="D179" s="3">
        <f t="shared" si="32"/>
        <v>8211.3974609375</v>
      </c>
      <c r="E179" s="3">
        <f t="shared" si="32"/>
        <v>31833.12841796875</v>
      </c>
      <c r="F179" s="3">
        <f t="shared" si="32"/>
        <v>45162.68603515625</v>
      </c>
      <c r="G179" s="3">
        <f t="shared" si="32"/>
        <v>184503.32751464844</v>
      </c>
      <c r="H179" s="3">
        <f t="shared" si="32"/>
        <v>344878.693359375</v>
      </c>
      <c r="I179" s="3">
        <f t="shared" si="32"/>
        <v>225813.43017578125</v>
      </c>
      <c r="J179" s="3">
        <f t="shared" si="32"/>
        <v>251796.97888183594</v>
      </c>
      <c r="K179" s="3">
        <f t="shared" si="32"/>
        <v>125674.18896484375</v>
      </c>
      <c r="L179" s="3">
        <f t="shared" si="32"/>
        <v>78008.27587890625</v>
      </c>
      <c r="M179" s="3">
        <f t="shared" si="32"/>
        <v>59532.631591796875</v>
      </c>
      <c r="N179" s="111">
        <f t="shared" si="32"/>
        <v>63638.330322265625</v>
      </c>
      <c r="O179" s="85">
        <f t="shared" si="25"/>
        <v>1435475.8635253906</v>
      </c>
    </row>
    <row r="180" spans="1:16" x14ac:dyDescent="0.3">
      <c r="A180" s="544"/>
      <c r="B180" s="11" t="s">
        <v>67</v>
      </c>
      <c r="C180" s="3">
        <f t="shared" ref="C180:N180" si="33">C12+C26+C40+C54+C68+C82+C110+C124</f>
        <v>0</v>
      </c>
      <c r="D180" s="3">
        <f t="shared" si="33"/>
        <v>0</v>
      </c>
      <c r="E180" s="3">
        <f t="shared" si="33"/>
        <v>0</v>
      </c>
      <c r="F180" s="3">
        <f t="shared" si="33"/>
        <v>0</v>
      </c>
      <c r="G180" s="3">
        <f t="shared" si="33"/>
        <v>0</v>
      </c>
      <c r="H180" s="3">
        <f t="shared" si="33"/>
        <v>0</v>
      </c>
      <c r="I180" s="3">
        <f t="shared" si="33"/>
        <v>149450.52990672298</v>
      </c>
      <c r="J180" s="3">
        <f t="shared" si="33"/>
        <v>132560.27519917756</v>
      </c>
      <c r="K180" s="3">
        <f t="shared" si="33"/>
        <v>141168.92748164001</v>
      </c>
      <c r="L180" s="3">
        <f t="shared" si="33"/>
        <v>0</v>
      </c>
      <c r="M180" s="3">
        <f t="shared" si="33"/>
        <v>210040.99654851528</v>
      </c>
      <c r="N180" s="111">
        <f t="shared" si="33"/>
        <v>0</v>
      </c>
      <c r="O180" s="85">
        <f t="shared" si="25"/>
        <v>633220.7291360558</v>
      </c>
    </row>
    <row r="181" spans="1:16" x14ac:dyDescent="0.3">
      <c r="A181" s="544"/>
      <c r="B181" s="11" t="s">
        <v>68</v>
      </c>
      <c r="C181" s="3">
        <f t="shared" ref="C181:N181" si="34">C13+C27+C41+C55+C69+C83+C111+C125</f>
        <v>262728.76579372608</v>
      </c>
      <c r="D181" s="3">
        <f t="shared" si="34"/>
        <v>119316.88381958008</v>
      </c>
      <c r="E181" s="3">
        <f t="shared" si="34"/>
        <v>334738.70751875773</v>
      </c>
      <c r="F181" s="3">
        <f t="shared" si="34"/>
        <v>41118.696374118059</v>
      </c>
      <c r="G181" s="3">
        <f t="shared" si="34"/>
        <v>22761.3623046875</v>
      </c>
      <c r="H181" s="3">
        <f t="shared" si="34"/>
        <v>205295.28124066524</v>
      </c>
      <c r="I181" s="3">
        <f t="shared" si="34"/>
        <v>36763.03656231513</v>
      </c>
      <c r="J181" s="3">
        <f t="shared" si="34"/>
        <v>42429.219364288903</v>
      </c>
      <c r="K181" s="3">
        <f t="shared" si="34"/>
        <v>34234.242529795847</v>
      </c>
      <c r="L181" s="3">
        <f t="shared" si="34"/>
        <v>709297.78392183257</v>
      </c>
      <c r="M181" s="3">
        <f t="shared" si="34"/>
        <v>373523.93536038295</v>
      </c>
      <c r="N181" s="111">
        <f t="shared" si="34"/>
        <v>1040813.3011795313</v>
      </c>
      <c r="O181" s="85">
        <f t="shared" si="25"/>
        <v>3223021.2159696808</v>
      </c>
    </row>
    <row r="182" spans="1:16" ht="15" thickBot="1" x14ac:dyDescent="0.35">
      <c r="A182" s="545"/>
      <c r="B182" s="224" t="s">
        <v>69</v>
      </c>
      <c r="C182" s="3">
        <f t="shared" ref="C182:N182" si="35">C14+C28+C42+C56+C70+C84+C112+C126</f>
        <v>0</v>
      </c>
      <c r="D182" s="3">
        <f t="shared" si="35"/>
        <v>0</v>
      </c>
      <c r="E182" s="3">
        <f t="shared" si="35"/>
        <v>0</v>
      </c>
      <c r="F182" s="3">
        <f t="shared" si="35"/>
        <v>0</v>
      </c>
      <c r="G182" s="3">
        <f t="shared" si="35"/>
        <v>0</v>
      </c>
      <c r="H182" s="3">
        <f t="shared" si="35"/>
        <v>0</v>
      </c>
      <c r="I182" s="3">
        <f t="shared" si="35"/>
        <v>0</v>
      </c>
      <c r="J182" s="3">
        <f t="shared" si="35"/>
        <v>0</v>
      </c>
      <c r="K182" s="3">
        <f t="shared" si="35"/>
        <v>0</v>
      </c>
      <c r="L182" s="3">
        <f t="shared" si="35"/>
        <v>0</v>
      </c>
      <c r="M182" s="3">
        <f t="shared" si="35"/>
        <v>0</v>
      </c>
      <c r="N182" s="111">
        <f t="shared" si="35"/>
        <v>0</v>
      </c>
      <c r="O182" s="85">
        <f t="shared" si="25"/>
        <v>0</v>
      </c>
    </row>
    <row r="183" spans="1:16" ht="21.45" customHeight="1" thickBot="1" x14ac:dyDescent="0.35">
      <c r="B183" s="225" t="s">
        <v>70</v>
      </c>
      <c r="C183" s="226">
        <f t="shared" ref="C183" si="36">SUM(C172:C182)</f>
        <v>4084242.6199465692</v>
      </c>
      <c r="D183" s="226">
        <f t="shared" ref="D183:M183" si="37">SUM(D172:D182)</f>
        <v>4672182.5889137276</v>
      </c>
      <c r="E183" s="226">
        <f t="shared" si="37"/>
        <v>6672397.7094054548</v>
      </c>
      <c r="F183" s="226">
        <f t="shared" si="37"/>
        <v>3475971.6129828761</v>
      </c>
      <c r="G183" s="226">
        <f t="shared" si="37"/>
        <v>6017155.8442909233</v>
      </c>
      <c r="H183" s="226">
        <f t="shared" si="37"/>
        <v>12247470.124038365</v>
      </c>
      <c r="I183" s="226">
        <f t="shared" si="37"/>
        <v>17293800.799967829</v>
      </c>
      <c r="J183" s="226">
        <f t="shared" si="37"/>
        <v>20351964.39426443</v>
      </c>
      <c r="K183" s="226">
        <f t="shared" si="37"/>
        <v>18380926.827200823</v>
      </c>
      <c r="L183" s="227">
        <f t="shared" si="37"/>
        <v>21740617.362065502</v>
      </c>
      <c r="M183" s="227">
        <f t="shared" si="37"/>
        <v>18365159.426453926</v>
      </c>
      <c r="N183" s="404">
        <f t="shared" ref="N183" si="38">SUM(N172:N182)</f>
        <v>35521581.632587925</v>
      </c>
      <c r="O183" s="88">
        <f t="shared" si="25"/>
        <v>168823470.94211835</v>
      </c>
      <c r="P183" s="229" t="s">
        <v>204</v>
      </c>
    </row>
    <row r="184" spans="1:16" ht="15" thickBot="1" x14ac:dyDescent="0.35">
      <c r="L184" s="112"/>
      <c r="M184" s="112"/>
      <c r="N184" s="405"/>
      <c r="O184" s="367" t="s">
        <v>36</v>
      </c>
      <c r="P184" s="374">
        <f>SUM(C4:N14,C18:N28,C32:N42,C46:N56,C60:N70,C74:N84,C102:N112,C116:N126)</f>
        <v>168823470.94211835</v>
      </c>
    </row>
    <row r="185" spans="1:16" ht="21.6" thickBot="1" x14ac:dyDescent="0.45">
      <c r="A185" s="87"/>
      <c r="B185" s="221" t="s">
        <v>48</v>
      </c>
      <c r="C185" s="222">
        <v>43850</v>
      </c>
      <c r="D185" s="222">
        <v>43882</v>
      </c>
      <c r="E185" s="222">
        <v>43914</v>
      </c>
      <c r="F185" s="222">
        <v>43946</v>
      </c>
      <c r="G185" s="222">
        <v>43978</v>
      </c>
      <c r="H185" s="222">
        <v>44010</v>
      </c>
      <c r="I185" s="222">
        <v>44042</v>
      </c>
      <c r="J185" s="222">
        <v>44074</v>
      </c>
      <c r="K185" s="222">
        <v>44076</v>
      </c>
      <c r="L185" s="222">
        <v>44107</v>
      </c>
      <c r="M185" s="222">
        <v>44140</v>
      </c>
      <c r="N185" s="403" t="s">
        <v>57</v>
      </c>
      <c r="O185" s="223" t="s">
        <v>3</v>
      </c>
    </row>
    <row r="186" spans="1:16" ht="15" customHeight="1" x14ac:dyDescent="0.3">
      <c r="A186" s="546" t="s">
        <v>82</v>
      </c>
      <c r="B186" s="11" t="s">
        <v>59</v>
      </c>
      <c r="C186" s="3">
        <f>C88+C130+C144</f>
        <v>3989.1730651855469</v>
      </c>
      <c r="D186" s="3">
        <f t="shared" ref="D186:N186" si="39">D88+D130+D144</f>
        <v>0</v>
      </c>
      <c r="E186" s="3">
        <f t="shared" si="39"/>
        <v>7450.9506225585938</v>
      </c>
      <c r="F186" s="3">
        <f t="shared" si="39"/>
        <v>1642.7213287353516</v>
      </c>
      <c r="G186" s="3">
        <f t="shared" si="39"/>
        <v>0</v>
      </c>
      <c r="H186" s="3">
        <f t="shared" si="39"/>
        <v>1013.7387084960938</v>
      </c>
      <c r="I186" s="3">
        <f t="shared" si="39"/>
        <v>13203.903350830078</v>
      </c>
      <c r="J186" s="3">
        <f t="shared" si="39"/>
        <v>0</v>
      </c>
      <c r="K186" s="3">
        <f t="shared" si="39"/>
        <v>1219.324951171875</v>
      </c>
      <c r="L186" s="3">
        <f t="shared" si="39"/>
        <v>0</v>
      </c>
      <c r="M186" s="3">
        <f t="shared" si="39"/>
        <v>0</v>
      </c>
      <c r="N186" s="111">
        <f t="shared" si="39"/>
        <v>206540.35125732422</v>
      </c>
      <c r="O186" s="85">
        <f t="shared" ref="O186:O197" si="40">SUM(C186:N186)</f>
        <v>235060.16328430176</v>
      </c>
      <c r="P186" s="229"/>
    </row>
    <row r="187" spans="1:16" x14ac:dyDescent="0.3">
      <c r="A187" s="547"/>
      <c r="B187" s="12" t="s">
        <v>60</v>
      </c>
      <c r="C187" s="3">
        <f t="shared" ref="C187" si="41">C89+C131+C145</f>
        <v>42665.317276000977</v>
      </c>
      <c r="D187" s="3">
        <f t="shared" ref="D187:N187" si="42">D89+D131+D145</f>
        <v>433.39840698242188</v>
      </c>
      <c r="E187" s="3">
        <f t="shared" si="42"/>
        <v>216.69920349121094</v>
      </c>
      <c r="F187" s="3">
        <f t="shared" si="42"/>
        <v>0</v>
      </c>
      <c r="G187" s="3">
        <f t="shared" si="42"/>
        <v>0</v>
      </c>
      <c r="H187" s="3">
        <f t="shared" si="42"/>
        <v>66674.135009765625</v>
      </c>
      <c r="I187" s="3">
        <f t="shared" si="42"/>
        <v>357719.28179931641</v>
      </c>
      <c r="J187" s="3">
        <f t="shared" si="42"/>
        <v>529406.64691925049</v>
      </c>
      <c r="K187" s="3">
        <f t="shared" si="42"/>
        <v>97717.871002197266</v>
      </c>
      <c r="L187" s="3">
        <f t="shared" si="42"/>
        <v>151210.60406494141</v>
      </c>
      <c r="M187" s="3">
        <f t="shared" si="42"/>
        <v>111216.90832519531</v>
      </c>
      <c r="N187" s="111">
        <f t="shared" si="42"/>
        <v>325267.86610412598</v>
      </c>
      <c r="O187" s="85">
        <f t="shared" si="40"/>
        <v>1682528.7281112671</v>
      </c>
    </row>
    <row r="188" spans="1:16" x14ac:dyDescent="0.3">
      <c r="A188" s="547"/>
      <c r="B188" s="11" t="s">
        <v>61</v>
      </c>
      <c r="C188" s="3">
        <f t="shared" ref="C188" si="43">C90+C132+C146</f>
        <v>0</v>
      </c>
      <c r="D188" s="3">
        <f t="shared" ref="D188:N188" si="44">D90+D132+D146</f>
        <v>0</v>
      </c>
      <c r="E188" s="3">
        <f t="shared" si="44"/>
        <v>0</v>
      </c>
      <c r="F188" s="3">
        <f t="shared" si="44"/>
        <v>0</v>
      </c>
      <c r="G188" s="3">
        <f t="shared" si="44"/>
        <v>0</v>
      </c>
      <c r="H188" s="3">
        <f t="shared" si="44"/>
        <v>0</v>
      </c>
      <c r="I188" s="3">
        <f t="shared" si="44"/>
        <v>0</v>
      </c>
      <c r="J188" s="3">
        <f t="shared" si="44"/>
        <v>0</v>
      </c>
      <c r="K188" s="3">
        <f t="shared" si="44"/>
        <v>0</v>
      </c>
      <c r="L188" s="3">
        <f t="shared" si="44"/>
        <v>0</v>
      </c>
      <c r="M188" s="3">
        <f t="shared" si="44"/>
        <v>0</v>
      </c>
      <c r="N188" s="111">
        <f t="shared" si="44"/>
        <v>0</v>
      </c>
      <c r="O188" s="85">
        <f t="shared" si="40"/>
        <v>0</v>
      </c>
    </row>
    <row r="189" spans="1:16" x14ac:dyDescent="0.3">
      <c r="A189" s="547"/>
      <c r="B189" s="11" t="s">
        <v>62</v>
      </c>
      <c r="C189" s="3">
        <f t="shared" ref="C189" si="45">C91+C133+C147</f>
        <v>30783.107357025146</v>
      </c>
      <c r="D189" s="3">
        <f t="shared" ref="D189:N189" si="46">D91+D133+D147</f>
        <v>78.901008605957031</v>
      </c>
      <c r="E189" s="3">
        <f t="shared" si="46"/>
        <v>39.450504302978516</v>
      </c>
      <c r="F189" s="3">
        <f t="shared" si="46"/>
        <v>0</v>
      </c>
      <c r="G189" s="3">
        <f t="shared" si="46"/>
        <v>0</v>
      </c>
      <c r="H189" s="3">
        <f t="shared" si="46"/>
        <v>315.60403442382813</v>
      </c>
      <c r="I189" s="3">
        <f t="shared" si="46"/>
        <v>315.60403442382813</v>
      </c>
      <c r="J189" s="3">
        <f t="shared" si="46"/>
        <v>116594.07910919189</v>
      </c>
      <c r="K189" s="3">
        <f t="shared" si="46"/>
        <v>14494.628513336182</v>
      </c>
      <c r="L189" s="3">
        <f t="shared" si="46"/>
        <v>350876.18572998047</v>
      </c>
      <c r="M189" s="3">
        <f t="shared" si="46"/>
        <v>258855.4585723877</v>
      </c>
      <c r="N189" s="111">
        <f t="shared" si="46"/>
        <v>1209461.8879814148</v>
      </c>
      <c r="O189" s="85">
        <f t="shared" si="40"/>
        <v>1981814.9068450928</v>
      </c>
    </row>
    <row r="190" spans="1:16" x14ac:dyDescent="0.3">
      <c r="A190" s="547"/>
      <c r="B190" s="12" t="s">
        <v>63</v>
      </c>
      <c r="C190" s="3">
        <f t="shared" ref="C190" si="47">C92+C134+C148</f>
        <v>19102.895401000977</v>
      </c>
      <c r="D190" s="3">
        <f t="shared" ref="D190:N190" si="48">D92+D134+D148</f>
        <v>881.11581420898438</v>
      </c>
      <c r="E190" s="3">
        <f t="shared" si="48"/>
        <v>7197.4131164550781</v>
      </c>
      <c r="F190" s="3">
        <f t="shared" si="48"/>
        <v>0</v>
      </c>
      <c r="G190" s="3">
        <f t="shared" si="48"/>
        <v>0</v>
      </c>
      <c r="H190" s="3">
        <f t="shared" si="48"/>
        <v>31857.568298339844</v>
      </c>
      <c r="I190" s="3">
        <f t="shared" si="48"/>
        <v>53427.192352294922</v>
      </c>
      <c r="J190" s="3">
        <f t="shared" si="48"/>
        <v>91652.245498657227</v>
      </c>
      <c r="K190" s="3">
        <f t="shared" si="48"/>
        <v>14029.419860839844</v>
      </c>
      <c r="L190" s="3">
        <f t="shared" si="48"/>
        <v>25688.194595336914</v>
      </c>
      <c r="M190" s="3">
        <f t="shared" si="48"/>
        <v>36891.196578979492</v>
      </c>
      <c r="N190" s="111">
        <f t="shared" si="48"/>
        <v>51601.42985534668</v>
      </c>
      <c r="O190" s="85">
        <f t="shared" si="40"/>
        <v>332328.67137145996</v>
      </c>
    </row>
    <row r="191" spans="1:16" x14ac:dyDescent="0.3">
      <c r="A191" s="547"/>
      <c r="B191" s="11" t="s">
        <v>64</v>
      </c>
      <c r="C191" s="3">
        <f t="shared" ref="C191" si="49">C93+C135+C149</f>
        <v>9951.258731842041</v>
      </c>
      <c r="D191" s="3">
        <f t="shared" ref="D191:N191" si="50">D93+D135+D149</f>
        <v>0</v>
      </c>
      <c r="E191" s="3">
        <f t="shared" si="50"/>
        <v>38909.153001785278</v>
      </c>
      <c r="F191" s="3">
        <f t="shared" si="50"/>
        <v>0</v>
      </c>
      <c r="G191" s="3">
        <f t="shared" si="50"/>
        <v>0</v>
      </c>
      <c r="H191" s="3">
        <f t="shared" si="50"/>
        <v>1749512.2047595978</v>
      </c>
      <c r="I191" s="3">
        <f t="shared" si="50"/>
        <v>308439.70274353027</v>
      </c>
      <c r="J191" s="3">
        <f t="shared" si="50"/>
        <v>2158592.4734420776</v>
      </c>
      <c r="K191" s="3">
        <f t="shared" si="50"/>
        <v>12399.188089370728</v>
      </c>
      <c r="L191" s="3">
        <f t="shared" si="50"/>
        <v>189241.53831481934</v>
      </c>
      <c r="M191" s="3">
        <f t="shared" si="50"/>
        <v>1430797.6047344208</v>
      </c>
      <c r="N191" s="111">
        <f t="shared" si="50"/>
        <v>619061.60583686829</v>
      </c>
      <c r="O191" s="85">
        <f t="shared" si="40"/>
        <v>6516904.7296543121</v>
      </c>
    </row>
    <row r="192" spans="1:16" x14ac:dyDescent="0.3">
      <c r="A192" s="547"/>
      <c r="B192" s="11" t="s">
        <v>65</v>
      </c>
      <c r="C192" s="3">
        <f t="shared" ref="C192" si="51">C94+C136+C150</f>
        <v>1077.2999572753906</v>
      </c>
      <c r="D192" s="3">
        <f t="shared" ref="D192:N192" si="52">D94+D136+D150</f>
        <v>0</v>
      </c>
      <c r="E192" s="3">
        <f t="shared" si="52"/>
        <v>0</v>
      </c>
      <c r="F192" s="3">
        <f t="shared" si="52"/>
        <v>0</v>
      </c>
      <c r="G192" s="3">
        <f t="shared" si="52"/>
        <v>0</v>
      </c>
      <c r="H192" s="3">
        <f t="shared" si="52"/>
        <v>0</v>
      </c>
      <c r="I192" s="3">
        <f t="shared" si="52"/>
        <v>72332.997131347656</v>
      </c>
      <c r="J192" s="3">
        <f t="shared" si="52"/>
        <v>102035.69595336914</v>
      </c>
      <c r="K192" s="3">
        <f t="shared" si="52"/>
        <v>15389.999389648438</v>
      </c>
      <c r="L192" s="3">
        <f t="shared" si="52"/>
        <v>0</v>
      </c>
      <c r="M192" s="3">
        <f t="shared" si="52"/>
        <v>0</v>
      </c>
      <c r="N192" s="111">
        <f t="shared" si="52"/>
        <v>0</v>
      </c>
      <c r="O192" s="85">
        <f t="shared" si="40"/>
        <v>190835.99243164063</v>
      </c>
    </row>
    <row r="193" spans="1:16" x14ac:dyDescent="0.3">
      <c r="A193" s="547"/>
      <c r="B193" s="11" t="s">
        <v>66</v>
      </c>
      <c r="C193" s="3">
        <f t="shared" ref="C193" si="53">C95+C137+C151</f>
        <v>0</v>
      </c>
      <c r="D193" s="3">
        <f t="shared" ref="D193:N193" si="54">D95+D137+D151</f>
        <v>0</v>
      </c>
      <c r="E193" s="3">
        <f t="shared" si="54"/>
        <v>0</v>
      </c>
      <c r="F193" s="3">
        <f t="shared" si="54"/>
        <v>0</v>
      </c>
      <c r="G193" s="3">
        <f t="shared" si="54"/>
        <v>0</v>
      </c>
      <c r="H193" s="3">
        <f t="shared" si="54"/>
        <v>0</v>
      </c>
      <c r="I193" s="3">
        <f t="shared" si="54"/>
        <v>0</v>
      </c>
      <c r="J193" s="3">
        <f t="shared" si="54"/>
        <v>0</v>
      </c>
      <c r="K193" s="3">
        <f t="shared" si="54"/>
        <v>0</v>
      </c>
      <c r="L193" s="3">
        <f t="shared" si="54"/>
        <v>0</v>
      </c>
      <c r="M193" s="3">
        <f t="shared" si="54"/>
        <v>0</v>
      </c>
      <c r="N193" s="111">
        <f t="shared" si="54"/>
        <v>0</v>
      </c>
      <c r="O193" s="85">
        <f t="shared" si="40"/>
        <v>0</v>
      </c>
    </row>
    <row r="194" spans="1:16" x14ac:dyDescent="0.3">
      <c r="A194" s="547"/>
      <c r="B194" s="11" t="s">
        <v>67</v>
      </c>
      <c r="C194" s="3">
        <f t="shared" ref="C194" si="55">C96+C138+C152</f>
        <v>16375.151611328125</v>
      </c>
      <c r="D194" s="3">
        <f t="shared" ref="D194:N194" si="56">D96+D138+D152</f>
        <v>1129.32080078125</v>
      </c>
      <c r="E194" s="3">
        <f t="shared" si="56"/>
        <v>1157.1520385742188</v>
      </c>
      <c r="F194" s="3">
        <f t="shared" si="56"/>
        <v>1129.32080078125</v>
      </c>
      <c r="G194" s="3">
        <f t="shared" si="56"/>
        <v>0</v>
      </c>
      <c r="H194" s="3">
        <f t="shared" si="56"/>
        <v>0</v>
      </c>
      <c r="I194" s="3">
        <f t="shared" si="56"/>
        <v>564.660400390625</v>
      </c>
      <c r="J194" s="3">
        <f t="shared" si="56"/>
        <v>0</v>
      </c>
      <c r="K194" s="3">
        <f t="shared" si="56"/>
        <v>0</v>
      </c>
      <c r="L194" s="3">
        <f t="shared" si="56"/>
        <v>2369.966552734375</v>
      </c>
      <c r="M194" s="3">
        <f t="shared" si="56"/>
        <v>11900.441345214844</v>
      </c>
      <c r="N194" s="111">
        <f t="shared" si="56"/>
        <v>45594.02490234375</v>
      </c>
      <c r="O194" s="85">
        <f t="shared" si="40"/>
        <v>80220.038452148438</v>
      </c>
    </row>
    <row r="195" spans="1:16" x14ac:dyDescent="0.3">
      <c r="A195" s="547"/>
      <c r="B195" s="11" t="s">
        <v>68</v>
      </c>
      <c r="C195" s="3">
        <f t="shared" ref="C195" si="57">C97+C139+C153</f>
        <v>729.41679000854492</v>
      </c>
      <c r="D195" s="3">
        <f t="shared" ref="D195:N195" si="58">D97+D139+D153</f>
        <v>0</v>
      </c>
      <c r="E195" s="3">
        <f t="shared" si="58"/>
        <v>6355.1002430915833</v>
      </c>
      <c r="F195" s="3">
        <f t="shared" si="58"/>
        <v>0</v>
      </c>
      <c r="G195" s="3">
        <f t="shared" si="58"/>
        <v>0</v>
      </c>
      <c r="H195" s="3">
        <f t="shared" si="58"/>
        <v>28641.929704904556</v>
      </c>
      <c r="I195" s="3">
        <f t="shared" si="58"/>
        <v>53039.875239610672</v>
      </c>
      <c r="J195" s="3">
        <f t="shared" si="58"/>
        <v>91384.373528003693</v>
      </c>
      <c r="K195" s="3">
        <f t="shared" si="58"/>
        <v>8557.5429036617279</v>
      </c>
      <c r="L195" s="3">
        <f t="shared" si="58"/>
        <v>27594.657748222351</v>
      </c>
      <c r="M195" s="3">
        <f t="shared" si="58"/>
        <v>45550.285900477596</v>
      </c>
      <c r="N195" s="111">
        <f t="shared" si="58"/>
        <v>321310.52356529236</v>
      </c>
      <c r="O195" s="85">
        <f t="shared" si="40"/>
        <v>583163.70562327304</v>
      </c>
    </row>
    <row r="196" spans="1:16" ht="15" thickBot="1" x14ac:dyDescent="0.35">
      <c r="A196" s="548"/>
      <c r="B196" s="224" t="s">
        <v>69</v>
      </c>
      <c r="C196" s="3">
        <f t="shared" ref="C196" si="59">C98+C140+C154</f>
        <v>0</v>
      </c>
      <c r="D196" s="3">
        <f t="shared" ref="D196:N196" si="60">D98+D140+D154</f>
        <v>0</v>
      </c>
      <c r="E196" s="3">
        <f t="shared" si="60"/>
        <v>0</v>
      </c>
      <c r="F196" s="3">
        <f t="shared" si="60"/>
        <v>0</v>
      </c>
      <c r="G196" s="3">
        <f t="shared" si="60"/>
        <v>0</v>
      </c>
      <c r="H196" s="3">
        <f t="shared" si="60"/>
        <v>0</v>
      </c>
      <c r="I196" s="3">
        <f t="shared" si="60"/>
        <v>0</v>
      </c>
      <c r="J196" s="3">
        <f t="shared" si="60"/>
        <v>0</v>
      </c>
      <c r="K196" s="3">
        <f t="shared" si="60"/>
        <v>0</v>
      </c>
      <c r="L196" s="3">
        <f t="shared" si="60"/>
        <v>0</v>
      </c>
      <c r="M196" s="3">
        <f t="shared" si="60"/>
        <v>0</v>
      </c>
      <c r="N196" s="111">
        <f t="shared" si="60"/>
        <v>0</v>
      </c>
      <c r="O196" s="85">
        <f t="shared" si="40"/>
        <v>0</v>
      </c>
    </row>
    <row r="197" spans="1:16" ht="21.45" customHeight="1" thickBot="1" x14ac:dyDescent="0.35">
      <c r="B197" s="225" t="s">
        <v>70</v>
      </c>
      <c r="C197" s="226">
        <f t="shared" ref="C197" si="61">SUM(C186:C196)</f>
        <v>124673.62018966675</v>
      </c>
      <c r="D197" s="226">
        <f t="shared" ref="D197:M197" si="62">SUM(D186:D196)</f>
        <v>2522.7360305786133</v>
      </c>
      <c r="E197" s="226">
        <f t="shared" si="62"/>
        <v>61325.918730258942</v>
      </c>
      <c r="F197" s="226">
        <f t="shared" si="62"/>
        <v>2772.0421295166016</v>
      </c>
      <c r="G197" s="226">
        <f t="shared" si="62"/>
        <v>0</v>
      </c>
      <c r="H197" s="226">
        <f t="shared" si="62"/>
        <v>1878015.1805155277</v>
      </c>
      <c r="I197" s="226">
        <f t="shared" si="62"/>
        <v>859043.21705174446</v>
      </c>
      <c r="J197" s="226">
        <f t="shared" si="62"/>
        <v>3089665.5144505501</v>
      </c>
      <c r="K197" s="226">
        <f t="shared" si="62"/>
        <v>163807.97471022606</v>
      </c>
      <c r="L197" s="227">
        <f t="shared" si="62"/>
        <v>746981.14700603485</v>
      </c>
      <c r="M197" s="227">
        <f t="shared" si="62"/>
        <v>1895211.8954566757</v>
      </c>
      <c r="N197" s="404">
        <f t="shared" ref="N197" si="63">SUM(N186:N196)</f>
        <v>2778837.6895027161</v>
      </c>
      <c r="O197" s="88">
        <f t="shared" si="40"/>
        <v>11602856.935773496</v>
      </c>
      <c r="P197" s="374">
        <f>SUM(C88:N98,C130:N140,C144:N154)</f>
        <v>11602856.935773496</v>
      </c>
    </row>
    <row r="198" spans="1:16" ht="15" thickBot="1" x14ac:dyDescent="0.35">
      <c r="M198" s="549" t="s">
        <v>83</v>
      </c>
      <c r="N198" s="550"/>
      <c r="O198" s="428">
        <f>O183+O197+O169</f>
        <v>180521080.11129794</v>
      </c>
      <c r="P198" s="374">
        <f>P184+P197+O169</f>
        <v>180521080.11129794</v>
      </c>
    </row>
    <row r="199" spans="1:16" x14ac:dyDescent="0.3">
      <c r="O199"/>
    </row>
    <row r="200" spans="1:16" s="231" customFormat="1" x14ac:dyDescent="0.3">
      <c r="A200" s="230"/>
      <c r="B200" s="336" t="s">
        <v>84</v>
      </c>
      <c r="C200" s="337"/>
      <c r="D200" s="337"/>
      <c r="E200" s="337"/>
      <c r="F200" s="337"/>
      <c r="G200" s="337"/>
      <c r="H200" s="337"/>
      <c r="I200" s="337"/>
      <c r="J200" s="337"/>
      <c r="K200" s="337"/>
      <c r="L200" s="337"/>
      <c r="M200" s="337"/>
      <c r="N200" s="337"/>
      <c r="O200" s="338"/>
    </row>
    <row r="201" spans="1:16" s="231" customFormat="1" x14ac:dyDescent="0.3">
      <c r="A201" s="230"/>
      <c r="B201" s="337" t="s">
        <v>59</v>
      </c>
      <c r="C201" s="339">
        <f>C172+C186+C158</f>
        <v>3989.1730651855469</v>
      </c>
      <c r="D201" s="339">
        <f t="shared" ref="D201:O201" si="64">D172+D186+D158</f>
        <v>0</v>
      </c>
      <c r="E201" s="339">
        <f t="shared" si="64"/>
        <v>7450.9506225585938</v>
      </c>
      <c r="F201" s="339">
        <f t="shared" si="64"/>
        <v>1642.7213287353516</v>
      </c>
      <c r="G201" s="339">
        <f t="shared" si="64"/>
        <v>0</v>
      </c>
      <c r="H201" s="339">
        <f t="shared" si="64"/>
        <v>1013.7387084960938</v>
      </c>
      <c r="I201" s="339">
        <f t="shared" si="64"/>
        <v>13203.903350830078</v>
      </c>
      <c r="J201" s="339">
        <f t="shared" si="64"/>
        <v>0</v>
      </c>
      <c r="K201" s="339">
        <f t="shared" si="64"/>
        <v>1219.324951171875</v>
      </c>
      <c r="L201" s="339">
        <f t="shared" si="64"/>
        <v>0</v>
      </c>
      <c r="M201" s="339">
        <f t="shared" si="64"/>
        <v>0</v>
      </c>
      <c r="N201" s="339">
        <f t="shared" si="64"/>
        <v>255425.79388976097</v>
      </c>
      <c r="O201" s="339">
        <f t="shared" si="64"/>
        <v>283945.60591673851</v>
      </c>
    </row>
    <row r="202" spans="1:16" s="231" customFormat="1" x14ac:dyDescent="0.3">
      <c r="A202" s="230"/>
      <c r="B202" s="337" t="s">
        <v>60</v>
      </c>
      <c r="C202" s="339">
        <f t="shared" ref="C202:O202" si="65">C173+C187+C159</f>
        <v>1179359.8427276611</v>
      </c>
      <c r="D202" s="339">
        <f t="shared" si="65"/>
        <v>922730.40414428711</v>
      </c>
      <c r="E202" s="339">
        <f t="shared" si="65"/>
        <v>1064378.87550354</v>
      </c>
      <c r="F202" s="339">
        <f t="shared" si="65"/>
        <v>1190000.7082672119</v>
      </c>
      <c r="G202" s="339">
        <f t="shared" si="65"/>
        <v>2030249.2403717041</v>
      </c>
      <c r="H202" s="339">
        <f t="shared" si="65"/>
        <v>2712210.0818634033</v>
      </c>
      <c r="I202" s="339">
        <f t="shared" si="65"/>
        <v>3678997.6689293692</v>
      </c>
      <c r="J202" s="339">
        <f t="shared" si="65"/>
        <v>4813955.4210732291</v>
      </c>
      <c r="K202" s="339">
        <f t="shared" si="65"/>
        <v>3583873.9244537354</v>
      </c>
      <c r="L202" s="339">
        <f t="shared" si="65"/>
        <v>2953180.3709564209</v>
      </c>
      <c r="M202" s="339">
        <f t="shared" si="65"/>
        <v>1744478.4247110817</v>
      </c>
      <c r="N202" s="339">
        <f t="shared" si="65"/>
        <v>2808509.3692703247</v>
      </c>
      <c r="O202" s="339">
        <f t="shared" si="65"/>
        <v>28681924.332271967</v>
      </c>
    </row>
    <row r="203" spans="1:16" s="231" customFormat="1" x14ac:dyDescent="0.3">
      <c r="A203" s="230"/>
      <c r="B203" s="337" t="s">
        <v>61</v>
      </c>
      <c r="C203" s="339">
        <f t="shared" ref="C203:O203" si="66">C174+C188+C160</f>
        <v>0</v>
      </c>
      <c r="D203" s="339">
        <f t="shared" si="66"/>
        <v>0</v>
      </c>
      <c r="E203" s="339">
        <f t="shared" si="66"/>
        <v>0</v>
      </c>
      <c r="F203" s="339">
        <f t="shared" si="66"/>
        <v>0</v>
      </c>
      <c r="G203" s="339">
        <f t="shared" si="66"/>
        <v>0</v>
      </c>
      <c r="H203" s="339">
        <f t="shared" si="66"/>
        <v>0</v>
      </c>
      <c r="I203" s="339">
        <f t="shared" si="66"/>
        <v>29707.920000000002</v>
      </c>
      <c r="J203" s="339">
        <f t="shared" si="66"/>
        <v>20630.5</v>
      </c>
      <c r="K203" s="339">
        <f t="shared" si="66"/>
        <v>23931.38</v>
      </c>
      <c r="L203" s="339">
        <f t="shared" si="66"/>
        <v>0</v>
      </c>
      <c r="M203" s="339">
        <f t="shared" si="66"/>
        <v>29707.920000000002</v>
      </c>
      <c r="N203" s="339">
        <f t="shared" si="66"/>
        <v>0</v>
      </c>
      <c r="O203" s="339">
        <f t="shared" si="66"/>
        <v>103977.72</v>
      </c>
    </row>
    <row r="204" spans="1:16" s="231" customFormat="1" x14ac:dyDescent="0.3">
      <c r="A204" s="230"/>
      <c r="B204" s="337" t="s">
        <v>62</v>
      </c>
      <c r="C204" s="339">
        <f t="shared" ref="C204:O204" si="67">C175+C189+C161</f>
        <v>1168942.5494728088</v>
      </c>
      <c r="D204" s="339">
        <f t="shared" si="67"/>
        <v>751641.90641403198</v>
      </c>
      <c r="E204" s="339">
        <f t="shared" si="67"/>
        <v>548776.64378738403</v>
      </c>
      <c r="F204" s="339">
        <f t="shared" si="67"/>
        <v>705097.87371444702</v>
      </c>
      <c r="G204" s="339">
        <f t="shared" si="67"/>
        <v>1186916.7839698792</v>
      </c>
      <c r="H204" s="339">
        <f t="shared" si="67"/>
        <v>1158963.252166748</v>
      </c>
      <c r="I204" s="339">
        <f t="shared" si="67"/>
        <v>1983355.4538536072</v>
      </c>
      <c r="J204" s="339">
        <f t="shared" si="67"/>
        <v>2593705.1306037903</v>
      </c>
      <c r="K204" s="339">
        <f t="shared" si="67"/>
        <v>1873365.4648399353</v>
      </c>
      <c r="L204" s="339">
        <f t="shared" si="67"/>
        <v>2289002.5876922607</v>
      </c>
      <c r="M204" s="339">
        <f t="shared" si="67"/>
        <v>1140728.4082336426</v>
      </c>
      <c r="N204" s="339">
        <f t="shared" si="67"/>
        <v>3533556.5290718079</v>
      </c>
      <c r="O204" s="339">
        <f t="shared" si="67"/>
        <v>18934052.583820343</v>
      </c>
    </row>
    <row r="205" spans="1:16" s="231" customFormat="1" x14ac:dyDescent="0.3">
      <c r="A205" s="230"/>
      <c r="B205" s="337" t="s">
        <v>63</v>
      </c>
      <c r="C205" s="339">
        <f t="shared" ref="C205:O205" si="68">C176+C190+C162</f>
        <v>531768.51625379839</v>
      </c>
      <c r="D205" s="339">
        <f t="shared" si="68"/>
        <v>322145.11581420898</v>
      </c>
      <c r="E205" s="339">
        <f t="shared" si="68"/>
        <v>403231.74143285328</v>
      </c>
      <c r="F205" s="339">
        <f t="shared" si="68"/>
        <v>16363.920743646593</v>
      </c>
      <c r="G205" s="339">
        <f t="shared" si="68"/>
        <v>2910</v>
      </c>
      <c r="H205" s="339">
        <f t="shared" si="68"/>
        <v>64663.994908432614</v>
      </c>
      <c r="I205" s="339">
        <f t="shared" si="68"/>
        <v>57116.62137403409</v>
      </c>
      <c r="J205" s="339">
        <f t="shared" si="68"/>
        <v>154965.62150188969</v>
      </c>
      <c r="K205" s="339">
        <f t="shared" si="68"/>
        <v>40530.419066209593</v>
      </c>
      <c r="L205" s="339">
        <f t="shared" si="68"/>
        <v>340312.64105658518</v>
      </c>
      <c r="M205" s="339">
        <f t="shared" si="68"/>
        <v>177310.96251424268</v>
      </c>
      <c r="N205" s="339">
        <f t="shared" si="68"/>
        <v>230494.00240729924</v>
      </c>
      <c r="O205" s="339">
        <f t="shared" si="68"/>
        <v>2341813.5570732001</v>
      </c>
    </row>
    <row r="206" spans="1:16" s="231" customFormat="1" x14ac:dyDescent="0.3">
      <c r="A206" s="230"/>
      <c r="B206" s="337" t="s">
        <v>64</v>
      </c>
      <c r="C206" s="339">
        <f t="shared" ref="C206:O206" si="69">C177+C191+C163</f>
        <v>1027522.7295425695</v>
      </c>
      <c r="D206" s="339">
        <f t="shared" si="69"/>
        <v>2549226.3845031741</v>
      </c>
      <c r="E206" s="339">
        <f t="shared" si="69"/>
        <v>4335801.3285709862</v>
      </c>
      <c r="F206" s="339">
        <f t="shared" si="69"/>
        <v>1478531.639835601</v>
      </c>
      <c r="G206" s="339">
        <f t="shared" si="69"/>
        <v>2589815.1301300041</v>
      </c>
      <c r="H206" s="339">
        <f t="shared" si="69"/>
        <v>9602033.2180050053</v>
      </c>
      <c r="I206" s="339">
        <f t="shared" si="69"/>
        <v>11814978.88791859</v>
      </c>
      <c r="J206" s="339">
        <f t="shared" si="69"/>
        <v>15268333.212845128</v>
      </c>
      <c r="K206" s="339">
        <f t="shared" si="69"/>
        <v>12709709.549532134</v>
      </c>
      <c r="L206" s="339">
        <f t="shared" si="69"/>
        <v>16076391.739336992</v>
      </c>
      <c r="M206" s="339">
        <f t="shared" si="69"/>
        <v>16461671.189267108</v>
      </c>
      <c r="N206" s="339">
        <f t="shared" si="69"/>
        <v>29900018.864275839</v>
      </c>
      <c r="O206" s="339">
        <f t="shared" si="69"/>
        <v>123814033.87376314</v>
      </c>
    </row>
    <row r="207" spans="1:16" s="231" customFormat="1" x14ac:dyDescent="0.3">
      <c r="A207" s="230"/>
      <c r="B207" s="337" t="s">
        <v>65</v>
      </c>
      <c r="C207" s="339">
        <f t="shared" ref="C207:O207" si="70">C178+C192+C164</f>
        <v>1077.2999572753906</v>
      </c>
      <c r="D207" s="339">
        <f t="shared" si="70"/>
        <v>303.9119873046875</v>
      </c>
      <c r="E207" s="339">
        <f t="shared" si="70"/>
        <v>0</v>
      </c>
      <c r="F207" s="339">
        <f t="shared" si="70"/>
        <v>-303.9119873046875</v>
      </c>
      <c r="G207" s="339">
        <f t="shared" si="70"/>
        <v>0</v>
      </c>
      <c r="H207" s="339">
        <f t="shared" si="70"/>
        <v>19144.279968261719</v>
      </c>
      <c r="I207" s="339">
        <f t="shared" si="70"/>
        <v>109852.02930831909</v>
      </c>
      <c r="J207" s="339">
        <f t="shared" si="70"/>
        <v>131679.3251991272</v>
      </c>
      <c r="K207" s="339">
        <f t="shared" si="70"/>
        <v>26052.755741119385</v>
      </c>
      <c r="L207" s="339">
        <f t="shared" si="70"/>
        <v>11440.485927581787</v>
      </c>
      <c r="M207" s="339">
        <f t="shared" si="70"/>
        <v>5926.1264381408691</v>
      </c>
      <c r="N207" s="339">
        <f t="shared" si="70"/>
        <v>101058.58320617676</v>
      </c>
      <c r="O207" s="339">
        <f t="shared" si="70"/>
        <v>406230.8857460022</v>
      </c>
    </row>
    <row r="208" spans="1:16" s="231" customFormat="1" x14ac:dyDescent="0.3">
      <c r="A208" s="230"/>
      <c r="B208" s="337" t="s">
        <v>66</v>
      </c>
      <c r="C208" s="339">
        <f t="shared" ref="C208:O208" si="71">C179+C193+C165</f>
        <v>16422.794921875</v>
      </c>
      <c r="D208" s="339">
        <f t="shared" si="71"/>
        <v>8211.3974609375</v>
      </c>
      <c r="E208" s="339">
        <f t="shared" si="71"/>
        <v>31833.12841796875</v>
      </c>
      <c r="F208" s="339">
        <f t="shared" si="71"/>
        <v>45162.68603515625</v>
      </c>
      <c r="G208" s="339">
        <f t="shared" si="71"/>
        <v>184503.32751464844</v>
      </c>
      <c r="H208" s="339">
        <f t="shared" si="71"/>
        <v>344878.693359375</v>
      </c>
      <c r="I208" s="339">
        <f t="shared" si="71"/>
        <v>225813.43017578125</v>
      </c>
      <c r="J208" s="339">
        <f t="shared" si="71"/>
        <v>251796.97888183594</v>
      </c>
      <c r="K208" s="339">
        <f t="shared" si="71"/>
        <v>125674.18896484375</v>
      </c>
      <c r="L208" s="339">
        <f t="shared" si="71"/>
        <v>78008.27587890625</v>
      </c>
      <c r="M208" s="339">
        <f t="shared" si="71"/>
        <v>59532.631591796875</v>
      </c>
      <c r="N208" s="339">
        <f t="shared" si="71"/>
        <v>63638.330322265625</v>
      </c>
      <c r="O208" s="339">
        <f t="shared" si="71"/>
        <v>1435475.8635253906</v>
      </c>
    </row>
    <row r="209" spans="1:15" s="231" customFormat="1" x14ac:dyDescent="0.3">
      <c r="A209" s="230"/>
      <c r="B209" s="337" t="s">
        <v>67</v>
      </c>
      <c r="C209" s="339">
        <f t="shared" ref="C209:O209" si="72">C180+C194+C166</f>
        <v>16375.151611328125</v>
      </c>
      <c r="D209" s="339">
        <f t="shared" si="72"/>
        <v>1129.32080078125</v>
      </c>
      <c r="E209" s="339">
        <f t="shared" si="72"/>
        <v>1157.1520385742188</v>
      </c>
      <c r="F209" s="339">
        <f t="shared" si="72"/>
        <v>1129.32080078125</v>
      </c>
      <c r="G209" s="339">
        <f t="shared" si="72"/>
        <v>0</v>
      </c>
      <c r="H209" s="339">
        <f t="shared" si="72"/>
        <v>0</v>
      </c>
      <c r="I209" s="339">
        <f t="shared" si="72"/>
        <v>150015.1903071136</v>
      </c>
      <c r="J209" s="339">
        <f t="shared" si="72"/>
        <v>132560.27519917756</v>
      </c>
      <c r="K209" s="339">
        <f t="shared" si="72"/>
        <v>141168.92748164001</v>
      </c>
      <c r="L209" s="339">
        <f t="shared" si="72"/>
        <v>2369.966552734375</v>
      </c>
      <c r="M209" s="339">
        <f t="shared" si="72"/>
        <v>221941.43789373012</v>
      </c>
      <c r="N209" s="339">
        <f t="shared" si="72"/>
        <v>45594.02490234375</v>
      </c>
      <c r="O209" s="339">
        <f t="shared" si="72"/>
        <v>713440.76758820424</v>
      </c>
    </row>
    <row r="210" spans="1:15" s="231" customFormat="1" x14ac:dyDescent="0.3">
      <c r="A210" s="230"/>
      <c r="B210" s="337" t="s">
        <v>68</v>
      </c>
      <c r="C210" s="339">
        <f t="shared" ref="C210:O210" si="73">C181+C195+C167</f>
        <v>263458.18258373463</v>
      </c>
      <c r="D210" s="339">
        <f t="shared" si="73"/>
        <v>119316.88381958008</v>
      </c>
      <c r="E210" s="339">
        <f t="shared" si="73"/>
        <v>341093.80776184931</v>
      </c>
      <c r="F210" s="339">
        <f t="shared" si="73"/>
        <v>41118.696374118059</v>
      </c>
      <c r="G210" s="339">
        <f t="shared" si="73"/>
        <v>22761.3623046875</v>
      </c>
      <c r="H210" s="339">
        <f t="shared" si="73"/>
        <v>233937.21094556979</v>
      </c>
      <c r="I210" s="339">
        <f t="shared" si="73"/>
        <v>89802.911801925802</v>
      </c>
      <c r="J210" s="339">
        <f t="shared" si="73"/>
        <v>133813.5928922926</v>
      </c>
      <c r="K210" s="339">
        <f t="shared" si="73"/>
        <v>42791.785433457575</v>
      </c>
      <c r="L210" s="339">
        <f t="shared" si="73"/>
        <v>736892.44167005492</v>
      </c>
      <c r="M210" s="339">
        <f t="shared" si="73"/>
        <v>419074.22126086056</v>
      </c>
      <c r="N210" s="339">
        <f t="shared" si="73"/>
        <v>1362123.8247448236</v>
      </c>
      <c r="O210" s="339">
        <f t="shared" si="73"/>
        <v>3806184.9215929536</v>
      </c>
    </row>
    <row r="211" spans="1:15" s="231" customFormat="1" x14ac:dyDescent="0.3">
      <c r="A211" s="230"/>
      <c r="B211" s="337" t="s">
        <v>69</v>
      </c>
      <c r="C211" s="339">
        <f t="shared" ref="C211:O211" si="74">C182+C196+C168</f>
        <v>0</v>
      </c>
      <c r="D211" s="339">
        <f t="shared" si="74"/>
        <v>0</v>
      </c>
      <c r="E211" s="339">
        <f t="shared" si="74"/>
        <v>0</v>
      </c>
      <c r="F211" s="339">
        <f t="shared" si="74"/>
        <v>0</v>
      </c>
      <c r="G211" s="339">
        <f t="shared" si="74"/>
        <v>0</v>
      </c>
      <c r="H211" s="339">
        <f t="shared" si="74"/>
        <v>0</v>
      </c>
      <c r="I211" s="339">
        <f t="shared" si="74"/>
        <v>0</v>
      </c>
      <c r="J211" s="339">
        <f t="shared" si="74"/>
        <v>0</v>
      </c>
      <c r="K211" s="339">
        <f t="shared" si="74"/>
        <v>0</v>
      </c>
      <c r="L211" s="339">
        <f t="shared" si="74"/>
        <v>0</v>
      </c>
      <c r="M211" s="339">
        <f t="shared" si="74"/>
        <v>0</v>
      </c>
      <c r="N211" s="339">
        <f t="shared" si="74"/>
        <v>0</v>
      </c>
      <c r="O211" s="339">
        <f t="shared" si="74"/>
        <v>0</v>
      </c>
    </row>
    <row r="212" spans="1:15" s="231" customFormat="1" x14ac:dyDescent="0.3">
      <c r="A212" s="230"/>
      <c r="B212" s="337" t="s">
        <v>70</v>
      </c>
      <c r="C212" s="339">
        <f t="shared" ref="C212:O212" si="75">C183+C197+C169</f>
        <v>4208916.240136236</v>
      </c>
      <c r="D212" s="339">
        <f t="shared" si="75"/>
        <v>4674705.3249443062</v>
      </c>
      <c r="E212" s="422">
        <f t="shared" si="75"/>
        <v>6733723.6281357137</v>
      </c>
      <c r="F212" s="339">
        <f t="shared" si="75"/>
        <v>3478743.6551123927</v>
      </c>
      <c r="G212" s="339">
        <f t="shared" si="75"/>
        <v>6017155.8442909233</v>
      </c>
      <c r="H212" s="339">
        <f t="shared" si="75"/>
        <v>14136844.469925292</v>
      </c>
      <c r="I212" s="339">
        <f t="shared" si="75"/>
        <v>18152844.017019574</v>
      </c>
      <c r="J212" s="339">
        <f t="shared" si="75"/>
        <v>23501440.058196474</v>
      </c>
      <c r="K212" s="339">
        <f t="shared" si="75"/>
        <v>18568317.720464244</v>
      </c>
      <c r="L212" s="339">
        <f t="shared" si="75"/>
        <v>22487598.509071536</v>
      </c>
      <c r="M212" s="339">
        <f t="shared" si="75"/>
        <v>20260371.321910601</v>
      </c>
      <c r="N212" s="339">
        <f t="shared" si="75"/>
        <v>38300419.322090641</v>
      </c>
      <c r="O212" s="339">
        <f t="shared" si="75"/>
        <v>180521080.11129794</v>
      </c>
    </row>
    <row r="213" spans="1:15" s="231" customFormat="1" x14ac:dyDescent="0.3">
      <c r="A213" s="230"/>
      <c r="B213" s="337"/>
      <c r="C213" s="337"/>
      <c r="D213" s="337"/>
      <c r="E213" s="337"/>
      <c r="F213" s="337"/>
      <c r="G213" s="337"/>
      <c r="H213" s="337"/>
      <c r="I213" s="337"/>
      <c r="J213" s="337"/>
      <c r="K213" s="337"/>
      <c r="L213" s="337"/>
      <c r="M213" s="337"/>
      <c r="N213" s="337"/>
      <c r="O213" s="338"/>
    </row>
    <row r="214" spans="1:15" s="231" customFormat="1" x14ac:dyDescent="0.3">
      <c r="A214" s="230"/>
      <c r="B214" s="337"/>
      <c r="C214" s="337"/>
      <c r="D214" s="337"/>
      <c r="E214" s="337"/>
      <c r="F214" s="337"/>
      <c r="G214" s="337"/>
      <c r="H214" s="337"/>
      <c r="I214" s="337"/>
      <c r="J214" s="337"/>
      <c r="K214" s="337"/>
      <c r="L214" s="337"/>
      <c r="M214" s="337"/>
      <c r="N214" s="337" t="s">
        <v>36</v>
      </c>
      <c r="O214" s="335">
        <f>SUM(C4:N14,C18:N28,C32:N42,C46:N56,C60:N70,C74:N84,C88:N98,C102:N112,C116:N126,C130:N140,C144:N154,C158:N168)</f>
        <v>180521080.11129794</v>
      </c>
    </row>
    <row r="215" spans="1:15" x14ac:dyDescent="0.3">
      <c r="O215"/>
    </row>
    <row r="216" spans="1:15" x14ac:dyDescent="0.3">
      <c r="A216"/>
      <c r="N216" s="401" t="s">
        <v>192</v>
      </c>
      <c r="O216" s="402">
        <f>O214+O44</f>
        <v>216522913.73129794</v>
      </c>
    </row>
    <row r="217" spans="1:15" x14ac:dyDescent="0.3">
      <c r="A217"/>
      <c r="N217" s="401" t="s">
        <v>193</v>
      </c>
      <c r="O217" s="402">
        <v>0</v>
      </c>
    </row>
    <row r="218" spans="1:15" x14ac:dyDescent="0.3">
      <c r="A218"/>
      <c r="O218"/>
    </row>
    <row r="219" spans="1:15" x14ac:dyDescent="0.3">
      <c r="A219"/>
      <c r="O219"/>
    </row>
    <row r="220" spans="1:15" x14ac:dyDescent="0.3">
      <c r="A220"/>
      <c r="O220"/>
    </row>
    <row r="221" spans="1:15" x14ac:dyDescent="0.3">
      <c r="A221"/>
      <c r="O221"/>
    </row>
    <row r="222" spans="1:15" x14ac:dyDescent="0.3">
      <c r="A222"/>
      <c r="O222"/>
    </row>
    <row r="223" spans="1:15" x14ac:dyDescent="0.3">
      <c r="A223"/>
      <c r="O223"/>
    </row>
    <row r="224" spans="1:15" x14ac:dyDescent="0.3">
      <c r="A224"/>
      <c r="O224"/>
    </row>
    <row r="225" spans="1:15" x14ac:dyDescent="0.3">
      <c r="A225"/>
      <c r="O225"/>
    </row>
    <row r="226" spans="1:15" x14ac:dyDescent="0.3">
      <c r="A226"/>
      <c r="O226"/>
    </row>
    <row r="227" spans="1:15" x14ac:dyDescent="0.3">
      <c r="A227"/>
      <c r="O227"/>
    </row>
    <row r="228" spans="1:15" x14ac:dyDescent="0.3">
      <c r="A228"/>
      <c r="O228"/>
    </row>
    <row r="229" spans="1:15" x14ac:dyDescent="0.3">
      <c r="A229"/>
      <c r="O229"/>
    </row>
  </sheetData>
  <mergeCells count="16">
    <mergeCell ref="C1:N1"/>
    <mergeCell ref="A4:A14"/>
    <mergeCell ref="A18:A28"/>
    <mergeCell ref="A32:A42"/>
    <mergeCell ref="A46:A56"/>
    <mergeCell ref="M198:N198"/>
    <mergeCell ref="A186:A196"/>
    <mergeCell ref="A172:A182"/>
    <mergeCell ref="A144:A154"/>
    <mergeCell ref="A158:A168"/>
    <mergeCell ref="A60:A70"/>
    <mergeCell ref="A88:A98"/>
    <mergeCell ref="A102:A112"/>
    <mergeCell ref="A116:A126"/>
    <mergeCell ref="A130:A140"/>
    <mergeCell ref="A74:A8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D2F2"/>
  </sheetPr>
  <dimension ref="A1:BP210"/>
  <sheetViews>
    <sheetView zoomScale="80" zoomScaleNormal="80" workbookViewId="0">
      <pane ySplit="1" topLeftCell="A2" activePane="bottomLeft" state="frozen"/>
      <selection activeCell="N102" sqref="N102"/>
      <selection pane="bottomLeft" activeCell="I51" sqref="I51"/>
    </sheetView>
  </sheetViews>
  <sheetFormatPr defaultRowHeight="14.4" x14ac:dyDescent="0.3"/>
  <cols>
    <col min="1" max="1" width="8.21875" style="89" customWidth="1"/>
    <col min="2" max="2" width="19.21875" bestFit="1" customWidth="1"/>
    <col min="3" max="3" width="12.5546875" bestFit="1" customWidth="1"/>
    <col min="4" max="5" width="12.5546875" customWidth="1"/>
    <col min="6" max="13" width="11.77734375" bestFit="1" customWidth="1"/>
    <col min="14" max="14" width="11.77734375" style="126" bestFit="1" customWidth="1"/>
    <col min="15" max="15" width="14" bestFit="1" customWidth="1"/>
    <col min="16" max="16" width="13.44140625" customWidth="1"/>
    <col min="17" max="17" width="8.21875" style="89" customWidth="1"/>
    <col min="18" max="18" width="19.21875" customWidth="1"/>
    <col min="19" max="29" width="11.5546875" customWidth="1"/>
    <col min="30" max="30" width="11.5546875" style="126" customWidth="1"/>
    <col min="31" max="31" width="12.5546875" customWidth="1"/>
    <col min="32" max="32" width="12.44140625" customWidth="1"/>
    <col min="33" max="33" width="8.21875" style="89" customWidth="1"/>
    <col min="34" max="34" width="19.21875" customWidth="1"/>
    <col min="35" max="35" width="11" customWidth="1"/>
    <col min="36" max="36" width="11.5546875" customWidth="1"/>
    <col min="37" max="37" width="10.5546875" customWidth="1"/>
    <col min="38" max="38" width="11.5546875" customWidth="1"/>
    <col min="39" max="39" width="10.5546875" customWidth="1"/>
    <col min="40" max="40" width="11.5546875" customWidth="1"/>
    <col min="41" max="41" width="10.5546875" customWidth="1"/>
    <col min="42" max="42" width="11.5546875" customWidth="1"/>
    <col min="43" max="43" width="10.5546875" customWidth="1"/>
    <col min="44" max="44" width="11.5546875" customWidth="1"/>
    <col min="45" max="45" width="10.5546875" customWidth="1"/>
    <col min="46" max="46" width="11.5546875" style="126" customWidth="1"/>
    <col min="47" max="47" width="12.5546875" customWidth="1"/>
    <col min="48" max="48" width="13.5546875" customWidth="1"/>
    <col min="49" max="49" width="8.21875" style="89" customWidth="1"/>
    <col min="50" max="50" width="19.21875" customWidth="1"/>
    <col min="51" max="51" width="10" customWidth="1"/>
    <col min="52" max="52" width="9.44140625" customWidth="1"/>
    <col min="53" max="61" width="10.21875" customWidth="1"/>
    <col min="62" max="62" width="10.21875" style="126" customWidth="1"/>
    <col min="63" max="63" width="12.5546875" customWidth="1"/>
    <col min="64" max="64" width="11.44140625" customWidth="1"/>
    <col min="65" max="68" width="8.77734375" style="203"/>
  </cols>
  <sheetData>
    <row r="1" spans="1:68" ht="33" customHeight="1" x14ac:dyDescent="0.3">
      <c r="C1" s="569" t="s">
        <v>85</v>
      </c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1"/>
      <c r="S1" s="554" t="s">
        <v>86</v>
      </c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6"/>
      <c r="AI1" s="554" t="s">
        <v>87</v>
      </c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6"/>
      <c r="AY1" s="554" t="s">
        <v>88</v>
      </c>
      <c r="AZ1" s="555"/>
      <c r="BA1" s="555"/>
      <c r="BB1" s="555"/>
      <c r="BC1" s="555"/>
      <c r="BD1" s="555"/>
      <c r="BE1" s="555"/>
      <c r="BF1" s="555"/>
      <c r="BG1" s="555"/>
      <c r="BH1" s="555"/>
      <c r="BI1" s="555"/>
      <c r="BJ1" s="556"/>
      <c r="BL1" s="229"/>
      <c r="BM1" s="203" t="s">
        <v>194</v>
      </c>
    </row>
    <row r="2" spans="1:68" ht="6" customHeight="1" thickBot="1" x14ac:dyDescent="0.35">
      <c r="C2" s="97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S2" s="97"/>
      <c r="T2" s="98"/>
      <c r="U2" s="98"/>
      <c r="V2" s="98"/>
      <c r="W2" s="98"/>
      <c r="X2" s="98"/>
      <c r="Y2" s="98"/>
      <c r="Z2" s="98"/>
      <c r="AA2" s="98"/>
      <c r="AB2" s="98"/>
      <c r="AC2" s="98"/>
      <c r="AD2" s="99"/>
      <c r="AI2" s="97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9"/>
      <c r="AY2" s="97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9"/>
    </row>
    <row r="3" spans="1:68" ht="21.45" customHeight="1" thickBot="1" x14ac:dyDescent="0.35">
      <c r="B3" s="221" t="s">
        <v>48</v>
      </c>
      <c r="C3" s="222">
        <v>43850</v>
      </c>
      <c r="D3" s="222">
        <v>43882</v>
      </c>
      <c r="E3" s="222">
        <v>43914</v>
      </c>
      <c r="F3" s="222">
        <v>43946</v>
      </c>
      <c r="G3" s="222">
        <v>43978</v>
      </c>
      <c r="H3" s="222">
        <v>44010</v>
      </c>
      <c r="I3" s="222">
        <v>44042</v>
      </c>
      <c r="J3" s="222">
        <v>44074</v>
      </c>
      <c r="K3" s="222">
        <v>44076</v>
      </c>
      <c r="L3" s="222">
        <v>44107</v>
      </c>
      <c r="M3" s="222">
        <v>44140</v>
      </c>
      <c r="N3" s="403" t="s">
        <v>57</v>
      </c>
      <c r="O3" s="223" t="s">
        <v>3</v>
      </c>
      <c r="R3" s="221" t="s">
        <v>48</v>
      </c>
      <c r="S3" s="222">
        <v>43850</v>
      </c>
      <c r="T3" s="222">
        <v>43882</v>
      </c>
      <c r="U3" s="222">
        <v>43914</v>
      </c>
      <c r="V3" s="222">
        <v>43946</v>
      </c>
      <c r="W3" s="222">
        <v>43978</v>
      </c>
      <c r="X3" s="222">
        <v>44010</v>
      </c>
      <c r="Y3" s="222">
        <v>44042</v>
      </c>
      <c r="Z3" s="222">
        <v>44074</v>
      </c>
      <c r="AA3" s="222">
        <v>44076</v>
      </c>
      <c r="AB3" s="222">
        <v>44107</v>
      </c>
      <c r="AC3" s="222">
        <v>44140</v>
      </c>
      <c r="AD3" s="403" t="s">
        <v>57</v>
      </c>
      <c r="AE3" s="223" t="s">
        <v>3</v>
      </c>
      <c r="AH3" s="221" t="s">
        <v>48</v>
      </c>
      <c r="AI3" s="222">
        <v>43850</v>
      </c>
      <c r="AJ3" s="222">
        <v>43882</v>
      </c>
      <c r="AK3" s="222">
        <v>43914</v>
      </c>
      <c r="AL3" s="222">
        <v>43946</v>
      </c>
      <c r="AM3" s="222">
        <v>43978</v>
      </c>
      <c r="AN3" s="222">
        <v>44010</v>
      </c>
      <c r="AO3" s="222">
        <v>44042</v>
      </c>
      <c r="AP3" s="222">
        <v>44074</v>
      </c>
      <c r="AQ3" s="222">
        <v>44076</v>
      </c>
      <c r="AR3" s="222">
        <v>44107</v>
      </c>
      <c r="AS3" s="222">
        <v>44140</v>
      </c>
      <c r="AT3" s="403" t="s">
        <v>57</v>
      </c>
      <c r="AU3" s="223" t="s">
        <v>3</v>
      </c>
      <c r="AX3" s="221" t="s">
        <v>48</v>
      </c>
      <c r="AY3" s="222">
        <v>43850</v>
      </c>
      <c r="AZ3" s="222">
        <v>43882</v>
      </c>
      <c r="BA3" s="222">
        <v>43914</v>
      </c>
      <c r="BB3" s="222">
        <v>43946</v>
      </c>
      <c r="BC3" s="222">
        <v>43978</v>
      </c>
      <c r="BD3" s="222">
        <v>44010</v>
      </c>
      <c r="BE3" s="222">
        <v>44042</v>
      </c>
      <c r="BF3" s="222">
        <v>44074</v>
      </c>
      <c r="BG3" s="222">
        <v>44076</v>
      </c>
      <c r="BH3" s="222">
        <v>44107</v>
      </c>
      <c r="BI3" s="222">
        <v>44140</v>
      </c>
      <c r="BJ3" s="403" t="s">
        <v>57</v>
      </c>
      <c r="BK3" s="223" t="s">
        <v>3</v>
      </c>
      <c r="BM3" s="203" t="s">
        <v>12</v>
      </c>
      <c r="BN3" s="203" t="s">
        <v>14</v>
      </c>
      <c r="BO3" s="203" t="s">
        <v>15</v>
      </c>
      <c r="BP3" s="203" t="s">
        <v>16</v>
      </c>
    </row>
    <row r="4" spans="1:68" ht="15" customHeight="1" x14ac:dyDescent="0.3">
      <c r="A4" s="560" t="s">
        <v>89</v>
      </c>
      <c r="B4" s="232" t="s">
        <v>90</v>
      </c>
      <c r="C4" s="111">
        <v>0</v>
      </c>
      <c r="D4" s="111">
        <v>0</v>
      </c>
      <c r="E4" s="111">
        <v>0</v>
      </c>
      <c r="F4" s="111">
        <v>0</v>
      </c>
      <c r="G4" s="111">
        <v>0</v>
      </c>
      <c r="H4" s="111">
        <v>0</v>
      </c>
      <c r="I4" s="111">
        <v>0</v>
      </c>
      <c r="J4" s="111">
        <v>0</v>
      </c>
      <c r="K4" s="111">
        <v>0</v>
      </c>
      <c r="L4" s="111">
        <v>0</v>
      </c>
      <c r="M4" s="111">
        <v>0</v>
      </c>
      <c r="N4" s="111">
        <v>0</v>
      </c>
      <c r="O4" s="85">
        <f t="shared" ref="O4:O17" si="0">SUM(C4:N4)</f>
        <v>0</v>
      </c>
      <c r="Q4" s="560" t="s">
        <v>89</v>
      </c>
      <c r="R4" s="232" t="s">
        <v>90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111">
        <v>0</v>
      </c>
      <c r="AE4" s="85">
        <f t="shared" ref="AE4:AE17" si="1">SUM(S4:AD4)</f>
        <v>0</v>
      </c>
      <c r="AG4" s="560" t="s">
        <v>89</v>
      </c>
      <c r="AH4" s="232" t="s">
        <v>90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111">
        <v>0</v>
      </c>
      <c r="AU4" s="85">
        <f t="shared" ref="AU4:AU17" si="2">SUM(AI4:AT4)</f>
        <v>0</v>
      </c>
      <c r="AW4" s="560" t="s">
        <v>89</v>
      </c>
      <c r="AX4" s="232" t="s">
        <v>90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0</v>
      </c>
      <c r="BJ4" s="111">
        <v>0</v>
      </c>
      <c r="BK4" s="85">
        <f t="shared" ref="BK4:BK17" si="3">SUM(AY4:BJ4)</f>
        <v>0</v>
      </c>
      <c r="BL4" s="229"/>
      <c r="BM4" s="402">
        <v>0</v>
      </c>
      <c r="BN4" s="402">
        <v>0</v>
      </c>
      <c r="BO4" s="402">
        <v>0</v>
      </c>
      <c r="BP4" s="402">
        <v>0</v>
      </c>
    </row>
    <row r="5" spans="1:68" x14ac:dyDescent="0.3">
      <c r="A5" s="561"/>
      <c r="B5" s="232" t="s">
        <v>91</v>
      </c>
      <c r="C5" s="111">
        <v>0</v>
      </c>
      <c r="D5" s="111">
        <v>0</v>
      </c>
      <c r="E5" s="111">
        <v>0</v>
      </c>
      <c r="F5" s="111">
        <v>0</v>
      </c>
      <c r="G5" s="111">
        <v>0</v>
      </c>
      <c r="H5" s="111">
        <v>0</v>
      </c>
      <c r="I5" s="111">
        <v>0</v>
      </c>
      <c r="J5" s="111">
        <v>0</v>
      </c>
      <c r="K5" s="111">
        <v>0</v>
      </c>
      <c r="L5" s="111">
        <v>0</v>
      </c>
      <c r="M5" s="111">
        <v>0</v>
      </c>
      <c r="N5" s="111">
        <v>0</v>
      </c>
      <c r="O5" s="85">
        <f t="shared" si="0"/>
        <v>0</v>
      </c>
      <c r="Q5" s="561"/>
      <c r="R5" s="232" t="s">
        <v>91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111">
        <v>0</v>
      </c>
      <c r="AE5" s="85">
        <f t="shared" si="1"/>
        <v>0</v>
      </c>
      <c r="AG5" s="561"/>
      <c r="AH5" s="232" t="s">
        <v>91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111">
        <v>0</v>
      </c>
      <c r="AU5" s="85">
        <f t="shared" si="2"/>
        <v>0</v>
      </c>
      <c r="AW5" s="561"/>
      <c r="AX5" s="232" t="s">
        <v>91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111">
        <v>0</v>
      </c>
      <c r="BK5" s="85">
        <f t="shared" si="3"/>
        <v>0</v>
      </c>
      <c r="BM5" s="402">
        <v>0</v>
      </c>
      <c r="BN5" s="402">
        <v>0</v>
      </c>
      <c r="BO5" s="402">
        <v>0</v>
      </c>
      <c r="BP5" s="402">
        <v>0</v>
      </c>
    </row>
    <row r="6" spans="1:68" x14ac:dyDescent="0.3">
      <c r="A6" s="561"/>
      <c r="B6" s="232" t="s">
        <v>92</v>
      </c>
      <c r="C6" s="111">
        <v>0</v>
      </c>
      <c r="D6" s="111">
        <v>0</v>
      </c>
      <c r="E6" s="111">
        <v>0</v>
      </c>
      <c r="F6" s="111">
        <v>0</v>
      </c>
      <c r="G6" s="111">
        <v>0</v>
      </c>
      <c r="H6" s="111">
        <v>0</v>
      </c>
      <c r="I6" s="111">
        <v>0</v>
      </c>
      <c r="J6" s="111">
        <v>0</v>
      </c>
      <c r="K6" s="111">
        <v>0</v>
      </c>
      <c r="L6" s="111">
        <v>0</v>
      </c>
      <c r="M6" s="111">
        <v>0</v>
      </c>
      <c r="N6" s="111">
        <v>0</v>
      </c>
      <c r="O6" s="85">
        <f t="shared" si="0"/>
        <v>0</v>
      </c>
      <c r="Q6" s="561"/>
      <c r="R6" s="232" t="s">
        <v>92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111">
        <v>0</v>
      </c>
      <c r="AE6" s="85">
        <f t="shared" si="1"/>
        <v>0</v>
      </c>
      <c r="AG6" s="561"/>
      <c r="AH6" s="232" t="s">
        <v>92</v>
      </c>
      <c r="AI6" s="3">
        <v>0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111">
        <v>0</v>
      </c>
      <c r="AU6" s="85">
        <f t="shared" si="2"/>
        <v>0</v>
      </c>
      <c r="AW6" s="561"/>
      <c r="AX6" s="232" t="s">
        <v>92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111">
        <v>0</v>
      </c>
      <c r="BK6" s="85">
        <f t="shared" si="3"/>
        <v>0</v>
      </c>
      <c r="BM6" s="402">
        <v>0</v>
      </c>
      <c r="BN6" s="402">
        <v>0</v>
      </c>
      <c r="BO6" s="402">
        <v>0</v>
      </c>
      <c r="BP6" s="402">
        <v>0</v>
      </c>
    </row>
    <row r="7" spans="1:68" x14ac:dyDescent="0.3">
      <c r="A7" s="561"/>
      <c r="B7" s="232" t="s">
        <v>93</v>
      </c>
      <c r="C7" s="111">
        <v>0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111">
        <v>0</v>
      </c>
      <c r="M7" s="111">
        <v>0</v>
      </c>
      <c r="N7" s="111">
        <v>0</v>
      </c>
      <c r="O7" s="85">
        <f t="shared" si="0"/>
        <v>0</v>
      </c>
      <c r="Q7" s="561"/>
      <c r="R7" s="232" t="s">
        <v>93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111">
        <v>0</v>
      </c>
      <c r="AE7" s="85">
        <f t="shared" si="1"/>
        <v>0</v>
      </c>
      <c r="AG7" s="561"/>
      <c r="AH7" s="232" t="s">
        <v>93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111">
        <v>0</v>
      </c>
      <c r="AU7" s="85">
        <f t="shared" si="2"/>
        <v>0</v>
      </c>
      <c r="AW7" s="561"/>
      <c r="AX7" s="232" t="s">
        <v>93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111">
        <v>0</v>
      </c>
      <c r="BK7" s="85">
        <f t="shared" si="3"/>
        <v>0</v>
      </c>
      <c r="BM7" s="402">
        <v>0</v>
      </c>
      <c r="BN7" s="402">
        <v>0</v>
      </c>
      <c r="BO7" s="402">
        <v>0</v>
      </c>
      <c r="BP7" s="402">
        <v>0</v>
      </c>
    </row>
    <row r="8" spans="1:68" x14ac:dyDescent="0.3">
      <c r="A8" s="561"/>
      <c r="B8" s="232" t="s">
        <v>94</v>
      </c>
      <c r="C8" s="111">
        <v>0</v>
      </c>
      <c r="D8" s="111">
        <v>0</v>
      </c>
      <c r="E8" s="111">
        <v>0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1">
        <v>0</v>
      </c>
      <c r="L8" s="111">
        <v>0</v>
      </c>
      <c r="M8" s="111">
        <v>0</v>
      </c>
      <c r="N8" s="111">
        <v>0</v>
      </c>
      <c r="O8" s="85">
        <f t="shared" si="0"/>
        <v>0</v>
      </c>
      <c r="Q8" s="561"/>
      <c r="R8" s="232" t="s">
        <v>94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111">
        <v>0</v>
      </c>
      <c r="AE8" s="85">
        <f t="shared" si="1"/>
        <v>0</v>
      </c>
      <c r="AG8" s="561"/>
      <c r="AH8" s="232" t="s">
        <v>94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111">
        <v>0</v>
      </c>
      <c r="AU8" s="85">
        <f t="shared" si="2"/>
        <v>0</v>
      </c>
      <c r="AW8" s="561"/>
      <c r="AX8" s="232" t="s">
        <v>94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111">
        <v>0</v>
      </c>
      <c r="BK8" s="85">
        <f t="shared" si="3"/>
        <v>0</v>
      </c>
      <c r="BM8" s="402">
        <v>0</v>
      </c>
      <c r="BN8" s="402">
        <v>0</v>
      </c>
      <c r="BO8" s="402">
        <v>0</v>
      </c>
      <c r="BP8" s="402">
        <v>0</v>
      </c>
    </row>
    <row r="9" spans="1:68" x14ac:dyDescent="0.3">
      <c r="A9" s="561"/>
      <c r="B9" s="232" t="s">
        <v>95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85">
        <f t="shared" si="0"/>
        <v>0</v>
      </c>
      <c r="Q9" s="561"/>
      <c r="R9" s="232" t="s">
        <v>95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111">
        <v>0</v>
      </c>
      <c r="AE9" s="85">
        <f t="shared" si="1"/>
        <v>0</v>
      </c>
      <c r="AG9" s="561"/>
      <c r="AH9" s="232" t="s">
        <v>95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111">
        <v>0</v>
      </c>
      <c r="AU9" s="85">
        <f t="shared" si="2"/>
        <v>0</v>
      </c>
      <c r="AW9" s="561"/>
      <c r="AX9" s="232" t="s">
        <v>95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111">
        <v>0</v>
      </c>
      <c r="BK9" s="85">
        <f t="shared" si="3"/>
        <v>0</v>
      </c>
      <c r="BM9" s="402">
        <v>0</v>
      </c>
      <c r="BN9" s="402">
        <v>0</v>
      </c>
      <c r="BO9" s="402">
        <v>0</v>
      </c>
      <c r="BP9" s="402">
        <v>0</v>
      </c>
    </row>
    <row r="10" spans="1:68" x14ac:dyDescent="0.3">
      <c r="A10" s="561"/>
      <c r="B10" s="232" t="s">
        <v>96</v>
      </c>
      <c r="C10" s="111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85">
        <f t="shared" si="0"/>
        <v>0</v>
      </c>
      <c r="Q10" s="561"/>
      <c r="R10" s="232" t="s">
        <v>96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111">
        <v>0</v>
      </c>
      <c r="AE10" s="85">
        <f t="shared" si="1"/>
        <v>0</v>
      </c>
      <c r="AG10" s="561"/>
      <c r="AH10" s="232" t="s">
        <v>96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111">
        <v>0</v>
      </c>
      <c r="AU10" s="85">
        <f t="shared" si="2"/>
        <v>0</v>
      </c>
      <c r="AW10" s="561"/>
      <c r="AX10" s="232" t="s">
        <v>96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111">
        <v>0</v>
      </c>
      <c r="BK10" s="85">
        <f t="shared" si="3"/>
        <v>0</v>
      </c>
      <c r="BM10" s="402">
        <v>0</v>
      </c>
      <c r="BN10" s="402">
        <v>0</v>
      </c>
      <c r="BO10" s="402">
        <v>0</v>
      </c>
      <c r="BP10" s="402">
        <v>0</v>
      </c>
    </row>
    <row r="11" spans="1:68" x14ac:dyDescent="0.3">
      <c r="A11" s="561"/>
      <c r="B11" s="232" t="s">
        <v>97</v>
      </c>
      <c r="C11" s="111">
        <v>0</v>
      </c>
      <c r="D11" s="111">
        <v>76308.837599999999</v>
      </c>
      <c r="E11" s="111">
        <v>22785.404399999999</v>
      </c>
      <c r="F11" s="111">
        <v>48204.76650000002</v>
      </c>
      <c r="G11" s="111">
        <v>0</v>
      </c>
      <c r="H11" s="111">
        <v>0</v>
      </c>
      <c r="I11" s="111">
        <v>6197.1743999999999</v>
      </c>
      <c r="J11" s="111">
        <v>10136.664000000001</v>
      </c>
      <c r="K11" s="111">
        <v>0</v>
      </c>
      <c r="L11" s="111">
        <v>0</v>
      </c>
      <c r="M11" s="111">
        <v>2287.3500000000004</v>
      </c>
      <c r="N11" s="111">
        <v>0</v>
      </c>
      <c r="O11" s="85">
        <f t="shared" si="0"/>
        <v>165920.19690000001</v>
      </c>
      <c r="Q11" s="561"/>
      <c r="R11" s="232" t="s">
        <v>97</v>
      </c>
      <c r="S11" s="3">
        <v>0</v>
      </c>
      <c r="T11" s="3">
        <v>102392.08717000001</v>
      </c>
      <c r="U11" s="3">
        <v>0</v>
      </c>
      <c r="V11" s="3">
        <v>208205.34720000002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111">
        <v>0</v>
      </c>
      <c r="AE11" s="85">
        <f t="shared" si="1"/>
        <v>310597.43437000003</v>
      </c>
      <c r="AG11" s="561"/>
      <c r="AH11" s="232" t="s">
        <v>97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92578.162500000006</v>
      </c>
      <c r="AT11" s="111">
        <v>0</v>
      </c>
      <c r="AU11" s="85">
        <f t="shared" si="2"/>
        <v>92578.162500000006</v>
      </c>
      <c r="AW11" s="561"/>
      <c r="AX11" s="232" t="s">
        <v>97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111">
        <v>0</v>
      </c>
      <c r="BK11" s="85">
        <f t="shared" si="3"/>
        <v>0</v>
      </c>
      <c r="BM11" s="402">
        <v>0</v>
      </c>
      <c r="BN11" s="402">
        <v>0</v>
      </c>
      <c r="BO11" s="402">
        <v>0</v>
      </c>
      <c r="BP11" s="402">
        <v>0</v>
      </c>
    </row>
    <row r="12" spans="1:68" x14ac:dyDescent="0.3">
      <c r="A12" s="561"/>
      <c r="B12" s="232" t="s">
        <v>98</v>
      </c>
      <c r="C12" s="111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85">
        <f t="shared" si="0"/>
        <v>0</v>
      </c>
      <c r="Q12" s="561"/>
      <c r="R12" s="232" t="s">
        <v>98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111">
        <v>0</v>
      </c>
      <c r="AE12" s="85">
        <f t="shared" si="1"/>
        <v>0</v>
      </c>
      <c r="AG12" s="561"/>
      <c r="AH12" s="232" t="s">
        <v>98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111">
        <v>0</v>
      </c>
      <c r="AU12" s="85">
        <f t="shared" si="2"/>
        <v>0</v>
      </c>
      <c r="AW12" s="561"/>
      <c r="AX12" s="232" t="s">
        <v>98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111">
        <v>0</v>
      </c>
      <c r="BK12" s="85">
        <f t="shared" si="3"/>
        <v>0</v>
      </c>
      <c r="BM12" s="402">
        <v>0</v>
      </c>
      <c r="BN12" s="402">
        <v>0</v>
      </c>
      <c r="BO12" s="402">
        <v>0</v>
      </c>
      <c r="BP12" s="402">
        <v>0</v>
      </c>
    </row>
    <row r="13" spans="1:68" x14ac:dyDescent="0.3">
      <c r="A13" s="561"/>
      <c r="B13" s="232" t="s">
        <v>99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85">
        <f t="shared" si="0"/>
        <v>0</v>
      </c>
      <c r="Q13" s="561"/>
      <c r="R13" s="232" t="s">
        <v>99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111">
        <v>0</v>
      </c>
      <c r="AE13" s="85">
        <f t="shared" si="1"/>
        <v>0</v>
      </c>
      <c r="AG13" s="561"/>
      <c r="AH13" s="232" t="s">
        <v>99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111">
        <v>0</v>
      </c>
      <c r="AU13" s="85">
        <f t="shared" si="2"/>
        <v>0</v>
      </c>
      <c r="AW13" s="561"/>
      <c r="AX13" s="232" t="s">
        <v>99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111">
        <v>0</v>
      </c>
      <c r="BK13" s="85">
        <f t="shared" si="3"/>
        <v>0</v>
      </c>
      <c r="BM13" s="402">
        <v>0</v>
      </c>
      <c r="BN13" s="402">
        <v>0</v>
      </c>
      <c r="BO13" s="402">
        <v>0</v>
      </c>
      <c r="BP13" s="402">
        <v>0</v>
      </c>
    </row>
    <row r="14" spans="1:68" x14ac:dyDescent="0.3">
      <c r="A14" s="561"/>
      <c r="B14" s="232" t="s">
        <v>100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85">
        <f t="shared" si="0"/>
        <v>0</v>
      </c>
      <c r="Q14" s="561"/>
      <c r="R14" s="232" t="s">
        <v>100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111">
        <v>0</v>
      </c>
      <c r="AE14" s="85">
        <f t="shared" si="1"/>
        <v>0</v>
      </c>
      <c r="AG14" s="561"/>
      <c r="AH14" s="232" t="s">
        <v>100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111">
        <v>0</v>
      </c>
      <c r="AU14" s="85">
        <f t="shared" si="2"/>
        <v>0</v>
      </c>
      <c r="AW14" s="561"/>
      <c r="AX14" s="232" t="s">
        <v>100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111">
        <v>0</v>
      </c>
      <c r="BK14" s="85">
        <f t="shared" si="3"/>
        <v>0</v>
      </c>
      <c r="BM14" s="402">
        <v>0</v>
      </c>
      <c r="BN14" s="402">
        <v>0</v>
      </c>
      <c r="BO14" s="402">
        <v>0</v>
      </c>
      <c r="BP14" s="402">
        <v>0</v>
      </c>
    </row>
    <row r="15" spans="1:68" x14ac:dyDescent="0.3">
      <c r="A15" s="561"/>
      <c r="B15" s="232" t="s">
        <v>101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</v>
      </c>
      <c r="O15" s="85">
        <f t="shared" si="0"/>
        <v>0</v>
      </c>
      <c r="Q15" s="561"/>
      <c r="R15" s="232" t="s">
        <v>101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111">
        <v>0</v>
      </c>
      <c r="AE15" s="85">
        <f t="shared" si="1"/>
        <v>0</v>
      </c>
      <c r="AG15" s="561"/>
      <c r="AH15" s="232" t="s">
        <v>101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111">
        <v>0</v>
      </c>
      <c r="AU15" s="85">
        <f t="shared" si="2"/>
        <v>0</v>
      </c>
      <c r="AW15" s="561"/>
      <c r="AX15" s="232" t="s">
        <v>101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111">
        <v>0</v>
      </c>
      <c r="BK15" s="85">
        <f t="shared" si="3"/>
        <v>0</v>
      </c>
      <c r="BM15" s="402">
        <v>0</v>
      </c>
      <c r="BN15" s="402">
        <v>0</v>
      </c>
      <c r="BO15" s="402">
        <v>0</v>
      </c>
      <c r="BP15" s="402">
        <v>0</v>
      </c>
    </row>
    <row r="16" spans="1:68" ht="16.5" customHeight="1" thickBot="1" x14ac:dyDescent="0.35">
      <c r="A16" s="562"/>
      <c r="B16" s="232" t="s">
        <v>102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85">
        <f t="shared" si="0"/>
        <v>0</v>
      </c>
      <c r="Q16" s="562"/>
      <c r="R16" s="232" t="s">
        <v>102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111">
        <v>0</v>
      </c>
      <c r="AE16" s="85">
        <f t="shared" si="1"/>
        <v>0</v>
      </c>
      <c r="AG16" s="562"/>
      <c r="AH16" s="232" t="s">
        <v>102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111">
        <v>0</v>
      </c>
      <c r="AU16" s="85">
        <f t="shared" si="2"/>
        <v>0</v>
      </c>
      <c r="AW16" s="562"/>
      <c r="AX16" s="232" t="s">
        <v>102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111">
        <v>0</v>
      </c>
      <c r="BK16" s="85">
        <f t="shared" si="3"/>
        <v>0</v>
      </c>
      <c r="BM16" s="402">
        <v>0</v>
      </c>
      <c r="BN16" s="402">
        <v>0</v>
      </c>
      <c r="BO16" s="402">
        <v>0</v>
      </c>
      <c r="BP16" s="402">
        <v>0</v>
      </c>
    </row>
    <row r="17" spans="1:68" ht="21.45" customHeight="1" thickBot="1" x14ac:dyDescent="0.35">
      <c r="B17" s="233" t="s">
        <v>70</v>
      </c>
      <c r="C17" s="226">
        <f>SUM(C4:C16)</f>
        <v>0</v>
      </c>
      <c r="D17" s="226">
        <f t="shared" ref="D17:N17" si="4">SUM(D4:D16)</f>
        <v>76308.837599999999</v>
      </c>
      <c r="E17" s="226">
        <f t="shared" si="4"/>
        <v>22785.404399999999</v>
      </c>
      <c r="F17" s="226">
        <f t="shared" si="4"/>
        <v>48204.76650000002</v>
      </c>
      <c r="G17" s="226">
        <f t="shared" si="4"/>
        <v>0</v>
      </c>
      <c r="H17" s="226">
        <f t="shared" si="4"/>
        <v>0</v>
      </c>
      <c r="I17" s="226">
        <f t="shared" si="4"/>
        <v>6197.1743999999999</v>
      </c>
      <c r="J17" s="226">
        <f t="shared" si="4"/>
        <v>10136.664000000001</v>
      </c>
      <c r="K17" s="226">
        <f t="shared" si="4"/>
        <v>0</v>
      </c>
      <c r="L17" s="226">
        <f t="shared" si="4"/>
        <v>0</v>
      </c>
      <c r="M17" s="226">
        <f t="shared" si="4"/>
        <v>2287.3500000000004</v>
      </c>
      <c r="N17" s="406">
        <f t="shared" si="4"/>
        <v>0</v>
      </c>
      <c r="O17" s="88">
        <f t="shared" si="0"/>
        <v>165920.19690000001</v>
      </c>
      <c r="R17" s="233" t="s">
        <v>70</v>
      </c>
      <c r="S17" s="226">
        <f>SUM(S4:S16)</f>
        <v>0</v>
      </c>
      <c r="T17" s="226">
        <f t="shared" ref="T17" si="5">SUM(T4:T16)</f>
        <v>102392.08717000001</v>
      </c>
      <c r="U17" s="226">
        <f t="shared" ref="U17" si="6">SUM(U4:U16)</f>
        <v>0</v>
      </c>
      <c r="V17" s="226">
        <f t="shared" ref="V17" si="7">SUM(V4:V16)</f>
        <v>208205.34720000002</v>
      </c>
      <c r="W17" s="226">
        <f t="shared" ref="W17" si="8">SUM(W4:W16)</f>
        <v>0</v>
      </c>
      <c r="X17" s="226">
        <f t="shared" ref="X17" si="9">SUM(X4:X16)</f>
        <v>0</v>
      </c>
      <c r="Y17" s="226">
        <f t="shared" ref="Y17" si="10">SUM(Y4:Y16)</f>
        <v>0</v>
      </c>
      <c r="Z17" s="226">
        <f t="shared" ref="Z17" si="11">SUM(Z4:Z16)</f>
        <v>0</v>
      </c>
      <c r="AA17" s="226">
        <f t="shared" ref="AA17" si="12">SUM(AA4:AA16)</f>
        <v>0</v>
      </c>
      <c r="AB17" s="226">
        <f t="shared" ref="AB17" si="13">SUM(AB4:AB16)</f>
        <v>0</v>
      </c>
      <c r="AC17" s="226">
        <f t="shared" ref="AC17" si="14">SUM(AC4:AC16)</f>
        <v>0</v>
      </c>
      <c r="AD17" s="406">
        <f t="shared" ref="AD17" si="15">SUM(AD4:AD16)</f>
        <v>0</v>
      </c>
      <c r="AE17" s="88">
        <f t="shared" si="1"/>
        <v>310597.43437000003</v>
      </c>
      <c r="AH17" s="233" t="s">
        <v>70</v>
      </c>
      <c r="AI17" s="226">
        <f>SUM(AI4:AI16)</f>
        <v>0</v>
      </c>
      <c r="AJ17" s="226">
        <f t="shared" ref="AJ17" si="16">SUM(AJ4:AJ16)</f>
        <v>0</v>
      </c>
      <c r="AK17" s="226">
        <f t="shared" ref="AK17" si="17">SUM(AK4:AK16)</f>
        <v>0</v>
      </c>
      <c r="AL17" s="226">
        <f t="shared" ref="AL17" si="18">SUM(AL4:AL16)</f>
        <v>0</v>
      </c>
      <c r="AM17" s="226">
        <f t="shared" ref="AM17" si="19">SUM(AM4:AM16)</f>
        <v>0</v>
      </c>
      <c r="AN17" s="226">
        <f t="shared" ref="AN17" si="20">SUM(AN4:AN16)</f>
        <v>0</v>
      </c>
      <c r="AO17" s="226">
        <f t="shared" ref="AO17" si="21">SUM(AO4:AO16)</f>
        <v>0</v>
      </c>
      <c r="AP17" s="226">
        <f t="shared" ref="AP17" si="22">SUM(AP4:AP16)</f>
        <v>0</v>
      </c>
      <c r="AQ17" s="226">
        <f t="shared" ref="AQ17" si="23">SUM(AQ4:AQ16)</f>
        <v>0</v>
      </c>
      <c r="AR17" s="226">
        <f t="shared" ref="AR17" si="24">SUM(AR4:AR16)</f>
        <v>0</v>
      </c>
      <c r="AS17" s="226">
        <f t="shared" ref="AS17" si="25">SUM(AS4:AS16)</f>
        <v>92578.162500000006</v>
      </c>
      <c r="AT17" s="406">
        <f t="shared" ref="AT17" si="26">SUM(AT4:AT16)</f>
        <v>0</v>
      </c>
      <c r="AU17" s="88">
        <f t="shared" si="2"/>
        <v>92578.162500000006</v>
      </c>
      <c r="AX17" s="233" t="s">
        <v>70</v>
      </c>
      <c r="AY17" s="226">
        <f>SUM(AY4:AY16)</f>
        <v>0</v>
      </c>
      <c r="AZ17" s="226">
        <f t="shared" ref="AZ17" si="27">SUM(AZ4:AZ16)</f>
        <v>0</v>
      </c>
      <c r="BA17" s="226">
        <f t="shared" ref="BA17" si="28">SUM(BA4:BA16)</f>
        <v>0</v>
      </c>
      <c r="BB17" s="226">
        <f t="shared" ref="BB17" si="29">SUM(BB4:BB16)</f>
        <v>0</v>
      </c>
      <c r="BC17" s="226">
        <f t="shared" ref="BC17" si="30">SUM(BC4:BC16)</f>
        <v>0</v>
      </c>
      <c r="BD17" s="226">
        <f t="shared" ref="BD17" si="31">SUM(BD4:BD16)</f>
        <v>0</v>
      </c>
      <c r="BE17" s="226">
        <f t="shared" ref="BE17" si="32">SUM(BE4:BE16)</f>
        <v>0</v>
      </c>
      <c r="BF17" s="226">
        <f t="shared" ref="BF17" si="33">SUM(BF4:BF16)</f>
        <v>0</v>
      </c>
      <c r="BG17" s="226">
        <f t="shared" ref="BG17" si="34">SUM(BG4:BG16)</f>
        <v>0</v>
      </c>
      <c r="BH17" s="226">
        <f t="shared" ref="BH17" si="35">SUM(BH4:BH16)</f>
        <v>0</v>
      </c>
      <c r="BI17" s="226">
        <f t="shared" ref="BI17" si="36">SUM(BI4:BI16)</f>
        <v>0</v>
      </c>
      <c r="BJ17" s="406">
        <f t="shared" ref="BJ17" si="37">SUM(BJ4:BJ16)</f>
        <v>0</v>
      </c>
      <c r="BK17" s="88">
        <f t="shared" si="3"/>
        <v>0</v>
      </c>
      <c r="BM17" s="402">
        <v>0</v>
      </c>
      <c r="BN17" s="402">
        <v>0</v>
      </c>
      <c r="BO17" s="402">
        <v>0</v>
      </c>
      <c r="BP17" s="402">
        <v>0</v>
      </c>
    </row>
    <row r="18" spans="1:68" ht="21.6" thickBot="1" x14ac:dyDescent="0.45">
      <c r="A18" s="91"/>
      <c r="Q18" s="91"/>
      <c r="AG18" s="91"/>
      <c r="AW18" s="91"/>
    </row>
    <row r="19" spans="1:68" ht="21.6" thickBot="1" x14ac:dyDescent="0.45">
      <c r="A19" s="91"/>
      <c r="B19" s="221" t="s">
        <v>48</v>
      </c>
      <c r="C19" s="222">
        <v>43850</v>
      </c>
      <c r="D19" s="222">
        <v>43882</v>
      </c>
      <c r="E19" s="222">
        <v>43914</v>
      </c>
      <c r="F19" s="222">
        <v>43946</v>
      </c>
      <c r="G19" s="222">
        <v>43978</v>
      </c>
      <c r="H19" s="222">
        <v>44010</v>
      </c>
      <c r="I19" s="222">
        <v>44042</v>
      </c>
      <c r="J19" s="222">
        <v>44074</v>
      </c>
      <c r="K19" s="222">
        <v>44076</v>
      </c>
      <c r="L19" s="222">
        <v>44107</v>
      </c>
      <c r="M19" s="222">
        <v>44140</v>
      </c>
      <c r="N19" s="403" t="s">
        <v>57</v>
      </c>
      <c r="O19" s="223" t="s">
        <v>3</v>
      </c>
      <c r="Q19" s="91"/>
      <c r="R19" s="221" t="s">
        <v>48</v>
      </c>
      <c r="S19" s="222">
        <v>43850</v>
      </c>
      <c r="T19" s="222">
        <v>43882</v>
      </c>
      <c r="U19" s="222">
        <v>43914</v>
      </c>
      <c r="V19" s="222">
        <v>43946</v>
      </c>
      <c r="W19" s="222">
        <v>43978</v>
      </c>
      <c r="X19" s="222">
        <v>44010</v>
      </c>
      <c r="Y19" s="222">
        <v>44042</v>
      </c>
      <c r="Z19" s="222">
        <v>44074</v>
      </c>
      <c r="AA19" s="222">
        <v>44076</v>
      </c>
      <c r="AB19" s="222">
        <v>44107</v>
      </c>
      <c r="AC19" s="222">
        <v>44140</v>
      </c>
      <c r="AD19" s="403" t="s">
        <v>57</v>
      </c>
      <c r="AE19" s="223" t="s">
        <v>3</v>
      </c>
      <c r="AG19" s="91"/>
      <c r="AH19" s="234" t="s">
        <v>48</v>
      </c>
      <c r="AI19" s="222">
        <v>43850</v>
      </c>
      <c r="AJ19" s="222">
        <v>43882</v>
      </c>
      <c r="AK19" s="222">
        <v>43914</v>
      </c>
      <c r="AL19" s="222">
        <v>43946</v>
      </c>
      <c r="AM19" s="222">
        <v>43978</v>
      </c>
      <c r="AN19" s="222">
        <v>44010</v>
      </c>
      <c r="AO19" s="222">
        <v>44042</v>
      </c>
      <c r="AP19" s="222">
        <v>44074</v>
      </c>
      <c r="AQ19" s="222">
        <v>44076</v>
      </c>
      <c r="AR19" s="222">
        <v>44107</v>
      </c>
      <c r="AS19" s="222">
        <v>44140</v>
      </c>
      <c r="AT19" s="403" t="s">
        <v>57</v>
      </c>
      <c r="AU19" s="223" t="s">
        <v>3</v>
      </c>
      <c r="AW19" s="91"/>
      <c r="AX19" s="221" t="s">
        <v>48</v>
      </c>
      <c r="AY19" s="222">
        <v>43850</v>
      </c>
      <c r="AZ19" s="222">
        <v>43882</v>
      </c>
      <c r="BA19" s="222">
        <v>43914</v>
      </c>
      <c r="BB19" s="222">
        <v>43946</v>
      </c>
      <c r="BC19" s="222">
        <v>43978</v>
      </c>
      <c r="BD19" s="222">
        <v>44010</v>
      </c>
      <c r="BE19" s="222">
        <v>44042</v>
      </c>
      <c r="BF19" s="222">
        <v>44074</v>
      </c>
      <c r="BG19" s="222">
        <v>44076</v>
      </c>
      <c r="BH19" s="222">
        <v>44107</v>
      </c>
      <c r="BI19" s="222">
        <v>44140</v>
      </c>
      <c r="BJ19" s="403" t="s">
        <v>57</v>
      </c>
      <c r="BK19" s="223" t="s">
        <v>3</v>
      </c>
    </row>
    <row r="20" spans="1:68" ht="15" customHeight="1" x14ac:dyDescent="0.3">
      <c r="A20" s="557" t="s">
        <v>103</v>
      </c>
      <c r="B20" s="232" t="s">
        <v>90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19432.412999999997</v>
      </c>
      <c r="N20" s="111">
        <v>0</v>
      </c>
      <c r="O20" s="85">
        <f t="shared" ref="O20:O33" si="38">SUM(C20:N20)</f>
        <v>19432.412999999997</v>
      </c>
      <c r="Q20" s="557" t="s">
        <v>103</v>
      </c>
      <c r="R20" s="232" t="s">
        <v>90</v>
      </c>
      <c r="S20" s="3">
        <v>0</v>
      </c>
      <c r="T20" s="3">
        <v>65583.517999999996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110109.99999999999</v>
      </c>
      <c r="AD20" s="111">
        <v>134256.12199999997</v>
      </c>
      <c r="AE20" s="85">
        <f t="shared" ref="AE20:AE33" si="39">SUM(S20:AD20)</f>
        <v>309949.63999999996</v>
      </c>
      <c r="AG20" s="557" t="s">
        <v>103</v>
      </c>
      <c r="AH20" s="232" t="s">
        <v>90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653122.47</v>
      </c>
      <c r="AQ20" s="3">
        <v>0</v>
      </c>
      <c r="AR20" s="3">
        <v>1745293.5499999998</v>
      </c>
      <c r="AS20" s="3">
        <v>0</v>
      </c>
      <c r="AT20" s="111">
        <v>0</v>
      </c>
      <c r="AU20" s="85">
        <f t="shared" ref="AU20:AU33" si="40">SUM(AI20:AT20)</f>
        <v>2398416.0199999996</v>
      </c>
      <c r="AW20" s="557" t="s">
        <v>103</v>
      </c>
      <c r="AX20" s="232" t="s">
        <v>90</v>
      </c>
      <c r="AY20" s="3">
        <v>0</v>
      </c>
      <c r="AZ20" s="3">
        <v>0</v>
      </c>
      <c r="BA20" s="3">
        <v>0</v>
      </c>
      <c r="BB20" s="3">
        <v>295665.37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111">
        <v>0</v>
      </c>
      <c r="BK20" s="85">
        <f t="shared" ref="BK20:BK33" si="41">SUM(AY20:BJ20)</f>
        <v>295665.37</v>
      </c>
      <c r="BL20" s="229"/>
      <c r="BM20" s="402">
        <v>0</v>
      </c>
      <c r="BN20" s="402">
        <v>0</v>
      </c>
      <c r="BO20" s="402">
        <v>0</v>
      </c>
      <c r="BP20" s="402">
        <v>0</v>
      </c>
    </row>
    <row r="21" spans="1:68" x14ac:dyDescent="0.3">
      <c r="A21" s="558"/>
      <c r="B21" s="232" t="s">
        <v>91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85">
        <f t="shared" si="38"/>
        <v>0</v>
      </c>
      <c r="Q21" s="558"/>
      <c r="R21" s="232" t="s">
        <v>91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38461.056263358529</v>
      </c>
      <c r="Y21" s="3">
        <v>0</v>
      </c>
      <c r="Z21" s="3">
        <v>0</v>
      </c>
      <c r="AA21" s="3">
        <v>0</v>
      </c>
      <c r="AB21" s="3">
        <v>13540.25337058285</v>
      </c>
      <c r="AC21" s="3">
        <v>0</v>
      </c>
      <c r="AD21" s="111">
        <v>20043.306586855098</v>
      </c>
      <c r="AE21" s="85">
        <f t="shared" si="39"/>
        <v>72044.616220796481</v>
      </c>
      <c r="AG21" s="558"/>
      <c r="AH21" s="232" t="s">
        <v>91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8969.0453397970905</v>
      </c>
      <c r="AR21" s="3">
        <v>0</v>
      </c>
      <c r="AS21" s="3">
        <v>0</v>
      </c>
      <c r="AT21" s="111">
        <v>0</v>
      </c>
      <c r="AU21" s="85">
        <f t="shared" si="40"/>
        <v>8969.0453397970905</v>
      </c>
      <c r="AW21" s="558"/>
      <c r="AX21" s="232" t="s">
        <v>91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111">
        <v>0</v>
      </c>
      <c r="BK21" s="85">
        <f t="shared" si="41"/>
        <v>0</v>
      </c>
      <c r="BM21" s="402">
        <v>0</v>
      </c>
      <c r="BN21" s="402">
        <v>0</v>
      </c>
      <c r="BO21" s="402">
        <v>0</v>
      </c>
      <c r="BP21" s="402">
        <v>0</v>
      </c>
    </row>
    <row r="22" spans="1:68" x14ac:dyDescent="0.3">
      <c r="A22" s="558"/>
      <c r="B22" s="232" t="s">
        <v>92</v>
      </c>
      <c r="C22" s="111">
        <v>0</v>
      </c>
      <c r="D22" s="111">
        <v>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85">
        <f t="shared" si="38"/>
        <v>0</v>
      </c>
      <c r="Q22" s="558"/>
      <c r="R22" s="232" t="s">
        <v>92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111">
        <v>0</v>
      </c>
      <c r="AE22" s="85">
        <f t="shared" si="39"/>
        <v>0</v>
      </c>
      <c r="AG22" s="558"/>
      <c r="AH22" s="232" t="s">
        <v>92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111">
        <v>0</v>
      </c>
      <c r="AU22" s="85">
        <f t="shared" si="40"/>
        <v>0</v>
      </c>
      <c r="AW22" s="558"/>
      <c r="AX22" s="232" t="s">
        <v>92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111">
        <v>0</v>
      </c>
      <c r="BK22" s="85">
        <f t="shared" si="41"/>
        <v>0</v>
      </c>
      <c r="BM22" s="402">
        <v>0</v>
      </c>
      <c r="BN22" s="402">
        <v>0</v>
      </c>
      <c r="BO22" s="402">
        <v>0</v>
      </c>
      <c r="BP22" s="402">
        <v>0</v>
      </c>
    </row>
    <row r="23" spans="1:68" x14ac:dyDescent="0.3">
      <c r="A23" s="558"/>
      <c r="B23" s="232" t="s">
        <v>93</v>
      </c>
      <c r="C23" s="111">
        <v>0</v>
      </c>
      <c r="D23" s="111">
        <v>0</v>
      </c>
      <c r="E23" s="111">
        <v>3426.8545164034581</v>
      </c>
      <c r="F23" s="111">
        <v>15398.942128184859</v>
      </c>
      <c r="G23" s="111">
        <v>11982.043609795357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4749.0110526567387</v>
      </c>
      <c r="N23" s="111">
        <v>21671.220876976779</v>
      </c>
      <c r="O23" s="85">
        <f t="shared" si="38"/>
        <v>57228.07218401719</v>
      </c>
      <c r="Q23" s="558"/>
      <c r="R23" s="232" t="s">
        <v>93</v>
      </c>
      <c r="S23" s="3">
        <v>185334.88542898587</v>
      </c>
      <c r="T23" s="3">
        <v>0</v>
      </c>
      <c r="U23" s="3">
        <v>2631.3702750884195</v>
      </c>
      <c r="V23" s="3">
        <v>20199.724370514166</v>
      </c>
      <c r="W23" s="3">
        <v>43114.449399433972</v>
      </c>
      <c r="X23" s="3">
        <v>238565.62441039993</v>
      </c>
      <c r="Y23" s="3">
        <v>42108.893600024479</v>
      </c>
      <c r="Z23" s="3">
        <v>655650.25800943188</v>
      </c>
      <c r="AA23" s="3">
        <v>884842.31028969283</v>
      </c>
      <c r="AB23" s="3">
        <v>1163548.5274927581</v>
      </c>
      <c r="AC23" s="3">
        <v>831631.48330430652</v>
      </c>
      <c r="AD23" s="111">
        <v>531262.0100226755</v>
      </c>
      <c r="AE23" s="85">
        <f t="shared" si="39"/>
        <v>4598889.5366033111</v>
      </c>
      <c r="AG23" s="558"/>
      <c r="AH23" s="232" t="s">
        <v>93</v>
      </c>
      <c r="AI23" s="3">
        <v>683656.48042268842</v>
      </c>
      <c r="AJ23" s="3">
        <v>0</v>
      </c>
      <c r="AK23" s="3">
        <v>0</v>
      </c>
      <c r="AL23" s="3">
        <v>0</v>
      </c>
      <c r="AM23" s="3">
        <v>69258.900184080936</v>
      </c>
      <c r="AN23" s="3">
        <v>357786.70942791342</v>
      </c>
      <c r="AO23" s="3">
        <v>332002.66577137163</v>
      </c>
      <c r="AP23" s="3">
        <v>324408.23048632644</v>
      </c>
      <c r="AQ23" s="3">
        <v>287343.0454801718</v>
      </c>
      <c r="AR23" s="3">
        <v>197076.98948664492</v>
      </c>
      <c r="AS23" s="3">
        <v>0</v>
      </c>
      <c r="AT23" s="111">
        <v>226012.10651460351</v>
      </c>
      <c r="AU23" s="85">
        <f t="shared" si="40"/>
        <v>2477545.1277738009</v>
      </c>
      <c r="AW23" s="558"/>
      <c r="AX23" s="232" t="s">
        <v>93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434671.9040906842</v>
      </c>
      <c r="BI23" s="3">
        <v>0</v>
      </c>
      <c r="BJ23" s="111">
        <v>385679.43346381094</v>
      </c>
      <c r="BK23" s="85">
        <f t="shared" si="41"/>
        <v>820351.33755449508</v>
      </c>
      <c r="BM23" s="402">
        <v>0</v>
      </c>
      <c r="BN23" s="402">
        <v>0</v>
      </c>
      <c r="BO23" s="402">
        <v>0</v>
      </c>
      <c r="BP23" s="402">
        <v>0</v>
      </c>
    </row>
    <row r="24" spans="1:68" x14ac:dyDescent="0.3">
      <c r="A24" s="558"/>
      <c r="B24" s="232" t="s">
        <v>94</v>
      </c>
      <c r="C24" s="111">
        <v>0</v>
      </c>
      <c r="D24" s="111">
        <v>0</v>
      </c>
      <c r="E24" s="111">
        <v>0</v>
      </c>
      <c r="F24" s="111">
        <v>0</v>
      </c>
      <c r="G24" s="111">
        <v>0</v>
      </c>
      <c r="H24" s="111">
        <v>0</v>
      </c>
      <c r="I24" s="111">
        <v>0</v>
      </c>
      <c r="J24" s="111">
        <v>0</v>
      </c>
      <c r="K24" s="111">
        <v>0</v>
      </c>
      <c r="L24" s="111">
        <v>0</v>
      </c>
      <c r="M24" s="111">
        <v>0</v>
      </c>
      <c r="N24" s="111">
        <v>0</v>
      </c>
      <c r="O24" s="85">
        <f t="shared" si="38"/>
        <v>0</v>
      </c>
      <c r="Q24" s="558"/>
      <c r="R24" s="232" t="s">
        <v>94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111">
        <v>0</v>
      </c>
      <c r="AE24" s="85">
        <f t="shared" si="39"/>
        <v>0</v>
      </c>
      <c r="AG24" s="558"/>
      <c r="AH24" s="232" t="s">
        <v>94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111">
        <v>0</v>
      </c>
      <c r="AU24" s="85">
        <f t="shared" si="40"/>
        <v>0</v>
      </c>
      <c r="AW24" s="558"/>
      <c r="AX24" s="232" t="s">
        <v>94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111">
        <v>0</v>
      </c>
      <c r="BK24" s="85">
        <f t="shared" si="41"/>
        <v>0</v>
      </c>
      <c r="BM24" s="402">
        <v>0</v>
      </c>
      <c r="BN24" s="402">
        <v>0</v>
      </c>
      <c r="BO24" s="402">
        <v>0</v>
      </c>
      <c r="BP24" s="402">
        <v>0</v>
      </c>
    </row>
    <row r="25" spans="1:68" x14ac:dyDescent="0.3">
      <c r="A25" s="558"/>
      <c r="B25" s="232" t="s">
        <v>95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111">
        <v>0</v>
      </c>
      <c r="K25" s="111">
        <v>0</v>
      </c>
      <c r="L25" s="111">
        <v>0</v>
      </c>
      <c r="M25" s="111">
        <v>0</v>
      </c>
      <c r="N25" s="111">
        <v>0</v>
      </c>
      <c r="O25" s="85">
        <f t="shared" si="38"/>
        <v>0</v>
      </c>
      <c r="Q25" s="558"/>
      <c r="R25" s="232" t="s">
        <v>95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111">
        <v>0</v>
      </c>
      <c r="AE25" s="85">
        <f t="shared" si="39"/>
        <v>0</v>
      </c>
      <c r="AG25" s="558"/>
      <c r="AH25" s="232" t="s">
        <v>95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111">
        <v>44326.094357732356</v>
      </c>
      <c r="AU25" s="85">
        <f t="shared" si="40"/>
        <v>44326.094357732356</v>
      </c>
      <c r="AW25" s="558"/>
      <c r="AX25" s="232" t="s">
        <v>95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111">
        <v>0</v>
      </c>
      <c r="BK25" s="85">
        <f t="shared" si="41"/>
        <v>0</v>
      </c>
      <c r="BM25" s="402">
        <v>0</v>
      </c>
      <c r="BN25" s="402">
        <v>0</v>
      </c>
      <c r="BO25" s="402">
        <v>0</v>
      </c>
      <c r="BP25" s="402">
        <v>0</v>
      </c>
    </row>
    <row r="26" spans="1:68" x14ac:dyDescent="0.3">
      <c r="A26" s="558"/>
      <c r="B26" s="232" t="s">
        <v>96</v>
      </c>
      <c r="C26" s="111">
        <v>0</v>
      </c>
      <c r="D26" s="111">
        <v>0</v>
      </c>
      <c r="E26" s="111">
        <v>4905.3202214758394</v>
      </c>
      <c r="F26" s="111">
        <v>190678.26956307574</v>
      </c>
      <c r="G26" s="111">
        <v>3514.4672989262658</v>
      </c>
      <c r="H26" s="111">
        <v>0</v>
      </c>
      <c r="I26" s="111">
        <v>0</v>
      </c>
      <c r="J26" s="111">
        <v>0</v>
      </c>
      <c r="K26" s="111">
        <v>0</v>
      </c>
      <c r="L26" s="111">
        <v>281362.47747318872</v>
      </c>
      <c r="M26" s="111">
        <v>496123.31063222128</v>
      </c>
      <c r="N26" s="111">
        <v>0</v>
      </c>
      <c r="O26" s="85">
        <f t="shared" si="38"/>
        <v>976583.84518888779</v>
      </c>
      <c r="Q26" s="558"/>
      <c r="R26" s="232" t="s">
        <v>96</v>
      </c>
      <c r="S26" s="3">
        <v>0</v>
      </c>
      <c r="T26" s="3">
        <v>22144.130782639662</v>
      </c>
      <c r="U26" s="3">
        <v>0</v>
      </c>
      <c r="V26" s="3">
        <v>0</v>
      </c>
      <c r="W26" s="3">
        <v>481931.03546332783</v>
      </c>
      <c r="X26" s="3">
        <v>272023.75133609853</v>
      </c>
      <c r="Y26" s="3">
        <v>93476.865353027504</v>
      </c>
      <c r="Z26" s="3">
        <v>386740.74285209854</v>
      </c>
      <c r="AA26" s="3">
        <v>1436036.2283363072</v>
      </c>
      <c r="AB26" s="3">
        <v>1290807.0897069378</v>
      </c>
      <c r="AC26" s="3">
        <v>707164.58293323999</v>
      </c>
      <c r="AD26" s="111">
        <v>3028396.5594887352</v>
      </c>
      <c r="AE26" s="85">
        <f t="shared" si="39"/>
        <v>7718720.9862524122</v>
      </c>
      <c r="AG26" s="558"/>
      <c r="AH26" s="232" t="s">
        <v>96</v>
      </c>
      <c r="AI26" s="3">
        <v>805458.16012541926</v>
      </c>
      <c r="AJ26" s="3">
        <v>0</v>
      </c>
      <c r="AK26" s="3">
        <v>0</v>
      </c>
      <c r="AL26" s="3">
        <v>0</v>
      </c>
      <c r="AM26" s="3">
        <v>0</v>
      </c>
      <c r="AN26" s="3">
        <v>308272.54450510885</v>
      </c>
      <c r="AO26" s="3">
        <v>21833.50364460425</v>
      </c>
      <c r="AP26" s="3">
        <v>0</v>
      </c>
      <c r="AQ26" s="3">
        <v>25953.295622779009</v>
      </c>
      <c r="AR26" s="3">
        <v>0</v>
      </c>
      <c r="AS26" s="3">
        <v>0</v>
      </c>
      <c r="AT26" s="111">
        <v>2745647.2114922027</v>
      </c>
      <c r="AU26" s="85">
        <f t="shared" si="40"/>
        <v>3907164.7153901141</v>
      </c>
      <c r="AW26" s="558"/>
      <c r="AX26" s="232" t="s">
        <v>96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111">
        <v>64044.944024172473</v>
      </c>
      <c r="BK26" s="85">
        <f t="shared" si="41"/>
        <v>64044.944024172473</v>
      </c>
      <c r="BM26" s="402">
        <v>0</v>
      </c>
      <c r="BN26" s="402">
        <v>0</v>
      </c>
      <c r="BO26" s="402">
        <v>0</v>
      </c>
      <c r="BP26" s="402">
        <v>0</v>
      </c>
    </row>
    <row r="27" spans="1:68" x14ac:dyDescent="0.3">
      <c r="A27" s="558"/>
      <c r="B27" s="232" t="s">
        <v>97</v>
      </c>
      <c r="C27" s="111">
        <v>1795.1480000000001</v>
      </c>
      <c r="D27" s="111">
        <v>4196.4620000000004</v>
      </c>
      <c r="E27" s="111">
        <v>1886.68</v>
      </c>
      <c r="F27" s="111">
        <v>8557.3080000000009</v>
      </c>
      <c r="G27" s="111">
        <v>6616.4560000000001</v>
      </c>
      <c r="H27" s="111">
        <v>73572.114000000016</v>
      </c>
      <c r="I27" s="111">
        <v>2301.3760000000002</v>
      </c>
      <c r="J27" s="111">
        <v>18816.364000000001</v>
      </c>
      <c r="K27" s="111">
        <v>0</v>
      </c>
      <c r="L27" s="111">
        <v>10629.853999999999</v>
      </c>
      <c r="M27" s="111">
        <v>97691.73000000001</v>
      </c>
      <c r="N27" s="111">
        <v>188950.06799999997</v>
      </c>
      <c r="O27" s="85">
        <f t="shared" si="38"/>
        <v>415013.56</v>
      </c>
      <c r="Q27" s="558"/>
      <c r="R27" s="232" t="s">
        <v>97</v>
      </c>
      <c r="S27" s="3">
        <v>80583.652000000016</v>
      </c>
      <c r="T27" s="3">
        <v>36963.984000000004</v>
      </c>
      <c r="U27" s="3">
        <v>50201.565999999999</v>
      </c>
      <c r="V27" s="3">
        <v>43829.818000000007</v>
      </c>
      <c r="W27" s="3">
        <v>21496.01</v>
      </c>
      <c r="X27" s="3">
        <v>72437.304000000004</v>
      </c>
      <c r="Y27" s="3">
        <v>109048.236</v>
      </c>
      <c r="Z27" s="3">
        <v>31988.566000000006</v>
      </c>
      <c r="AA27" s="3">
        <v>33250.400000000001</v>
      </c>
      <c r="AB27" s="3">
        <v>233067.55800000002</v>
      </c>
      <c r="AC27" s="3">
        <v>513915.75400000002</v>
      </c>
      <c r="AD27" s="111">
        <v>1514344.6360000002</v>
      </c>
      <c r="AE27" s="85">
        <f t="shared" si="39"/>
        <v>2741127.4840000002</v>
      </c>
      <c r="AG27" s="558"/>
      <c r="AH27" s="232" t="s">
        <v>97</v>
      </c>
      <c r="AI27" s="3">
        <v>39504.464</v>
      </c>
      <c r="AJ27" s="3">
        <v>39532.484000000004</v>
      </c>
      <c r="AK27" s="3">
        <v>0</v>
      </c>
      <c r="AL27" s="3">
        <v>116779.88800000001</v>
      </c>
      <c r="AM27" s="3">
        <v>5104.3100000000004</v>
      </c>
      <c r="AN27" s="3">
        <v>14745.057999999999</v>
      </c>
      <c r="AO27" s="3">
        <v>36562.364000000001</v>
      </c>
      <c r="AP27" s="3">
        <v>0</v>
      </c>
      <c r="AQ27" s="3">
        <v>8763.7219999999998</v>
      </c>
      <c r="AR27" s="3">
        <v>72335.498000000007</v>
      </c>
      <c r="AS27" s="3">
        <v>3589.3620000000001</v>
      </c>
      <c r="AT27" s="111">
        <v>22413.198</v>
      </c>
      <c r="AU27" s="85">
        <f t="shared" si="40"/>
        <v>359330.348</v>
      </c>
      <c r="AW27" s="558"/>
      <c r="AX27" s="232" t="s">
        <v>97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14352.778</v>
      </c>
      <c r="BJ27" s="111">
        <v>0</v>
      </c>
      <c r="BK27" s="85">
        <f t="shared" si="41"/>
        <v>14352.778</v>
      </c>
      <c r="BM27" s="402">
        <v>0</v>
      </c>
      <c r="BN27" s="402">
        <v>0</v>
      </c>
      <c r="BO27" s="402">
        <v>0</v>
      </c>
      <c r="BP27" s="402">
        <v>0</v>
      </c>
    </row>
    <row r="28" spans="1:68" x14ac:dyDescent="0.3">
      <c r="A28" s="558"/>
      <c r="B28" s="232" t="s">
        <v>98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85">
        <f t="shared" si="38"/>
        <v>0</v>
      </c>
      <c r="Q28" s="558"/>
      <c r="R28" s="232" t="s">
        <v>98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111">
        <v>0</v>
      </c>
      <c r="AE28" s="85">
        <f t="shared" si="39"/>
        <v>0</v>
      </c>
      <c r="AG28" s="558"/>
      <c r="AH28" s="232" t="s">
        <v>98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111">
        <v>0</v>
      </c>
      <c r="AU28" s="85">
        <f t="shared" si="40"/>
        <v>0</v>
      </c>
      <c r="AW28" s="558"/>
      <c r="AX28" s="232" t="s">
        <v>98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111">
        <v>0</v>
      </c>
      <c r="BK28" s="85">
        <f t="shared" si="41"/>
        <v>0</v>
      </c>
      <c r="BM28" s="402">
        <v>0</v>
      </c>
      <c r="BN28" s="402">
        <v>0</v>
      </c>
      <c r="BO28" s="402">
        <v>0</v>
      </c>
      <c r="BP28" s="402">
        <v>0</v>
      </c>
    </row>
    <row r="29" spans="1:68" x14ac:dyDescent="0.3">
      <c r="A29" s="558"/>
      <c r="B29" s="232" t="s">
        <v>99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85">
        <f t="shared" si="38"/>
        <v>0</v>
      </c>
      <c r="Q29" s="558"/>
      <c r="R29" s="232" t="s">
        <v>99</v>
      </c>
      <c r="S29" s="3">
        <v>0</v>
      </c>
      <c r="T29" s="3">
        <v>0</v>
      </c>
      <c r="U29" s="3">
        <v>0</v>
      </c>
      <c r="V29" s="3">
        <v>333073.6383145047</v>
      </c>
      <c r="W29" s="3">
        <v>37864.853919834197</v>
      </c>
      <c r="X29" s="3">
        <v>0</v>
      </c>
      <c r="Y29" s="3">
        <v>0</v>
      </c>
      <c r="Z29" s="3">
        <v>226824.9538954047</v>
      </c>
      <c r="AA29" s="3">
        <v>0</v>
      </c>
      <c r="AB29" s="3">
        <v>182405.04675076151</v>
      </c>
      <c r="AC29" s="3">
        <v>360623.6073192202</v>
      </c>
      <c r="AD29" s="111">
        <v>802504.88067871484</v>
      </c>
      <c r="AE29" s="85">
        <f t="shared" si="39"/>
        <v>1943296.9808784402</v>
      </c>
      <c r="AG29" s="558"/>
      <c r="AH29" s="232" t="s">
        <v>99</v>
      </c>
      <c r="AI29" s="3">
        <v>349071.7172751422</v>
      </c>
      <c r="AJ29" s="3">
        <v>0</v>
      </c>
      <c r="AK29" s="3">
        <v>0</v>
      </c>
      <c r="AL29" s="3">
        <v>0</v>
      </c>
      <c r="AM29" s="3">
        <v>274733.27408327733</v>
      </c>
      <c r="AN29" s="3">
        <v>0</v>
      </c>
      <c r="AO29" s="3">
        <v>323609.13340516627</v>
      </c>
      <c r="AP29" s="3">
        <v>0</v>
      </c>
      <c r="AQ29" s="3">
        <v>340472.23726261349</v>
      </c>
      <c r="AR29" s="3">
        <v>0</v>
      </c>
      <c r="AS29" s="3">
        <v>0</v>
      </c>
      <c r="AT29" s="111">
        <v>0</v>
      </c>
      <c r="AU29" s="85">
        <f t="shared" si="40"/>
        <v>1287886.3620261992</v>
      </c>
      <c r="AW29" s="558"/>
      <c r="AX29" s="232" t="s">
        <v>99</v>
      </c>
      <c r="AY29" s="3">
        <v>0</v>
      </c>
      <c r="AZ29" s="3">
        <v>0</v>
      </c>
      <c r="BA29" s="3">
        <v>0</v>
      </c>
      <c r="BB29" s="3">
        <v>0</v>
      </c>
      <c r="BC29" s="3">
        <v>0</v>
      </c>
      <c r="BD29" s="3">
        <v>0</v>
      </c>
      <c r="BE29" s="3">
        <v>0</v>
      </c>
      <c r="BF29" s="3">
        <v>607211.3534959153</v>
      </c>
      <c r="BG29" s="3">
        <v>0</v>
      </c>
      <c r="BH29" s="3">
        <v>0</v>
      </c>
      <c r="BI29" s="3">
        <v>0</v>
      </c>
      <c r="BJ29" s="111">
        <v>82337.482672183614</v>
      </c>
      <c r="BK29" s="85">
        <f t="shared" si="41"/>
        <v>689548.83616809896</v>
      </c>
      <c r="BM29" s="402">
        <v>0</v>
      </c>
      <c r="BN29" s="402">
        <v>0</v>
      </c>
      <c r="BO29" s="402">
        <v>0</v>
      </c>
      <c r="BP29" s="402">
        <v>0</v>
      </c>
    </row>
    <row r="30" spans="1:68" x14ac:dyDescent="0.3">
      <c r="A30" s="558"/>
      <c r="B30" s="232" t="s">
        <v>100</v>
      </c>
      <c r="C30" s="111">
        <v>0</v>
      </c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85">
        <f t="shared" si="38"/>
        <v>0</v>
      </c>
      <c r="Q30" s="558"/>
      <c r="R30" s="232" t="s">
        <v>100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111">
        <v>0</v>
      </c>
      <c r="AE30" s="85">
        <f t="shared" si="39"/>
        <v>0</v>
      </c>
      <c r="AG30" s="558"/>
      <c r="AH30" s="232" t="s">
        <v>100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141994.74900758473</v>
      </c>
      <c r="AR30" s="3">
        <v>0</v>
      </c>
      <c r="AS30" s="3">
        <v>0</v>
      </c>
      <c r="AT30" s="111">
        <v>1697481.818216949</v>
      </c>
      <c r="AU30" s="85">
        <f t="shared" si="40"/>
        <v>1839476.5672245338</v>
      </c>
      <c r="AW30" s="558"/>
      <c r="AX30" s="232" t="s">
        <v>100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111">
        <v>0</v>
      </c>
      <c r="BK30" s="85">
        <f t="shared" si="41"/>
        <v>0</v>
      </c>
      <c r="BM30" s="402">
        <v>0</v>
      </c>
      <c r="BN30" s="402">
        <v>0</v>
      </c>
      <c r="BO30" s="402">
        <v>0</v>
      </c>
      <c r="BP30" s="402">
        <v>0</v>
      </c>
    </row>
    <row r="31" spans="1:68" ht="16.5" customHeight="1" x14ac:dyDescent="0.3">
      <c r="A31" s="558"/>
      <c r="B31" s="232" t="s">
        <v>101</v>
      </c>
      <c r="C31" s="111">
        <v>0</v>
      </c>
      <c r="D31" s="111">
        <v>0</v>
      </c>
      <c r="E31" s="11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9540.3431467871105</v>
      </c>
      <c r="K31" s="111">
        <v>2175.3897708362788</v>
      </c>
      <c r="L31" s="111">
        <v>0</v>
      </c>
      <c r="M31" s="111">
        <v>4770.1715733935562</v>
      </c>
      <c r="N31" s="111">
        <v>0</v>
      </c>
      <c r="O31" s="85">
        <f t="shared" si="38"/>
        <v>16485.904491016947</v>
      </c>
      <c r="Q31" s="558"/>
      <c r="R31" s="232" t="s">
        <v>101</v>
      </c>
      <c r="S31" s="3">
        <v>33135.272805421213</v>
      </c>
      <c r="T31" s="3">
        <v>0</v>
      </c>
      <c r="U31" s="3">
        <v>0</v>
      </c>
      <c r="V31" s="3">
        <v>28120.731071812268</v>
      </c>
      <c r="W31" s="3">
        <v>13481.637555125781</v>
      </c>
      <c r="X31" s="3">
        <v>53926.550220503123</v>
      </c>
      <c r="Y31" s="3">
        <v>0</v>
      </c>
      <c r="Z31" s="3">
        <v>0</v>
      </c>
      <c r="AA31" s="3">
        <v>0</v>
      </c>
      <c r="AB31" s="3">
        <v>0</v>
      </c>
      <c r="AC31" s="3">
        <v>117816.96349384231</v>
      </c>
      <c r="AD31" s="111">
        <v>469610.92522012512</v>
      </c>
      <c r="AE31" s="85">
        <f t="shared" si="39"/>
        <v>716092.08036682988</v>
      </c>
      <c r="AG31" s="558"/>
      <c r="AH31" s="232" t="s">
        <v>101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111">
        <v>0</v>
      </c>
      <c r="AU31" s="85">
        <f t="shared" si="40"/>
        <v>0</v>
      </c>
      <c r="AW31" s="558"/>
      <c r="AX31" s="232" t="s">
        <v>101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111">
        <v>0</v>
      </c>
      <c r="BK31" s="85">
        <f t="shared" si="41"/>
        <v>0</v>
      </c>
      <c r="BM31" s="402">
        <v>0</v>
      </c>
      <c r="BN31" s="402">
        <v>0</v>
      </c>
      <c r="BO31" s="402">
        <v>0</v>
      </c>
      <c r="BP31" s="402">
        <v>0</v>
      </c>
    </row>
    <row r="32" spans="1:68" ht="15" thickBot="1" x14ac:dyDescent="0.35">
      <c r="A32" s="559"/>
      <c r="B32" s="232" t="s">
        <v>102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85">
        <f t="shared" si="38"/>
        <v>0</v>
      </c>
      <c r="Q32" s="559"/>
      <c r="R32" s="232" t="s">
        <v>102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111">
        <v>218023.5895297307</v>
      </c>
      <c r="AE32" s="85">
        <f t="shared" si="39"/>
        <v>218023.5895297307</v>
      </c>
      <c r="AG32" s="559"/>
      <c r="AH32" s="232" t="s">
        <v>102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111">
        <v>0</v>
      </c>
      <c r="AU32" s="85">
        <f t="shared" si="40"/>
        <v>0</v>
      </c>
      <c r="AW32" s="559"/>
      <c r="AX32" s="232" t="s">
        <v>102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111">
        <v>0</v>
      </c>
      <c r="BK32" s="85">
        <f t="shared" si="41"/>
        <v>0</v>
      </c>
      <c r="BM32" s="402">
        <v>0</v>
      </c>
      <c r="BN32" s="402">
        <v>0</v>
      </c>
      <c r="BO32" s="402">
        <v>0</v>
      </c>
      <c r="BP32" s="402">
        <v>0</v>
      </c>
    </row>
    <row r="33" spans="1:68" ht="21.45" customHeight="1" thickBot="1" x14ac:dyDescent="0.35">
      <c r="B33" s="233" t="s">
        <v>70</v>
      </c>
      <c r="C33" s="226">
        <f>SUM(C20:C32)</f>
        <v>1795.1480000000001</v>
      </c>
      <c r="D33" s="226">
        <f t="shared" ref="D33" si="42">SUM(D20:D32)</f>
        <v>4196.4620000000004</v>
      </c>
      <c r="E33" s="226">
        <f t="shared" ref="E33" si="43">SUM(E20:E32)</f>
        <v>10218.854737879297</v>
      </c>
      <c r="F33" s="226">
        <f t="shared" ref="F33" si="44">SUM(F20:F32)</f>
        <v>214634.51969126059</v>
      </c>
      <c r="G33" s="226">
        <f t="shared" ref="G33" si="45">SUM(G20:G32)</f>
        <v>22112.966908721624</v>
      </c>
      <c r="H33" s="226">
        <f t="shared" ref="H33" si="46">SUM(H20:H32)</f>
        <v>73572.114000000016</v>
      </c>
      <c r="I33" s="226">
        <f t="shared" ref="I33" si="47">SUM(I20:I32)</f>
        <v>2301.3760000000002</v>
      </c>
      <c r="J33" s="226">
        <f t="shared" ref="J33" si="48">SUM(J20:J32)</f>
        <v>28356.707146787114</v>
      </c>
      <c r="K33" s="226">
        <f t="shared" ref="K33" si="49">SUM(K20:K32)</f>
        <v>2175.3897708362788</v>
      </c>
      <c r="L33" s="226">
        <f t="shared" ref="L33" si="50">SUM(L20:L32)</f>
        <v>291992.33147318871</v>
      </c>
      <c r="M33" s="226">
        <f t="shared" ref="M33" si="51">SUM(M20:M32)</f>
        <v>622766.63625827152</v>
      </c>
      <c r="N33" s="406">
        <f t="shared" ref="N33" si="52">SUM(N20:N32)</f>
        <v>210621.28887697676</v>
      </c>
      <c r="O33" s="88">
        <f t="shared" si="38"/>
        <v>1484743.7948639221</v>
      </c>
      <c r="R33" s="233" t="s">
        <v>70</v>
      </c>
      <c r="S33" s="226">
        <f>SUM(S20:S32)</f>
        <v>299053.81023440708</v>
      </c>
      <c r="T33" s="226">
        <f t="shared" ref="T33" si="53">SUM(T20:T32)</f>
        <v>124691.63278263967</v>
      </c>
      <c r="U33" s="226">
        <f t="shared" ref="U33" si="54">SUM(U20:U32)</f>
        <v>52832.936275088417</v>
      </c>
      <c r="V33" s="226">
        <f t="shared" ref="V33" si="55">SUM(V20:V32)</f>
        <v>425223.91175683116</v>
      </c>
      <c r="W33" s="226">
        <f t="shared" ref="W33" si="56">SUM(W20:W32)</f>
        <v>597887.98633772181</v>
      </c>
      <c r="X33" s="226">
        <f t="shared" ref="X33" si="57">SUM(X20:X32)</f>
        <v>675414.28623036004</v>
      </c>
      <c r="Y33" s="226">
        <f t="shared" ref="Y33" si="58">SUM(Y20:Y32)</f>
        <v>244633.994953052</v>
      </c>
      <c r="Z33" s="226">
        <f t="shared" ref="Z33" si="59">SUM(Z20:Z32)</f>
        <v>1301204.5207569352</v>
      </c>
      <c r="AA33" s="226">
        <f t="shared" ref="AA33" si="60">SUM(AA20:AA32)</f>
        <v>2354128.9386260002</v>
      </c>
      <c r="AB33" s="226">
        <f t="shared" ref="AB33" si="61">SUM(AB20:AB32)</f>
        <v>2883368.4753210405</v>
      </c>
      <c r="AC33" s="226">
        <f t="shared" ref="AC33" si="62">SUM(AC20:AC32)</f>
        <v>2641262.3910506093</v>
      </c>
      <c r="AD33" s="406">
        <f t="shared" ref="AD33" si="63">SUM(AD20:AD32)</f>
        <v>6718442.0295268372</v>
      </c>
      <c r="AE33" s="88">
        <f t="shared" si="39"/>
        <v>18318144.913851522</v>
      </c>
      <c r="AH33" s="233" t="s">
        <v>70</v>
      </c>
      <c r="AI33" s="226">
        <f>SUM(AI20:AI32)</f>
        <v>1877690.8218232498</v>
      </c>
      <c r="AJ33" s="226">
        <f t="shared" ref="AJ33" si="64">SUM(AJ20:AJ32)</f>
        <v>39532.484000000004</v>
      </c>
      <c r="AK33" s="226">
        <f t="shared" ref="AK33" si="65">SUM(AK20:AK32)</f>
        <v>0</v>
      </c>
      <c r="AL33" s="226">
        <f t="shared" ref="AL33" si="66">SUM(AL20:AL32)</f>
        <v>116779.88800000001</v>
      </c>
      <c r="AM33" s="226">
        <f t="shared" ref="AM33" si="67">SUM(AM20:AM32)</f>
        <v>349096.48426735826</v>
      </c>
      <c r="AN33" s="226">
        <f t="shared" ref="AN33" si="68">SUM(AN20:AN32)</f>
        <v>680804.31193302223</v>
      </c>
      <c r="AO33" s="226">
        <f t="shared" ref="AO33" si="69">SUM(AO20:AO32)</f>
        <v>714007.66682114219</v>
      </c>
      <c r="AP33" s="226">
        <f t="shared" ref="AP33" si="70">SUM(AP20:AP32)</f>
        <v>977530.70048632636</v>
      </c>
      <c r="AQ33" s="226">
        <f t="shared" ref="AQ33" si="71">SUM(AQ20:AQ32)</f>
        <v>813496.0947129461</v>
      </c>
      <c r="AR33" s="226">
        <f t="shared" ref="AR33" si="72">SUM(AR20:AR32)</f>
        <v>2014706.0374866447</v>
      </c>
      <c r="AS33" s="226">
        <f t="shared" ref="AS33" si="73">SUM(AS20:AS32)</f>
        <v>3589.3620000000001</v>
      </c>
      <c r="AT33" s="406">
        <f t="shared" ref="AT33" si="74">SUM(AT20:AT32)</f>
        <v>4735880.4285814874</v>
      </c>
      <c r="AU33" s="88">
        <f t="shared" si="40"/>
        <v>12323114.280112177</v>
      </c>
      <c r="AX33" s="233" t="s">
        <v>70</v>
      </c>
      <c r="AY33" s="226">
        <f>SUM(AY20:AY32)</f>
        <v>0</v>
      </c>
      <c r="AZ33" s="226">
        <f t="shared" ref="AZ33" si="75">SUM(AZ20:AZ32)</f>
        <v>0</v>
      </c>
      <c r="BA33" s="226">
        <f t="shared" ref="BA33" si="76">SUM(BA20:BA32)</f>
        <v>0</v>
      </c>
      <c r="BB33" s="226">
        <f t="shared" ref="BB33" si="77">SUM(BB20:BB32)</f>
        <v>295665.37</v>
      </c>
      <c r="BC33" s="226">
        <f t="shared" ref="BC33" si="78">SUM(BC20:BC32)</f>
        <v>0</v>
      </c>
      <c r="BD33" s="226">
        <f t="shared" ref="BD33" si="79">SUM(BD20:BD32)</f>
        <v>0</v>
      </c>
      <c r="BE33" s="226">
        <f t="shared" ref="BE33" si="80">SUM(BE20:BE32)</f>
        <v>0</v>
      </c>
      <c r="BF33" s="226">
        <f t="shared" ref="BF33" si="81">SUM(BF20:BF32)</f>
        <v>607211.3534959153</v>
      </c>
      <c r="BG33" s="226">
        <f t="shared" ref="BG33" si="82">SUM(BG20:BG32)</f>
        <v>0</v>
      </c>
      <c r="BH33" s="226">
        <f t="shared" ref="BH33" si="83">SUM(BH20:BH32)</f>
        <v>434671.9040906842</v>
      </c>
      <c r="BI33" s="226">
        <f t="shared" ref="BI33" si="84">SUM(BI20:BI32)</f>
        <v>14352.778</v>
      </c>
      <c r="BJ33" s="406">
        <f t="shared" ref="BJ33" si="85">SUM(BJ20:BJ32)</f>
        <v>532061.8601601671</v>
      </c>
      <c r="BK33" s="88">
        <f t="shared" si="41"/>
        <v>1883963.2657467665</v>
      </c>
      <c r="BM33" s="402">
        <v>0</v>
      </c>
      <c r="BN33" s="402">
        <v>0</v>
      </c>
      <c r="BO33" s="402">
        <v>0</v>
      </c>
      <c r="BP33" s="402">
        <v>0</v>
      </c>
    </row>
    <row r="34" spans="1:68" ht="21.6" thickBot="1" x14ac:dyDescent="0.45">
      <c r="A34" s="91"/>
      <c r="Q34" s="91"/>
      <c r="AG34" s="91"/>
      <c r="AW34" s="91"/>
    </row>
    <row r="35" spans="1:68" ht="21.6" thickBot="1" x14ac:dyDescent="0.45">
      <c r="A35" s="91"/>
      <c r="B35" s="221" t="s">
        <v>48</v>
      </c>
      <c r="C35" s="222">
        <v>43850</v>
      </c>
      <c r="D35" s="222">
        <v>43882</v>
      </c>
      <c r="E35" s="222">
        <v>43914</v>
      </c>
      <c r="F35" s="222">
        <v>43946</v>
      </c>
      <c r="G35" s="222">
        <v>43978</v>
      </c>
      <c r="H35" s="222">
        <v>44010</v>
      </c>
      <c r="I35" s="222">
        <v>44042</v>
      </c>
      <c r="J35" s="222">
        <v>44074</v>
      </c>
      <c r="K35" s="222">
        <v>44076</v>
      </c>
      <c r="L35" s="222">
        <v>44107</v>
      </c>
      <c r="M35" s="222">
        <v>44140</v>
      </c>
      <c r="N35" s="403" t="s">
        <v>57</v>
      </c>
      <c r="O35" s="223" t="s">
        <v>3</v>
      </c>
      <c r="Q35" s="91"/>
      <c r="R35" s="221" t="s">
        <v>48</v>
      </c>
      <c r="S35" s="222">
        <v>43850</v>
      </c>
      <c r="T35" s="222">
        <v>43882</v>
      </c>
      <c r="U35" s="222">
        <v>43914</v>
      </c>
      <c r="V35" s="222">
        <v>43946</v>
      </c>
      <c r="W35" s="222">
        <v>43978</v>
      </c>
      <c r="X35" s="222">
        <v>44010</v>
      </c>
      <c r="Y35" s="222">
        <v>44042</v>
      </c>
      <c r="Z35" s="222">
        <v>44074</v>
      </c>
      <c r="AA35" s="222">
        <v>44076</v>
      </c>
      <c r="AB35" s="222">
        <v>44107</v>
      </c>
      <c r="AC35" s="222">
        <v>44140</v>
      </c>
      <c r="AD35" s="403" t="s">
        <v>57</v>
      </c>
      <c r="AE35" s="223" t="s">
        <v>3</v>
      </c>
      <c r="AG35" s="91"/>
      <c r="AH35" s="221" t="s">
        <v>48</v>
      </c>
      <c r="AI35" s="222">
        <v>43850</v>
      </c>
      <c r="AJ35" s="222">
        <v>43882</v>
      </c>
      <c r="AK35" s="222">
        <v>43914</v>
      </c>
      <c r="AL35" s="222">
        <v>43946</v>
      </c>
      <c r="AM35" s="222">
        <v>43978</v>
      </c>
      <c r="AN35" s="222">
        <v>44010</v>
      </c>
      <c r="AO35" s="222">
        <v>44042</v>
      </c>
      <c r="AP35" s="222">
        <v>44074</v>
      </c>
      <c r="AQ35" s="222">
        <v>44076</v>
      </c>
      <c r="AR35" s="222">
        <v>44107</v>
      </c>
      <c r="AS35" s="222">
        <v>44140</v>
      </c>
      <c r="AT35" s="403" t="s">
        <v>57</v>
      </c>
      <c r="AU35" s="223" t="s">
        <v>3</v>
      </c>
      <c r="AW35" s="91"/>
      <c r="AX35" s="221" t="s">
        <v>48</v>
      </c>
      <c r="AY35" s="222">
        <v>43850</v>
      </c>
      <c r="AZ35" s="222">
        <v>43882</v>
      </c>
      <c r="BA35" s="222">
        <v>43914</v>
      </c>
      <c r="BB35" s="222">
        <v>43946</v>
      </c>
      <c r="BC35" s="222">
        <v>43978</v>
      </c>
      <c r="BD35" s="222">
        <v>44010</v>
      </c>
      <c r="BE35" s="222">
        <v>44042</v>
      </c>
      <c r="BF35" s="222">
        <v>44074</v>
      </c>
      <c r="BG35" s="222">
        <v>44076</v>
      </c>
      <c r="BH35" s="222">
        <v>44107</v>
      </c>
      <c r="BI35" s="222">
        <v>44140</v>
      </c>
      <c r="BJ35" s="403" t="s">
        <v>57</v>
      </c>
      <c r="BK35" s="223" t="s">
        <v>3</v>
      </c>
    </row>
    <row r="36" spans="1:68" ht="15" customHeight="1" x14ac:dyDescent="0.3">
      <c r="A36" s="557" t="s">
        <v>104</v>
      </c>
      <c r="B36" s="232" t="s">
        <v>90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0</v>
      </c>
      <c r="K36" s="111">
        <v>0</v>
      </c>
      <c r="L36" s="111">
        <v>0</v>
      </c>
      <c r="M36" s="111">
        <v>0</v>
      </c>
      <c r="N36" s="111">
        <v>0</v>
      </c>
      <c r="O36" s="85">
        <f t="shared" ref="O36:O49" si="86">SUM(C36:N36)</f>
        <v>0</v>
      </c>
      <c r="Q36" s="557" t="s">
        <v>104</v>
      </c>
      <c r="R36" s="232" t="s">
        <v>90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111">
        <v>41780.101461432278</v>
      </c>
      <c r="AE36" s="85">
        <f t="shared" ref="AE36:AE49" si="87">SUM(S36:AD36)</f>
        <v>41780.101461432278</v>
      </c>
      <c r="AG36" s="557" t="s">
        <v>104</v>
      </c>
      <c r="AH36" s="232" t="s">
        <v>90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111">
        <v>0</v>
      </c>
      <c r="AU36" s="85">
        <f t="shared" ref="AU36:AU49" si="88">SUM(AI36:AT36)</f>
        <v>0</v>
      </c>
      <c r="AW36" s="557" t="s">
        <v>104</v>
      </c>
      <c r="AX36" s="232" t="s">
        <v>90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111">
        <v>0</v>
      </c>
      <c r="BK36" s="85">
        <f t="shared" ref="BK36:BK49" si="89">SUM(AY36:BJ36)</f>
        <v>0</v>
      </c>
      <c r="BL36" s="229"/>
      <c r="BM36" s="402">
        <v>0</v>
      </c>
      <c r="BN36" s="402">
        <v>0</v>
      </c>
      <c r="BO36" s="402">
        <v>0</v>
      </c>
      <c r="BP36" s="402">
        <v>0</v>
      </c>
    </row>
    <row r="37" spans="1:68" x14ac:dyDescent="0.3">
      <c r="A37" s="558"/>
      <c r="B37" s="232" t="s">
        <v>91</v>
      </c>
      <c r="C37" s="111">
        <v>0</v>
      </c>
      <c r="D37" s="111">
        <v>0</v>
      </c>
      <c r="E37" s="111">
        <v>0</v>
      </c>
      <c r="F37" s="111">
        <v>0</v>
      </c>
      <c r="G37" s="111">
        <v>0</v>
      </c>
      <c r="H37" s="111">
        <v>0</v>
      </c>
      <c r="I37" s="111">
        <v>0</v>
      </c>
      <c r="J37" s="111">
        <v>0</v>
      </c>
      <c r="K37" s="111">
        <v>0</v>
      </c>
      <c r="L37" s="111">
        <v>0</v>
      </c>
      <c r="M37" s="111">
        <v>0</v>
      </c>
      <c r="N37" s="111">
        <v>0</v>
      </c>
      <c r="O37" s="85">
        <f t="shared" si="86"/>
        <v>0</v>
      </c>
      <c r="Q37" s="558"/>
      <c r="R37" s="232" t="s">
        <v>91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111">
        <v>0</v>
      </c>
      <c r="AE37" s="85">
        <f t="shared" si="87"/>
        <v>0</v>
      </c>
      <c r="AG37" s="558"/>
      <c r="AH37" s="232" t="s">
        <v>91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111">
        <v>0</v>
      </c>
      <c r="AU37" s="85">
        <f t="shared" si="88"/>
        <v>0</v>
      </c>
      <c r="AW37" s="558"/>
      <c r="AX37" s="232" t="s">
        <v>91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111">
        <v>0</v>
      </c>
      <c r="BK37" s="85">
        <f t="shared" si="89"/>
        <v>0</v>
      </c>
      <c r="BM37" s="402">
        <v>0</v>
      </c>
      <c r="BN37" s="402">
        <v>0</v>
      </c>
      <c r="BO37" s="402">
        <v>0</v>
      </c>
      <c r="BP37" s="402">
        <v>0</v>
      </c>
    </row>
    <row r="38" spans="1:68" x14ac:dyDescent="0.3">
      <c r="A38" s="558"/>
      <c r="B38" s="232" t="s">
        <v>92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85">
        <f t="shared" si="86"/>
        <v>0</v>
      </c>
      <c r="Q38" s="558"/>
      <c r="R38" s="232" t="s">
        <v>92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111">
        <v>0</v>
      </c>
      <c r="AE38" s="85">
        <f t="shared" si="87"/>
        <v>0</v>
      </c>
      <c r="AG38" s="558"/>
      <c r="AH38" s="232" t="s">
        <v>92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111">
        <v>0</v>
      </c>
      <c r="AU38" s="85">
        <f t="shared" si="88"/>
        <v>0</v>
      </c>
      <c r="AW38" s="558"/>
      <c r="AX38" s="232" t="s">
        <v>92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111">
        <v>0</v>
      </c>
      <c r="BK38" s="85">
        <f t="shared" si="89"/>
        <v>0</v>
      </c>
      <c r="BM38" s="402">
        <v>0</v>
      </c>
      <c r="BN38" s="402">
        <v>0</v>
      </c>
      <c r="BO38" s="402">
        <v>0</v>
      </c>
      <c r="BP38" s="402">
        <v>0</v>
      </c>
    </row>
    <row r="39" spans="1:68" x14ac:dyDescent="0.3">
      <c r="A39" s="558"/>
      <c r="B39" s="232" t="s">
        <v>93</v>
      </c>
      <c r="C39" s="111">
        <v>0</v>
      </c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111">
        <v>0</v>
      </c>
      <c r="M39" s="111">
        <v>0</v>
      </c>
      <c r="N39" s="111">
        <v>180973.37388863615</v>
      </c>
      <c r="O39" s="85">
        <f t="shared" si="86"/>
        <v>180973.37388863615</v>
      </c>
      <c r="Q39" s="558"/>
      <c r="R39" s="232" t="s">
        <v>93</v>
      </c>
      <c r="S39" s="3">
        <v>0</v>
      </c>
      <c r="T39" s="3">
        <v>0</v>
      </c>
      <c r="U39" s="3">
        <v>0</v>
      </c>
      <c r="V39" s="3">
        <v>46165.241566057237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11852.490411106888</v>
      </c>
      <c r="AC39" s="3">
        <v>0</v>
      </c>
      <c r="AD39" s="111">
        <v>527070.55664616113</v>
      </c>
      <c r="AE39" s="85">
        <f t="shared" si="87"/>
        <v>585088.28862332529</v>
      </c>
      <c r="AG39" s="558"/>
      <c r="AH39" s="232" t="s">
        <v>93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111">
        <v>0</v>
      </c>
      <c r="AU39" s="85">
        <f t="shared" si="88"/>
        <v>0</v>
      </c>
      <c r="AW39" s="558"/>
      <c r="AX39" s="232" t="s">
        <v>93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111">
        <v>0</v>
      </c>
      <c r="BK39" s="85">
        <f t="shared" si="89"/>
        <v>0</v>
      </c>
      <c r="BM39" s="402">
        <v>0</v>
      </c>
      <c r="BN39" s="402">
        <v>0</v>
      </c>
      <c r="BO39" s="402">
        <v>0</v>
      </c>
      <c r="BP39" s="402">
        <v>0</v>
      </c>
    </row>
    <row r="40" spans="1:68" x14ac:dyDescent="0.3">
      <c r="A40" s="558"/>
      <c r="B40" s="232" t="s">
        <v>94</v>
      </c>
      <c r="C40" s="111">
        <v>0</v>
      </c>
      <c r="D40" s="111">
        <v>0</v>
      </c>
      <c r="E40" s="111">
        <v>0</v>
      </c>
      <c r="F40" s="111">
        <v>0</v>
      </c>
      <c r="G40" s="111">
        <v>0</v>
      </c>
      <c r="H40" s="111">
        <v>0</v>
      </c>
      <c r="I40" s="111">
        <v>0</v>
      </c>
      <c r="J40" s="111">
        <v>0</v>
      </c>
      <c r="K40" s="111">
        <v>0</v>
      </c>
      <c r="L40" s="111">
        <v>0</v>
      </c>
      <c r="M40" s="111">
        <v>0</v>
      </c>
      <c r="N40" s="111">
        <v>0</v>
      </c>
      <c r="O40" s="85">
        <f t="shared" si="86"/>
        <v>0</v>
      </c>
      <c r="Q40" s="558"/>
      <c r="R40" s="232" t="s">
        <v>94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111">
        <v>0</v>
      </c>
      <c r="AE40" s="85">
        <f t="shared" si="87"/>
        <v>0</v>
      </c>
      <c r="AG40" s="558"/>
      <c r="AH40" s="232" t="s">
        <v>94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111">
        <v>0</v>
      </c>
      <c r="AU40" s="85">
        <f t="shared" si="88"/>
        <v>0</v>
      </c>
      <c r="AW40" s="558"/>
      <c r="AX40" s="232" t="s">
        <v>94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0</v>
      </c>
      <c r="BE40" s="3">
        <v>0</v>
      </c>
      <c r="BF40" s="3">
        <v>0</v>
      </c>
      <c r="BG40" s="3">
        <v>0</v>
      </c>
      <c r="BH40" s="3">
        <v>0</v>
      </c>
      <c r="BI40" s="3">
        <v>0</v>
      </c>
      <c r="BJ40" s="111">
        <v>0</v>
      </c>
      <c r="BK40" s="85">
        <f t="shared" si="89"/>
        <v>0</v>
      </c>
      <c r="BM40" s="402">
        <v>0</v>
      </c>
      <c r="BN40" s="402">
        <v>0</v>
      </c>
      <c r="BO40" s="402">
        <v>0</v>
      </c>
      <c r="BP40" s="402">
        <v>0</v>
      </c>
    </row>
    <row r="41" spans="1:68" x14ac:dyDescent="0.3">
      <c r="A41" s="558"/>
      <c r="B41" s="232" t="s">
        <v>95</v>
      </c>
      <c r="C41" s="111">
        <v>0</v>
      </c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111">
        <v>0</v>
      </c>
      <c r="M41" s="111">
        <v>0</v>
      </c>
      <c r="N41" s="111">
        <v>0</v>
      </c>
      <c r="O41" s="85">
        <f t="shared" si="86"/>
        <v>0</v>
      </c>
      <c r="Q41" s="558"/>
      <c r="R41" s="232" t="s">
        <v>95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111">
        <v>0</v>
      </c>
      <c r="AE41" s="85">
        <f t="shared" si="87"/>
        <v>0</v>
      </c>
      <c r="AG41" s="558"/>
      <c r="AH41" s="232" t="s">
        <v>95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111">
        <v>0</v>
      </c>
      <c r="AU41" s="85">
        <f t="shared" si="88"/>
        <v>0</v>
      </c>
      <c r="AW41" s="558"/>
      <c r="AX41" s="232" t="s">
        <v>95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111">
        <v>0</v>
      </c>
      <c r="BK41" s="85">
        <f t="shared" si="89"/>
        <v>0</v>
      </c>
      <c r="BM41" s="402">
        <v>0</v>
      </c>
      <c r="BN41" s="402">
        <v>0</v>
      </c>
      <c r="BO41" s="402">
        <v>0</v>
      </c>
      <c r="BP41" s="402">
        <v>0</v>
      </c>
    </row>
    <row r="42" spans="1:68" x14ac:dyDescent="0.3">
      <c r="A42" s="558"/>
      <c r="B42" s="232" t="s">
        <v>96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3541537.135032854</v>
      </c>
      <c r="O42" s="85">
        <f t="shared" si="86"/>
        <v>3541537.135032854</v>
      </c>
      <c r="Q42" s="558"/>
      <c r="R42" s="232" t="s">
        <v>96</v>
      </c>
      <c r="S42" s="3">
        <v>0</v>
      </c>
      <c r="T42" s="3">
        <v>0</v>
      </c>
      <c r="U42" s="3">
        <v>0</v>
      </c>
      <c r="V42" s="3">
        <v>39175.211819636257</v>
      </c>
      <c r="W42" s="3">
        <v>0</v>
      </c>
      <c r="X42" s="3">
        <v>0</v>
      </c>
      <c r="Y42" s="3">
        <v>0</v>
      </c>
      <c r="Z42" s="3">
        <v>49452.156317046036</v>
      </c>
      <c r="AA42" s="3">
        <v>0</v>
      </c>
      <c r="AB42" s="3">
        <v>0</v>
      </c>
      <c r="AC42" s="3">
        <v>88005.493179367113</v>
      </c>
      <c r="AD42" s="111">
        <v>85525.754660026098</v>
      </c>
      <c r="AE42" s="85">
        <f t="shared" si="87"/>
        <v>262158.61597607553</v>
      </c>
      <c r="AG42" s="558"/>
      <c r="AH42" s="232" t="s">
        <v>96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111">
        <v>0</v>
      </c>
      <c r="AU42" s="85">
        <f t="shared" si="88"/>
        <v>0</v>
      </c>
      <c r="AW42" s="558"/>
      <c r="AX42" s="232" t="s">
        <v>96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111">
        <v>0</v>
      </c>
      <c r="BK42" s="85">
        <f t="shared" si="89"/>
        <v>0</v>
      </c>
      <c r="BM42" s="402">
        <v>0</v>
      </c>
      <c r="BN42" s="402">
        <v>0</v>
      </c>
      <c r="BO42" s="402">
        <v>0</v>
      </c>
      <c r="BP42" s="402">
        <v>0</v>
      </c>
    </row>
    <row r="43" spans="1:68" x14ac:dyDescent="0.3">
      <c r="A43" s="558"/>
      <c r="B43" s="232" t="s">
        <v>97</v>
      </c>
      <c r="C43" s="111">
        <v>0</v>
      </c>
      <c r="D43" s="111">
        <v>11157.853173294616</v>
      </c>
      <c r="E43" s="111">
        <v>0</v>
      </c>
      <c r="F43" s="111">
        <v>0</v>
      </c>
      <c r="G43" s="111">
        <v>117064.80768242717</v>
      </c>
      <c r="H43" s="111">
        <v>3692.4431942926103</v>
      </c>
      <c r="I43" s="111">
        <v>0</v>
      </c>
      <c r="J43" s="111">
        <v>0</v>
      </c>
      <c r="K43" s="111">
        <v>0</v>
      </c>
      <c r="L43" s="111">
        <v>42630.935061378317</v>
      </c>
      <c r="M43" s="111">
        <v>24987.537286442581</v>
      </c>
      <c r="N43" s="111">
        <v>5582544.3272336246</v>
      </c>
      <c r="O43" s="85">
        <f t="shared" si="86"/>
        <v>5782077.9036314599</v>
      </c>
      <c r="Q43" s="558"/>
      <c r="R43" s="232" t="s">
        <v>97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145930.08943749496</v>
      </c>
      <c r="AA43" s="3">
        <v>177224.6611974258</v>
      </c>
      <c r="AB43" s="3">
        <v>191597.63700495206</v>
      </c>
      <c r="AC43" s="3">
        <v>93949.686414109849</v>
      </c>
      <c r="AD43" s="111">
        <v>2255124.2699377034</v>
      </c>
      <c r="AE43" s="85">
        <f t="shared" si="87"/>
        <v>2863826.3439916861</v>
      </c>
      <c r="AG43" s="558"/>
      <c r="AH43" s="232" t="s">
        <v>97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111">
        <v>0</v>
      </c>
      <c r="AU43" s="85">
        <f t="shared" si="88"/>
        <v>0</v>
      </c>
      <c r="AW43" s="558"/>
      <c r="AX43" s="232" t="s">
        <v>97</v>
      </c>
      <c r="AY43" s="3">
        <v>0</v>
      </c>
      <c r="AZ43" s="3">
        <v>0</v>
      </c>
      <c r="BA43" s="3">
        <v>0</v>
      </c>
      <c r="BB43" s="3">
        <v>71166.361144859286</v>
      </c>
      <c r="BC43" s="3">
        <v>22508.768930841525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111">
        <v>0</v>
      </c>
      <c r="BK43" s="85">
        <f t="shared" si="89"/>
        <v>93675.130075700814</v>
      </c>
      <c r="BM43" s="402">
        <v>0</v>
      </c>
      <c r="BN43" s="402">
        <v>0</v>
      </c>
      <c r="BO43" s="402">
        <v>0</v>
      </c>
      <c r="BP43" s="402">
        <v>0</v>
      </c>
    </row>
    <row r="44" spans="1:68" x14ac:dyDescent="0.3">
      <c r="A44" s="558"/>
      <c r="B44" s="232" t="s">
        <v>98</v>
      </c>
      <c r="C44" s="111">
        <v>0</v>
      </c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111">
        <v>0</v>
      </c>
      <c r="O44" s="85">
        <f t="shared" si="86"/>
        <v>0</v>
      </c>
      <c r="Q44" s="558"/>
      <c r="R44" s="232" t="s">
        <v>98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111">
        <v>0</v>
      </c>
      <c r="AE44" s="85">
        <f t="shared" si="87"/>
        <v>0</v>
      </c>
      <c r="AG44" s="558"/>
      <c r="AH44" s="232" t="s">
        <v>98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111">
        <v>0</v>
      </c>
      <c r="AU44" s="85">
        <f t="shared" si="88"/>
        <v>0</v>
      </c>
      <c r="AW44" s="558"/>
      <c r="AX44" s="232" t="s">
        <v>98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111">
        <v>0</v>
      </c>
      <c r="BK44" s="85">
        <f t="shared" si="89"/>
        <v>0</v>
      </c>
      <c r="BM44" s="402">
        <v>0</v>
      </c>
      <c r="BN44" s="402">
        <v>0</v>
      </c>
      <c r="BO44" s="402">
        <v>0</v>
      </c>
      <c r="BP44" s="402">
        <v>0</v>
      </c>
    </row>
    <row r="45" spans="1:68" x14ac:dyDescent="0.3">
      <c r="A45" s="558"/>
      <c r="B45" s="232" t="s">
        <v>99</v>
      </c>
      <c r="C45" s="111">
        <v>0</v>
      </c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85">
        <f t="shared" si="86"/>
        <v>0</v>
      </c>
      <c r="Q45" s="558"/>
      <c r="R45" s="232" t="s">
        <v>99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111">
        <v>0</v>
      </c>
      <c r="AE45" s="85">
        <f t="shared" si="87"/>
        <v>0</v>
      </c>
      <c r="AG45" s="558"/>
      <c r="AH45" s="232" t="s">
        <v>99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111">
        <v>0</v>
      </c>
      <c r="AU45" s="85">
        <f t="shared" si="88"/>
        <v>0</v>
      </c>
      <c r="AW45" s="558"/>
      <c r="AX45" s="232" t="s">
        <v>99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111">
        <v>0</v>
      </c>
      <c r="BK45" s="85">
        <f t="shared" si="89"/>
        <v>0</v>
      </c>
      <c r="BM45" s="402">
        <v>0</v>
      </c>
      <c r="BN45" s="402">
        <v>0</v>
      </c>
      <c r="BO45" s="402">
        <v>0</v>
      </c>
      <c r="BP45" s="402">
        <v>0</v>
      </c>
    </row>
    <row r="46" spans="1:68" x14ac:dyDescent="0.3">
      <c r="A46" s="558"/>
      <c r="B46" s="232" t="s">
        <v>100</v>
      </c>
      <c r="C46" s="111">
        <v>0</v>
      </c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85">
        <f t="shared" si="86"/>
        <v>0</v>
      </c>
      <c r="Q46" s="558"/>
      <c r="R46" s="232" t="s">
        <v>100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111">
        <v>0</v>
      </c>
      <c r="AE46" s="85">
        <f t="shared" si="87"/>
        <v>0</v>
      </c>
      <c r="AG46" s="558"/>
      <c r="AH46" s="232" t="s">
        <v>100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111">
        <v>0</v>
      </c>
      <c r="AU46" s="85">
        <f t="shared" si="88"/>
        <v>0</v>
      </c>
      <c r="AW46" s="558"/>
      <c r="AX46" s="232" t="s">
        <v>100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111">
        <v>0</v>
      </c>
      <c r="BK46" s="85">
        <f t="shared" si="89"/>
        <v>0</v>
      </c>
      <c r="BM46" s="402">
        <v>0</v>
      </c>
      <c r="BN46" s="402">
        <v>0</v>
      </c>
      <c r="BO46" s="402">
        <v>0</v>
      </c>
      <c r="BP46" s="402">
        <v>0</v>
      </c>
    </row>
    <row r="47" spans="1:68" ht="16.5" customHeight="1" x14ac:dyDescent="0.3">
      <c r="A47" s="558"/>
      <c r="B47" s="232" t="s">
        <v>101</v>
      </c>
      <c r="C47" s="111">
        <v>0</v>
      </c>
      <c r="D47" s="111">
        <v>0</v>
      </c>
      <c r="E47" s="111">
        <v>0</v>
      </c>
      <c r="F47" s="111">
        <v>0</v>
      </c>
      <c r="G47" s="111">
        <v>0</v>
      </c>
      <c r="H47" s="111">
        <v>0</v>
      </c>
      <c r="I47" s="111">
        <v>0</v>
      </c>
      <c r="J47" s="111">
        <v>0</v>
      </c>
      <c r="K47" s="111">
        <v>0</v>
      </c>
      <c r="L47" s="111">
        <v>0</v>
      </c>
      <c r="M47" s="111">
        <v>0</v>
      </c>
      <c r="N47" s="111">
        <v>0</v>
      </c>
      <c r="O47" s="85">
        <f t="shared" si="86"/>
        <v>0</v>
      </c>
      <c r="Q47" s="558"/>
      <c r="R47" s="232" t="s">
        <v>101</v>
      </c>
      <c r="S47" s="3">
        <v>0</v>
      </c>
      <c r="T47" s="3">
        <v>0</v>
      </c>
      <c r="U47" s="3">
        <v>0</v>
      </c>
      <c r="V47" s="3">
        <v>0</v>
      </c>
      <c r="W47" s="3">
        <v>1303772.9750580178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111">
        <v>0</v>
      </c>
      <c r="AE47" s="85">
        <f t="shared" si="87"/>
        <v>1303772.9750580178</v>
      </c>
      <c r="AG47" s="558"/>
      <c r="AH47" s="232" t="s">
        <v>101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111">
        <v>0</v>
      </c>
      <c r="AU47" s="85">
        <f t="shared" si="88"/>
        <v>0</v>
      </c>
      <c r="AW47" s="558"/>
      <c r="AX47" s="232" t="s">
        <v>101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111">
        <v>0</v>
      </c>
      <c r="BK47" s="85">
        <f t="shared" si="89"/>
        <v>0</v>
      </c>
      <c r="BM47" s="402">
        <v>0</v>
      </c>
      <c r="BN47" s="402">
        <v>0</v>
      </c>
      <c r="BO47" s="402">
        <v>0</v>
      </c>
      <c r="BP47" s="402">
        <v>0</v>
      </c>
    </row>
    <row r="48" spans="1:68" ht="15" thickBot="1" x14ac:dyDescent="0.35">
      <c r="A48" s="559"/>
      <c r="B48" s="232" t="s">
        <v>102</v>
      </c>
      <c r="C48" s="111">
        <v>0</v>
      </c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85">
        <f t="shared" si="86"/>
        <v>0</v>
      </c>
      <c r="Q48" s="559"/>
      <c r="R48" s="232" t="s">
        <v>102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111">
        <v>0</v>
      </c>
      <c r="AE48" s="85">
        <f t="shared" si="87"/>
        <v>0</v>
      </c>
      <c r="AG48" s="559"/>
      <c r="AH48" s="232" t="s">
        <v>102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111">
        <v>0</v>
      </c>
      <c r="AU48" s="85">
        <f t="shared" si="88"/>
        <v>0</v>
      </c>
      <c r="AW48" s="559"/>
      <c r="AX48" s="232" t="s">
        <v>102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111">
        <v>0</v>
      </c>
      <c r="BK48" s="85">
        <f t="shared" si="89"/>
        <v>0</v>
      </c>
      <c r="BM48" s="402">
        <v>0</v>
      </c>
      <c r="BN48" s="402">
        <v>0</v>
      </c>
      <c r="BO48" s="402">
        <v>0</v>
      </c>
      <c r="BP48" s="402">
        <v>0</v>
      </c>
    </row>
    <row r="49" spans="1:68" ht="21.45" customHeight="1" thickBot="1" x14ac:dyDescent="0.35">
      <c r="A49" s="348"/>
      <c r="B49" s="233" t="s">
        <v>70</v>
      </c>
      <c r="C49" s="226">
        <f>SUM(C36:C48)</f>
        <v>0</v>
      </c>
      <c r="D49" s="226">
        <f t="shared" ref="D49" si="90">SUM(D36:D48)</f>
        <v>11157.853173294616</v>
      </c>
      <c r="E49" s="226">
        <f t="shared" ref="E49" si="91">SUM(E36:E48)</f>
        <v>0</v>
      </c>
      <c r="F49" s="226">
        <f t="shared" ref="F49" si="92">SUM(F36:F48)</f>
        <v>0</v>
      </c>
      <c r="G49" s="226">
        <f t="shared" ref="G49" si="93">SUM(G36:G48)</f>
        <v>117064.80768242717</v>
      </c>
      <c r="H49" s="226">
        <f t="shared" ref="H49" si="94">SUM(H36:H48)</f>
        <v>3692.4431942926103</v>
      </c>
      <c r="I49" s="226">
        <f t="shared" ref="I49" si="95">SUM(I36:I48)</f>
        <v>0</v>
      </c>
      <c r="J49" s="226">
        <f t="shared" ref="J49" si="96">SUM(J36:J48)</f>
        <v>0</v>
      </c>
      <c r="K49" s="226">
        <f t="shared" ref="K49" si="97">SUM(K36:K48)</f>
        <v>0</v>
      </c>
      <c r="L49" s="226">
        <f t="shared" ref="L49" si="98">SUM(L36:L48)</f>
        <v>42630.935061378317</v>
      </c>
      <c r="M49" s="226">
        <f t="shared" ref="M49" si="99">SUM(M36:M48)</f>
        <v>24987.537286442581</v>
      </c>
      <c r="N49" s="406">
        <f t="shared" ref="N49" si="100">SUM(N36:N48)</f>
        <v>9305054.8361551147</v>
      </c>
      <c r="O49" s="88">
        <f t="shared" si="86"/>
        <v>9504588.4125529509</v>
      </c>
      <c r="Q49" s="348"/>
      <c r="R49" s="233" t="s">
        <v>70</v>
      </c>
      <c r="S49" s="226">
        <f>SUM(S36:S48)</f>
        <v>0</v>
      </c>
      <c r="T49" s="226">
        <f t="shared" ref="T49" si="101">SUM(T36:T48)</f>
        <v>0</v>
      </c>
      <c r="U49" s="226">
        <f t="shared" ref="U49" si="102">SUM(U36:U48)</f>
        <v>0</v>
      </c>
      <c r="V49" s="226">
        <f t="shared" ref="V49" si="103">SUM(V36:V48)</f>
        <v>85340.453385693487</v>
      </c>
      <c r="W49" s="226">
        <f t="shared" ref="W49" si="104">SUM(W36:W48)</f>
        <v>1303772.9750580178</v>
      </c>
      <c r="X49" s="226">
        <f t="shared" ref="X49" si="105">SUM(X36:X48)</f>
        <v>0</v>
      </c>
      <c r="Y49" s="226">
        <f t="shared" ref="Y49" si="106">SUM(Y36:Y48)</f>
        <v>0</v>
      </c>
      <c r="Z49" s="226">
        <f t="shared" ref="Z49" si="107">SUM(Z36:Z48)</f>
        <v>195382.24575454099</v>
      </c>
      <c r="AA49" s="226">
        <f t="shared" ref="AA49" si="108">SUM(AA36:AA48)</f>
        <v>177224.6611974258</v>
      </c>
      <c r="AB49" s="226">
        <f t="shared" ref="AB49" si="109">SUM(AB36:AB48)</f>
        <v>203450.12741605894</v>
      </c>
      <c r="AC49" s="226">
        <f t="shared" ref="AC49" si="110">SUM(AC36:AC48)</f>
        <v>181955.17959347696</v>
      </c>
      <c r="AD49" s="406">
        <f t="shared" ref="AD49" si="111">SUM(AD36:AD48)</f>
        <v>2909500.6827053227</v>
      </c>
      <c r="AE49" s="88">
        <f t="shared" si="87"/>
        <v>5056626.3251105361</v>
      </c>
      <c r="AG49" s="348"/>
      <c r="AH49" s="233" t="s">
        <v>70</v>
      </c>
      <c r="AI49" s="226">
        <f>SUM(AI36:AI48)</f>
        <v>0</v>
      </c>
      <c r="AJ49" s="226">
        <f t="shared" ref="AJ49" si="112">SUM(AJ36:AJ48)</f>
        <v>0</v>
      </c>
      <c r="AK49" s="226">
        <f t="shared" ref="AK49" si="113">SUM(AK36:AK48)</f>
        <v>0</v>
      </c>
      <c r="AL49" s="226">
        <f t="shared" ref="AL49" si="114">SUM(AL36:AL48)</f>
        <v>0</v>
      </c>
      <c r="AM49" s="226">
        <f t="shared" ref="AM49" si="115">SUM(AM36:AM48)</f>
        <v>0</v>
      </c>
      <c r="AN49" s="226">
        <f t="shared" ref="AN49" si="116">SUM(AN36:AN48)</f>
        <v>0</v>
      </c>
      <c r="AO49" s="226">
        <f t="shared" ref="AO49" si="117">SUM(AO36:AO48)</f>
        <v>0</v>
      </c>
      <c r="AP49" s="226">
        <f t="shared" ref="AP49" si="118">SUM(AP36:AP48)</f>
        <v>0</v>
      </c>
      <c r="AQ49" s="226">
        <f t="shared" ref="AQ49" si="119">SUM(AQ36:AQ48)</f>
        <v>0</v>
      </c>
      <c r="AR49" s="226">
        <f t="shared" ref="AR49" si="120">SUM(AR36:AR48)</f>
        <v>0</v>
      </c>
      <c r="AS49" s="226">
        <f t="shared" ref="AS49" si="121">SUM(AS36:AS48)</f>
        <v>0</v>
      </c>
      <c r="AT49" s="406">
        <f t="shared" ref="AT49" si="122">SUM(AT36:AT48)</f>
        <v>0</v>
      </c>
      <c r="AU49" s="88">
        <f t="shared" si="88"/>
        <v>0</v>
      </c>
      <c r="AW49" s="348"/>
      <c r="AX49" s="233" t="s">
        <v>70</v>
      </c>
      <c r="AY49" s="226">
        <f>SUM(AY36:AY48)</f>
        <v>0</v>
      </c>
      <c r="AZ49" s="226">
        <f t="shared" ref="AZ49" si="123">SUM(AZ36:AZ48)</f>
        <v>0</v>
      </c>
      <c r="BA49" s="226">
        <f t="shared" ref="BA49" si="124">SUM(BA36:BA48)</f>
        <v>0</v>
      </c>
      <c r="BB49" s="226">
        <f t="shared" ref="BB49" si="125">SUM(BB36:BB48)</f>
        <v>71166.361144859286</v>
      </c>
      <c r="BC49" s="226">
        <f t="shared" ref="BC49" si="126">SUM(BC36:BC48)</f>
        <v>22508.768930841525</v>
      </c>
      <c r="BD49" s="226">
        <f t="shared" ref="BD49" si="127">SUM(BD36:BD48)</f>
        <v>0</v>
      </c>
      <c r="BE49" s="226">
        <f t="shared" ref="BE49" si="128">SUM(BE36:BE48)</f>
        <v>0</v>
      </c>
      <c r="BF49" s="226">
        <f t="shared" ref="BF49" si="129">SUM(BF36:BF48)</f>
        <v>0</v>
      </c>
      <c r="BG49" s="226">
        <f t="shared" ref="BG49" si="130">SUM(BG36:BG48)</f>
        <v>0</v>
      </c>
      <c r="BH49" s="226">
        <f t="shared" ref="BH49" si="131">SUM(BH36:BH48)</f>
        <v>0</v>
      </c>
      <c r="BI49" s="226">
        <f t="shared" ref="BI49" si="132">SUM(BI36:BI48)</f>
        <v>0</v>
      </c>
      <c r="BJ49" s="406">
        <f t="shared" ref="BJ49" si="133">SUM(BJ36:BJ48)</f>
        <v>0</v>
      </c>
      <c r="BK49" s="88">
        <f t="shared" si="89"/>
        <v>93675.130075700814</v>
      </c>
      <c r="BM49" s="402">
        <v>0</v>
      </c>
      <c r="BN49" s="402">
        <v>0</v>
      </c>
      <c r="BO49" s="402">
        <v>0</v>
      </c>
      <c r="BP49" s="402">
        <v>0</v>
      </c>
    </row>
    <row r="50" spans="1:68" ht="21.6" thickBot="1" x14ac:dyDescent="0.45">
      <c r="A50" s="91"/>
      <c r="Q50" s="91"/>
      <c r="AG50" s="91"/>
      <c r="AW50" s="91"/>
    </row>
    <row r="51" spans="1:68" ht="21.6" thickBot="1" x14ac:dyDescent="0.45">
      <c r="A51" s="91"/>
      <c r="B51" s="221" t="s">
        <v>48</v>
      </c>
      <c r="C51" s="222">
        <v>43850</v>
      </c>
      <c r="D51" s="222">
        <v>43882</v>
      </c>
      <c r="E51" s="222">
        <v>43914</v>
      </c>
      <c r="F51" s="222">
        <v>43946</v>
      </c>
      <c r="G51" s="222">
        <v>43978</v>
      </c>
      <c r="H51" s="222">
        <v>44010</v>
      </c>
      <c r="I51" s="222">
        <v>44042</v>
      </c>
      <c r="J51" s="222">
        <v>44074</v>
      </c>
      <c r="K51" s="222">
        <v>44076</v>
      </c>
      <c r="L51" s="222">
        <v>44107</v>
      </c>
      <c r="M51" s="222">
        <v>44140</v>
      </c>
      <c r="N51" s="403" t="s">
        <v>57</v>
      </c>
      <c r="O51" s="223" t="s">
        <v>3</v>
      </c>
      <c r="Q51" s="91"/>
      <c r="R51" s="221" t="s">
        <v>48</v>
      </c>
      <c r="S51" s="222">
        <v>43850</v>
      </c>
      <c r="T51" s="222">
        <v>43882</v>
      </c>
      <c r="U51" s="222">
        <v>43914</v>
      </c>
      <c r="V51" s="222">
        <v>43946</v>
      </c>
      <c r="W51" s="222">
        <v>43978</v>
      </c>
      <c r="X51" s="222">
        <v>44010</v>
      </c>
      <c r="Y51" s="222">
        <v>44042</v>
      </c>
      <c r="Z51" s="222">
        <v>44074</v>
      </c>
      <c r="AA51" s="222">
        <v>44076</v>
      </c>
      <c r="AB51" s="222">
        <v>44107</v>
      </c>
      <c r="AC51" s="222">
        <v>44140</v>
      </c>
      <c r="AD51" s="403" t="s">
        <v>57</v>
      </c>
      <c r="AE51" s="223" t="s">
        <v>3</v>
      </c>
      <c r="AG51" s="91"/>
      <c r="AH51" s="221" t="s">
        <v>48</v>
      </c>
      <c r="AI51" s="222">
        <v>43850</v>
      </c>
      <c r="AJ51" s="222">
        <v>43882</v>
      </c>
      <c r="AK51" s="222">
        <v>43914</v>
      </c>
      <c r="AL51" s="222">
        <v>43946</v>
      </c>
      <c r="AM51" s="222">
        <v>43978</v>
      </c>
      <c r="AN51" s="222">
        <v>44010</v>
      </c>
      <c r="AO51" s="222">
        <v>44042</v>
      </c>
      <c r="AP51" s="222">
        <v>44074</v>
      </c>
      <c r="AQ51" s="222">
        <v>44076</v>
      </c>
      <c r="AR51" s="222">
        <v>44107</v>
      </c>
      <c r="AS51" s="222">
        <v>44140</v>
      </c>
      <c r="AT51" s="403" t="s">
        <v>57</v>
      </c>
      <c r="AU51" s="223" t="s">
        <v>3</v>
      </c>
      <c r="AW51" s="91"/>
      <c r="AX51" s="221" t="s">
        <v>48</v>
      </c>
      <c r="AY51" s="222">
        <v>43850</v>
      </c>
      <c r="AZ51" s="222">
        <v>43882</v>
      </c>
      <c r="BA51" s="222">
        <v>43914</v>
      </c>
      <c r="BB51" s="222">
        <v>43946</v>
      </c>
      <c r="BC51" s="222">
        <v>43978</v>
      </c>
      <c r="BD51" s="222">
        <v>44010</v>
      </c>
      <c r="BE51" s="222">
        <v>44042</v>
      </c>
      <c r="BF51" s="222">
        <v>44074</v>
      </c>
      <c r="BG51" s="222">
        <v>44076</v>
      </c>
      <c r="BH51" s="222">
        <v>44107</v>
      </c>
      <c r="BI51" s="222">
        <v>44140</v>
      </c>
      <c r="BJ51" s="403" t="s">
        <v>57</v>
      </c>
      <c r="BK51" s="223" t="s">
        <v>3</v>
      </c>
    </row>
    <row r="52" spans="1:68" ht="15" customHeight="1" x14ac:dyDescent="0.3">
      <c r="A52" s="557" t="s">
        <v>105</v>
      </c>
      <c r="B52" s="232" t="s">
        <v>90</v>
      </c>
      <c r="C52" s="111">
        <v>0</v>
      </c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85">
        <f t="shared" ref="O52:O65" si="134">SUM(C52:N52)</f>
        <v>0</v>
      </c>
      <c r="Q52" s="557" t="s">
        <v>105</v>
      </c>
      <c r="R52" s="232" t="s">
        <v>90</v>
      </c>
      <c r="S52" s="3">
        <v>0</v>
      </c>
      <c r="T52" s="3">
        <v>0</v>
      </c>
      <c r="U52" s="3">
        <v>0</v>
      </c>
      <c r="V52" s="3">
        <v>94538.37098149315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111">
        <v>1910234.8358866964</v>
      </c>
      <c r="AE52" s="85">
        <f t="shared" ref="AE52:AE65" si="135">SUM(S52:AD52)</f>
        <v>2004773.2068681894</v>
      </c>
      <c r="AG52" s="557" t="s">
        <v>105</v>
      </c>
      <c r="AH52" s="232" t="s">
        <v>90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111">
        <v>0</v>
      </c>
      <c r="AU52" s="85">
        <f t="shared" ref="AU52:AU65" si="136">SUM(AI52:AT52)</f>
        <v>0</v>
      </c>
      <c r="AW52" s="557" t="s">
        <v>105</v>
      </c>
      <c r="AX52" s="232" t="s">
        <v>90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111">
        <v>0</v>
      </c>
      <c r="BK52" s="85">
        <f t="shared" ref="BK52:BK65" si="137">SUM(AY52:BJ52)</f>
        <v>0</v>
      </c>
      <c r="BL52" s="229"/>
      <c r="BM52" s="402">
        <v>0</v>
      </c>
      <c r="BN52" s="402">
        <v>0</v>
      </c>
      <c r="BO52" s="402">
        <v>0</v>
      </c>
      <c r="BP52" s="402">
        <v>0</v>
      </c>
    </row>
    <row r="53" spans="1:68" x14ac:dyDescent="0.3">
      <c r="A53" s="558"/>
      <c r="B53" s="232" t="s">
        <v>91</v>
      </c>
      <c r="C53" s="111">
        <v>0</v>
      </c>
      <c r="D53" s="111">
        <v>0</v>
      </c>
      <c r="E53" s="111">
        <v>0</v>
      </c>
      <c r="F53" s="111">
        <v>0</v>
      </c>
      <c r="G53" s="111">
        <v>0</v>
      </c>
      <c r="H53" s="111">
        <v>0</v>
      </c>
      <c r="I53" s="111">
        <v>0</v>
      </c>
      <c r="J53" s="111">
        <v>0</v>
      </c>
      <c r="K53" s="111">
        <v>0</v>
      </c>
      <c r="L53" s="111">
        <v>0</v>
      </c>
      <c r="M53" s="111">
        <v>0</v>
      </c>
      <c r="N53" s="111">
        <v>0</v>
      </c>
      <c r="O53" s="85">
        <f t="shared" si="134"/>
        <v>0</v>
      </c>
      <c r="Q53" s="558"/>
      <c r="R53" s="232" t="s">
        <v>91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111">
        <v>0</v>
      </c>
      <c r="AE53" s="85">
        <f t="shared" si="135"/>
        <v>0</v>
      </c>
      <c r="AG53" s="558"/>
      <c r="AH53" s="232" t="s">
        <v>91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111">
        <v>0</v>
      </c>
      <c r="AU53" s="85">
        <f t="shared" si="136"/>
        <v>0</v>
      </c>
      <c r="AW53" s="558"/>
      <c r="AX53" s="232" t="s">
        <v>91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111">
        <v>0</v>
      </c>
      <c r="BK53" s="85">
        <f t="shared" si="137"/>
        <v>0</v>
      </c>
      <c r="BM53" s="402">
        <v>0</v>
      </c>
      <c r="BN53" s="402">
        <v>0</v>
      </c>
      <c r="BO53" s="402">
        <v>0</v>
      </c>
      <c r="BP53" s="402">
        <v>0</v>
      </c>
    </row>
    <row r="54" spans="1:68" x14ac:dyDescent="0.3">
      <c r="A54" s="558"/>
      <c r="B54" s="232" t="s">
        <v>92</v>
      </c>
      <c r="C54" s="111">
        <v>0</v>
      </c>
      <c r="D54" s="111">
        <v>0</v>
      </c>
      <c r="E54" s="111">
        <v>0</v>
      </c>
      <c r="F54" s="111">
        <v>0</v>
      </c>
      <c r="G54" s="111">
        <v>0</v>
      </c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85">
        <f t="shared" si="134"/>
        <v>0</v>
      </c>
      <c r="Q54" s="558"/>
      <c r="R54" s="232" t="s">
        <v>92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111">
        <v>0</v>
      </c>
      <c r="AE54" s="85">
        <f t="shared" si="135"/>
        <v>0</v>
      </c>
      <c r="AG54" s="558"/>
      <c r="AH54" s="232" t="s">
        <v>92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111">
        <v>0</v>
      </c>
      <c r="AU54" s="85">
        <f t="shared" si="136"/>
        <v>0</v>
      </c>
      <c r="AW54" s="558"/>
      <c r="AX54" s="232" t="s">
        <v>92</v>
      </c>
      <c r="AY54" s="3">
        <v>0</v>
      </c>
      <c r="AZ54" s="3">
        <v>0</v>
      </c>
      <c r="BA54" s="3">
        <v>0</v>
      </c>
      <c r="BB54" s="3">
        <v>0</v>
      </c>
      <c r="BC54" s="3">
        <v>0</v>
      </c>
      <c r="BD54" s="3">
        <v>0</v>
      </c>
      <c r="BE54" s="3">
        <v>0</v>
      </c>
      <c r="BF54" s="3">
        <v>0</v>
      </c>
      <c r="BG54" s="3">
        <v>0</v>
      </c>
      <c r="BH54" s="3">
        <v>0</v>
      </c>
      <c r="BI54" s="3">
        <v>0</v>
      </c>
      <c r="BJ54" s="111">
        <v>0</v>
      </c>
      <c r="BK54" s="85">
        <f t="shared" si="137"/>
        <v>0</v>
      </c>
      <c r="BM54" s="402">
        <v>0</v>
      </c>
      <c r="BN54" s="402">
        <v>0</v>
      </c>
      <c r="BO54" s="402">
        <v>0</v>
      </c>
      <c r="BP54" s="402">
        <v>0</v>
      </c>
    </row>
    <row r="55" spans="1:68" x14ac:dyDescent="0.3">
      <c r="A55" s="558"/>
      <c r="B55" s="232" t="s">
        <v>93</v>
      </c>
      <c r="C55" s="111">
        <v>0</v>
      </c>
      <c r="D55" s="111">
        <v>0</v>
      </c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0</v>
      </c>
      <c r="O55" s="85">
        <f t="shared" si="134"/>
        <v>0</v>
      </c>
      <c r="Q55" s="558"/>
      <c r="R55" s="232" t="s">
        <v>93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111">
        <v>0</v>
      </c>
      <c r="AE55" s="85">
        <f t="shared" si="135"/>
        <v>0</v>
      </c>
      <c r="AG55" s="558"/>
      <c r="AH55" s="232" t="s">
        <v>93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185246.51024458403</v>
      </c>
      <c r="AP55" s="3">
        <v>0</v>
      </c>
      <c r="AQ55" s="3">
        <v>0</v>
      </c>
      <c r="AR55" s="3">
        <v>0</v>
      </c>
      <c r="AS55" s="3">
        <v>0</v>
      </c>
      <c r="AT55" s="111">
        <v>73753.781224575854</v>
      </c>
      <c r="AU55" s="85">
        <f t="shared" si="136"/>
        <v>259000.29146915989</v>
      </c>
      <c r="AW55" s="558"/>
      <c r="AX55" s="232" t="s">
        <v>93</v>
      </c>
      <c r="AY55" s="3">
        <v>0</v>
      </c>
      <c r="AZ55" s="3">
        <v>0</v>
      </c>
      <c r="BA55" s="3">
        <v>0</v>
      </c>
      <c r="BB55" s="3">
        <v>0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111">
        <v>0</v>
      </c>
      <c r="BK55" s="85">
        <f t="shared" si="137"/>
        <v>0</v>
      </c>
      <c r="BM55" s="402">
        <v>0</v>
      </c>
      <c r="BN55" s="402">
        <v>0</v>
      </c>
      <c r="BO55" s="402">
        <v>0</v>
      </c>
      <c r="BP55" s="402">
        <v>0</v>
      </c>
    </row>
    <row r="56" spans="1:68" x14ac:dyDescent="0.3">
      <c r="A56" s="558"/>
      <c r="B56" s="232" t="s">
        <v>94</v>
      </c>
      <c r="C56" s="111">
        <v>0</v>
      </c>
      <c r="D56" s="111">
        <v>0</v>
      </c>
      <c r="E56" s="111">
        <v>0</v>
      </c>
      <c r="F56" s="111">
        <v>0</v>
      </c>
      <c r="G56" s="111">
        <v>0</v>
      </c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85">
        <f t="shared" si="134"/>
        <v>0</v>
      </c>
      <c r="Q56" s="558"/>
      <c r="R56" s="232" t="s">
        <v>94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111">
        <v>0</v>
      </c>
      <c r="AE56" s="85">
        <f t="shared" si="135"/>
        <v>0</v>
      </c>
      <c r="AG56" s="558"/>
      <c r="AH56" s="232" t="s">
        <v>94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111">
        <v>0</v>
      </c>
      <c r="AU56" s="85">
        <f t="shared" si="136"/>
        <v>0</v>
      </c>
      <c r="AW56" s="558"/>
      <c r="AX56" s="232" t="s">
        <v>94</v>
      </c>
      <c r="AY56" s="3">
        <v>0</v>
      </c>
      <c r="AZ56" s="3">
        <v>0</v>
      </c>
      <c r="BA56" s="3">
        <v>0</v>
      </c>
      <c r="BB56" s="3">
        <v>0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111">
        <v>0</v>
      </c>
      <c r="BK56" s="85">
        <f t="shared" si="137"/>
        <v>0</v>
      </c>
      <c r="BM56" s="402">
        <v>0</v>
      </c>
      <c r="BN56" s="402">
        <v>0</v>
      </c>
      <c r="BO56" s="402">
        <v>0</v>
      </c>
      <c r="BP56" s="402">
        <v>0</v>
      </c>
    </row>
    <row r="57" spans="1:68" x14ac:dyDescent="0.3">
      <c r="A57" s="558"/>
      <c r="B57" s="232" t="s">
        <v>95</v>
      </c>
      <c r="C57" s="111">
        <v>0</v>
      </c>
      <c r="D57" s="111">
        <v>0</v>
      </c>
      <c r="E57" s="111">
        <v>0</v>
      </c>
      <c r="F57" s="111">
        <v>0</v>
      </c>
      <c r="G57" s="111">
        <v>0</v>
      </c>
      <c r="H57" s="111">
        <v>0</v>
      </c>
      <c r="I57" s="111">
        <v>0</v>
      </c>
      <c r="J57" s="111">
        <v>0</v>
      </c>
      <c r="K57" s="111">
        <v>0</v>
      </c>
      <c r="L57" s="111">
        <v>0</v>
      </c>
      <c r="M57" s="111">
        <v>0</v>
      </c>
      <c r="N57" s="111">
        <v>0</v>
      </c>
      <c r="O57" s="85">
        <f t="shared" si="134"/>
        <v>0</v>
      </c>
      <c r="Q57" s="558"/>
      <c r="R57" s="232" t="s">
        <v>95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111">
        <v>0</v>
      </c>
      <c r="AE57" s="85">
        <f t="shared" si="135"/>
        <v>0</v>
      </c>
      <c r="AG57" s="558"/>
      <c r="AH57" s="232" t="s">
        <v>95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111">
        <v>0</v>
      </c>
      <c r="AU57" s="85">
        <f t="shared" si="136"/>
        <v>0</v>
      </c>
      <c r="AW57" s="558"/>
      <c r="AX57" s="232" t="s">
        <v>95</v>
      </c>
      <c r="AY57" s="3">
        <v>0</v>
      </c>
      <c r="AZ57" s="3">
        <v>0</v>
      </c>
      <c r="BA57" s="3">
        <v>0</v>
      </c>
      <c r="BB57" s="3">
        <v>0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111">
        <v>0</v>
      </c>
      <c r="BK57" s="85">
        <f t="shared" si="137"/>
        <v>0</v>
      </c>
      <c r="BM57" s="402">
        <v>0</v>
      </c>
      <c r="BN57" s="402">
        <v>0</v>
      </c>
      <c r="BO57" s="402">
        <v>0</v>
      </c>
      <c r="BP57" s="402">
        <v>0</v>
      </c>
    </row>
    <row r="58" spans="1:68" x14ac:dyDescent="0.3">
      <c r="A58" s="558"/>
      <c r="B58" s="232" t="s">
        <v>96</v>
      </c>
      <c r="C58" s="111">
        <v>0</v>
      </c>
      <c r="D58" s="111">
        <v>0</v>
      </c>
      <c r="E58" s="111">
        <v>0</v>
      </c>
      <c r="F58" s="111">
        <v>0</v>
      </c>
      <c r="G58" s="111">
        <v>0</v>
      </c>
      <c r="H58" s="111">
        <v>0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85">
        <f t="shared" si="134"/>
        <v>0</v>
      </c>
      <c r="Q58" s="558"/>
      <c r="R58" s="232" t="s">
        <v>96</v>
      </c>
      <c r="S58" s="3">
        <v>0</v>
      </c>
      <c r="T58" s="3">
        <v>0</v>
      </c>
      <c r="U58" s="3">
        <v>0</v>
      </c>
      <c r="V58" s="3">
        <v>0</v>
      </c>
      <c r="W58" s="3">
        <v>379707.56728966878</v>
      </c>
      <c r="X58" s="3">
        <v>0</v>
      </c>
      <c r="Y58" s="3">
        <v>0</v>
      </c>
      <c r="Z58" s="3">
        <v>197526.14925182034</v>
      </c>
      <c r="AA58" s="3">
        <v>0</v>
      </c>
      <c r="AB58" s="3">
        <v>0</v>
      </c>
      <c r="AC58" s="3">
        <v>589373.9301265995</v>
      </c>
      <c r="AD58" s="111">
        <v>2348946.5616960428</v>
      </c>
      <c r="AE58" s="85">
        <f t="shared" si="135"/>
        <v>3515554.2083641314</v>
      </c>
      <c r="AG58" s="558"/>
      <c r="AH58" s="232" t="s">
        <v>96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350864.64154988038</v>
      </c>
      <c r="AP58" s="3">
        <v>0</v>
      </c>
      <c r="AQ58" s="3">
        <v>0</v>
      </c>
      <c r="AR58" s="3">
        <v>0</v>
      </c>
      <c r="AS58" s="3">
        <v>0</v>
      </c>
      <c r="AT58" s="111">
        <v>782981.43153866951</v>
      </c>
      <c r="AU58" s="85">
        <f t="shared" si="136"/>
        <v>1133846.07308855</v>
      </c>
      <c r="AW58" s="558"/>
      <c r="AX58" s="232" t="s">
        <v>96</v>
      </c>
      <c r="AY58" s="3">
        <v>0</v>
      </c>
      <c r="AZ58" s="3">
        <v>0</v>
      </c>
      <c r="BA58" s="3">
        <v>0</v>
      </c>
      <c r="BB58" s="3">
        <v>0</v>
      </c>
      <c r="BC58" s="3">
        <v>0</v>
      </c>
      <c r="BD58" s="3">
        <v>0</v>
      </c>
      <c r="BE58" s="3">
        <v>0</v>
      </c>
      <c r="BF58" s="3">
        <v>0</v>
      </c>
      <c r="BG58" s="3">
        <v>0</v>
      </c>
      <c r="BH58" s="3">
        <v>0</v>
      </c>
      <c r="BI58" s="3">
        <v>0</v>
      </c>
      <c r="BJ58" s="111">
        <v>0</v>
      </c>
      <c r="BK58" s="85">
        <f t="shared" si="137"/>
        <v>0</v>
      </c>
      <c r="BM58" s="402">
        <v>0</v>
      </c>
      <c r="BN58" s="402">
        <v>0</v>
      </c>
      <c r="BO58" s="402">
        <v>0</v>
      </c>
      <c r="BP58" s="402">
        <v>0</v>
      </c>
    </row>
    <row r="59" spans="1:68" x14ac:dyDescent="0.3">
      <c r="A59" s="558"/>
      <c r="B59" s="232" t="s">
        <v>97</v>
      </c>
      <c r="C59" s="111">
        <v>0</v>
      </c>
      <c r="D59" s="111">
        <v>0</v>
      </c>
      <c r="E59" s="111">
        <v>0</v>
      </c>
      <c r="F59" s="111">
        <v>0</v>
      </c>
      <c r="G59" s="111">
        <v>0</v>
      </c>
      <c r="H59" s="111">
        <v>0</v>
      </c>
      <c r="I59" s="111">
        <v>0</v>
      </c>
      <c r="J59" s="111">
        <v>0</v>
      </c>
      <c r="K59" s="111">
        <v>0</v>
      </c>
      <c r="L59" s="111">
        <v>0</v>
      </c>
      <c r="M59" s="111">
        <v>0</v>
      </c>
      <c r="N59" s="111">
        <v>0</v>
      </c>
      <c r="O59" s="85">
        <f t="shared" si="134"/>
        <v>0</v>
      </c>
      <c r="Q59" s="558"/>
      <c r="R59" s="232" t="s">
        <v>97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111">
        <v>0</v>
      </c>
      <c r="AE59" s="85">
        <f t="shared" si="135"/>
        <v>0</v>
      </c>
      <c r="AG59" s="558"/>
      <c r="AH59" s="232" t="s">
        <v>97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111">
        <v>0</v>
      </c>
      <c r="AU59" s="85">
        <f t="shared" si="136"/>
        <v>0</v>
      </c>
      <c r="AW59" s="558"/>
      <c r="AX59" s="232" t="s">
        <v>97</v>
      </c>
      <c r="AY59" s="3">
        <v>0</v>
      </c>
      <c r="AZ59" s="3">
        <v>0</v>
      </c>
      <c r="BA59" s="3">
        <v>0</v>
      </c>
      <c r="BB59" s="3">
        <v>0</v>
      </c>
      <c r="BC59" s="3">
        <v>0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111">
        <v>0</v>
      </c>
      <c r="BK59" s="85">
        <f t="shared" si="137"/>
        <v>0</v>
      </c>
      <c r="BM59" s="402">
        <v>0</v>
      </c>
      <c r="BN59" s="402">
        <v>0</v>
      </c>
      <c r="BO59" s="402">
        <v>0</v>
      </c>
      <c r="BP59" s="402">
        <v>0</v>
      </c>
    </row>
    <row r="60" spans="1:68" x14ac:dyDescent="0.3">
      <c r="A60" s="558"/>
      <c r="B60" s="232" t="s">
        <v>98</v>
      </c>
      <c r="C60" s="111">
        <v>0</v>
      </c>
      <c r="D60" s="111">
        <v>0</v>
      </c>
      <c r="E60" s="111">
        <v>0</v>
      </c>
      <c r="F60" s="111">
        <v>0</v>
      </c>
      <c r="G60" s="111">
        <v>0</v>
      </c>
      <c r="H60" s="111">
        <v>0</v>
      </c>
      <c r="I60" s="111">
        <v>0</v>
      </c>
      <c r="J60" s="111">
        <v>0</v>
      </c>
      <c r="K60" s="111">
        <v>0</v>
      </c>
      <c r="L60" s="111">
        <v>0</v>
      </c>
      <c r="M60" s="111">
        <v>0</v>
      </c>
      <c r="N60" s="111">
        <v>0</v>
      </c>
      <c r="O60" s="85">
        <f t="shared" si="134"/>
        <v>0</v>
      </c>
      <c r="Q60" s="558"/>
      <c r="R60" s="232" t="s">
        <v>98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111">
        <v>0</v>
      </c>
      <c r="AE60" s="85">
        <f t="shared" si="135"/>
        <v>0</v>
      </c>
      <c r="AG60" s="558"/>
      <c r="AH60" s="232" t="s">
        <v>98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111">
        <v>0</v>
      </c>
      <c r="AU60" s="85">
        <f t="shared" si="136"/>
        <v>0</v>
      </c>
      <c r="AW60" s="558"/>
      <c r="AX60" s="232" t="s">
        <v>98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111">
        <v>0</v>
      </c>
      <c r="BK60" s="85">
        <f t="shared" si="137"/>
        <v>0</v>
      </c>
      <c r="BM60" s="402">
        <v>0</v>
      </c>
      <c r="BN60" s="402">
        <v>0</v>
      </c>
      <c r="BO60" s="402">
        <v>0</v>
      </c>
      <c r="BP60" s="402">
        <v>0</v>
      </c>
    </row>
    <row r="61" spans="1:68" x14ac:dyDescent="0.3">
      <c r="A61" s="558"/>
      <c r="B61" s="232" t="s">
        <v>99</v>
      </c>
      <c r="C61" s="111">
        <v>0</v>
      </c>
      <c r="D61" s="111">
        <v>0</v>
      </c>
      <c r="E61" s="111">
        <v>0</v>
      </c>
      <c r="F61" s="111">
        <v>0</v>
      </c>
      <c r="G61" s="111">
        <v>0</v>
      </c>
      <c r="H61" s="111">
        <v>0</v>
      </c>
      <c r="I61" s="111">
        <v>0</v>
      </c>
      <c r="J61" s="111">
        <v>0</v>
      </c>
      <c r="K61" s="111">
        <v>0</v>
      </c>
      <c r="L61" s="111">
        <v>0</v>
      </c>
      <c r="M61" s="111">
        <v>0</v>
      </c>
      <c r="N61" s="111">
        <v>0</v>
      </c>
      <c r="O61" s="85">
        <f t="shared" si="134"/>
        <v>0</v>
      </c>
      <c r="Q61" s="558"/>
      <c r="R61" s="232" t="s">
        <v>99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111">
        <v>0</v>
      </c>
      <c r="AE61" s="85">
        <f t="shared" si="135"/>
        <v>0</v>
      </c>
      <c r="AG61" s="558"/>
      <c r="AH61" s="232" t="s">
        <v>99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111">
        <v>0</v>
      </c>
      <c r="AU61" s="85">
        <f t="shared" si="136"/>
        <v>0</v>
      </c>
      <c r="AW61" s="558"/>
      <c r="AX61" s="232" t="s">
        <v>99</v>
      </c>
      <c r="AY61" s="3">
        <v>0</v>
      </c>
      <c r="AZ61" s="3">
        <v>0</v>
      </c>
      <c r="BA61" s="3">
        <v>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111">
        <v>0</v>
      </c>
      <c r="BK61" s="85">
        <f t="shared" si="137"/>
        <v>0</v>
      </c>
      <c r="BM61" s="402">
        <v>0</v>
      </c>
      <c r="BN61" s="402">
        <v>0</v>
      </c>
      <c r="BO61" s="402">
        <v>0</v>
      </c>
      <c r="BP61" s="402">
        <v>0</v>
      </c>
    </row>
    <row r="62" spans="1:68" x14ac:dyDescent="0.3">
      <c r="A62" s="558"/>
      <c r="B62" s="232" t="s">
        <v>100</v>
      </c>
      <c r="C62" s="111">
        <v>0</v>
      </c>
      <c r="D62" s="111">
        <v>0</v>
      </c>
      <c r="E62" s="111">
        <v>0</v>
      </c>
      <c r="F62" s="111">
        <v>0</v>
      </c>
      <c r="G62" s="111">
        <v>0</v>
      </c>
      <c r="H62" s="111">
        <v>0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11">
        <v>0</v>
      </c>
      <c r="O62" s="85">
        <f t="shared" si="134"/>
        <v>0</v>
      </c>
      <c r="Q62" s="558"/>
      <c r="R62" s="232" t="s">
        <v>100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111">
        <v>0</v>
      </c>
      <c r="AE62" s="85">
        <f t="shared" si="135"/>
        <v>0</v>
      </c>
      <c r="AG62" s="558"/>
      <c r="AH62" s="232" t="s">
        <v>100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111">
        <v>0</v>
      </c>
      <c r="AU62" s="85">
        <f t="shared" si="136"/>
        <v>0</v>
      </c>
      <c r="AW62" s="558"/>
      <c r="AX62" s="232" t="s">
        <v>100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111">
        <v>0</v>
      </c>
      <c r="BK62" s="85">
        <f t="shared" si="137"/>
        <v>0</v>
      </c>
      <c r="BM62" s="402">
        <v>0</v>
      </c>
      <c r="BN62" s="402">
        <v>0</v>
      </c>
      <c r="BO62" s="402">
        <v>0</v>
      </c>
      <c r="BP62" s="402">
        <v>0</v>
      </c>
    </row>
    <row r="63" spans="1:68" x14ac:dyDescent="0.3">
      <c r="A63" s="558"/>
      <c r="B63" s="232" t="s">
        <v>101</v>
      </c>
      <c r="C63" s="111">
        <v>0</v>
      </c>
      <c r="D63" s="111">
        <v>0</v>
      </c>
      <c r="E63" s="111">
        <v>0</v>
      </c>
      <c r="F63" s="111">
        <v>0</v>
      </c>
      <c r="G63" s="111">
        <v>0</v>
      </c>
      <c r="H63" s="111">
        <v>0</v>
      </c>
      <c r="I63" s="111">
        <v>0</v>
      </c>
      <c r="J63" s="111">
        <v>0</v>
      </c>
      <c r="K63" s="111">
        <v>0</v>
      </c>
      <c r="L63" s="111">
        <v>0</v>
      </c>
      <c r="M63" s="111">
        <v>0</v>
      </c>
      <c r="N63" s="111">
        <v>0</v>
      </c>
      <c r="O63" s="85">
        <f t="shared" si="134"/>
        <v>0</v>
      </c>
      <c r="Q63" s="558"/>
      <c r="R63" s="232" t="s">
        <v>101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111">
        <v>0</v>
      </c>
      <c r="AE63" s="85">
        <f t="shared" si="135"/>
        <v>0</v>
      </c>
      <c r="AG63" s="558"/>
      <c r="AH63" s="232" t="s">
        <v>101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111">
        <v>0</v>
      </c>
      <c r="AU63" s="85">
        <f t="shared" si="136"/>
        <v>0</v>
      </c>
      <c r="AW63" s="558"/>
      <c r="AX63" s="232" t="s">
        <v>101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111">
        <v>0</v>
      </c>
      <c r="BK63" s="85">
        <f t="shared" si="137"/>
        <v>0</v>
      </c>
      <c r="BM63" s="402">
        <v>0</v>
      </c>
      <c r="BN63" s="402">
        <v>0</v>
      </c>
      <c r="BO63" s="402">
        <v>0</v>
      </c>
      <c r="BP63" s="402">
        <v>0</v>
      </c>
    </row>
    <row r="64" spans="1:68" ht="15" thickBot="1" x14ac:dyDescent="0.35">
      <c r="A64" s="559"/>
      <c r="B64" s="232" t="s">
        <v>102</v>
      </c>
      <c r="C64" s="111">
        <v>0</v>
      </c>
      <c r="D64" s="111">
        <v>0</v>
      </c>
      <c r="E64" s="111">
        <v>0</v>
      </c>
      <c r="F64" s="111">
        <v>0</v>
      </c>
      <c r="G64" s="111">
        <v>0</v>
      </c>
      <c r="H64" s="111">
        <v>0</v>
      </c>
      <c r="I64" s="111">
        <v>0</v>
      </c>
      <c r="J64" s="111">
        <v>0</v>
      </c>
      <c r="K64" s="111">
        <v>0</v>
      </c>
      <c r="L64" s="111">
        <v>0</v>
      </c>
      <c r="M64" s="111">
        <v>0</v>
      </c>
      <c r="N64" s="111">
        <v>0</v>
      </c>
      <c r="O64" s="85">
        <f t="shared" si="134"/>
        <v>0</v>
      </c>
      <c r="Q64" s="559"/>
      <c r="R64" s="232" t="s">
        <v>102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111">
        <v>0</v>
      </c>
      <c r="AE64" s="85">
        <f t="shared" si="135"/>
        <v>0</v>
      </c>
      <c r="AG64" s="559"/>
      <c r="AH64" s="232" t="s">
        <v>102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111">
        <v>0</v>
      </c>
      <c r="AU64" s="85">
        <f t="shared" si="136"/>
        <v>0</v>
      </c>
      <c r="AW64" s="559"/>
      <c r="AX64" s="232" t="s">
        <v>102</v>
      </c>
      <c r="AY64" s="3">
        <v>0</v>
      </c>
      <c r="AZ64" s="3">
        <v>0</v>
      </c>
      <c r="BA64" s="3">
        <v>0</v>
      </c>
      <c r="BB64" s="3">
        <v>0</v>
      </c>
      <c r="BC64" s="3">
        <v>0</v>
      </c>
      <c r="BD64" s="3">
        <v>0</v>
      </c>
      <c r="BE64" s="3">
        <v>0</v>
      </c>
      <c r="BF64" s="3">
        <v>0</v>
      </c>
      <c r="BG64" s="3">
        <v>0</v>
      </c>
      <c r="BH64" s="3">
        <v>0</v>
      </c>
      <c r="BI64" s="3">
        <v>0</v>
      </c>
      <c r="BJ64" s="111">
        <v>0</v>
      </c>
      <c r="BK64" s="85">
        <f t="shared" si="137"/>
        <v>0</v>
      </c>
      <c r="BM64" s="402">
        <v>0</v>
      </c>
      <c r="BN64" s="402">
        <v>0</v>
      </c>
      <c r="BO64" s="402">
        <v>0</v>
      </c>
      <c r="BP64" s="402">
        <v>0</v>
      </c>
    </row>
    <row r="65" spans="1:68" ht="21.45" customHeight="1" thickBot="1" x14ac:dyDescent="0.35">
      <c r="B65" s="233" t="s">
        <v>70</v>
      </c>
      <c r="C65" s="226">
        <f>SUM(C52:C64)</f>
        <v>0</v>
      </c>
      <c r="D65" s="226">
        <f t="shared" ref="D65" si="138">SUM(D52:D64)</f>
        <v>0</v>
      </c>
      <c r="E65" s="226">
        <f t="shared" ref="E65" si="139">SUM(E52:E64)</f>
        <v>0</v>
      </c>
      <c r="F65" s="226">
        <f t="shared" ref="F65" si="140">SUM(F52:F64)</f>
        <v>0</v>
      </c>
      <c r="G65" s="226">
        <f t="shared" ref="G65" si="141">SUM(G52:G64)</f>
        <v>0</v>
      </c>
      <c r="H65" s="226">
        <f t="shared" ref="H65" si="142">SUM(H52:H64)</f>
        <v>0</v>
      </c>
      <c r="I65" s="226">
        <f t="shared" ref="I65" si="143">SUM(I52:I64)</f>
        <v>0</v>
      </c>
      <c r="J65" s="226">
        <f t="shared" ref="J65" si="144">SUM(J52:J64)</f>
        <v>0</v>
      </c>
      <c r="K65" s="226">
        <f t="shared" ref="K65" si="145">SUM(K52:K64)</f>
        <v>0</v>
      </c>
      <c r="L65" s="226">
        <f t="shared" ref="L65" si="146">SUM(L52:L64)</f>
        <v>0</v>
      </c>
      <c r="M65" s="226">
        <f t="shared" ref="M65" si="147">SUM(M52:M64)</f>
        <v>0</v>
      </c>
      <c r="N65" s="406">
        <f t="shared" ref="N65" si="148">SUM(N52:N64)</f>
        <v>0</v>
      </c>
      <c r="O65" s="88">
        <f t="shared" si="134"/>
        <v>0</v>
      </c>
      <c r="R65" s="233" t="s">
        <v>70</v>
      </c>
      <c r="S65" s="226">
        <f>SUM(S52:S64)</f>
        <v>0</v>
      </c>
      <c r="T65" s="226">
        <f t="shared" ref="T65" si="149">SUM(T52:T64)</f>
        <v>0</v>
      </c>
      <c r="U65" s="226">
        <f t="shared" ref="U65" si="150">SUM(U52:U64)</f>
        <v>0</v>
      </c>
      <c r="V65" s="226">
        <f t="shared" ref="V65" si="151">SUM(V52:V64)</f>
        <v>94538.37098149315</v>
      </c>
      <c r="W65" s="226">
        <f t="shared" ref="W65" si="152">SUM(W52:W64)</f>
        <v>379707.56728966878</v>
      </c>
      <c r="X65" s="226">
        <f t="shared" ref="X65" si="153">SUM(X52:X64)</f>
        <v>0</v>
      </c>
      <c r="Y65" s="226">
        <f t="shared" ref="Y65" si="154">SUM(Y52:Y64)</f>
        <v>0</v>
      </c>
      <c r="Z65" s="226">
        <f t="shared" ref="Z65" si="155">SUM(Z52:Z64)</f>
        <v>197526.14925182034</v>
      </c>
      <c r="AA65" s="226">
        <f t="shared" ref="AA65" si="156">SUM(AA52:AA64)</f>
        <v>0</v>
      </c>
      <c r="AB65" s="226">
        <f t="shared" ref="AB65" si="157">SUM(AB52:AB64)</f>
        <v>0</v>
      </c>
      <c r="AC65" s="226">
        <f t="shared" ref="AC65" si="158">SUM(AC52:AC64)</f>
        <v>589373.9301265995</v>
      </c>
      <c r="AD65" s="406">
        <f t="shared" ref="AD65" si="159">SUM(AD52:AD64)</f>
        <v>4259181.3975827396</v>
      </c>
      <c r="AE65" s="88">
        <f t="shared" si="135"/>
        <v>5520327.4152323212</v>
      </c>
      <c r="AH65" s="233" t="s">
        <v>70</v>
      </c>
      <c r="AI65" s="226">
        <f>SUM(AI52:AI64)</f>
        <v>0</v>
      </c>
      <c r="AJ65" s="226">
        <f t="shared" ref="AJ65" si="160">SUM(AJ52:AJ64)</f>
        <v>0</v>
      </c>
      <c r="AK65" s="226">
        <f t="shared" ref="AK65" si="161">SUM(AK52:AK64)</f>
        <v>0</v>
      </c>
      <c r="AL65" s="226">
        <f t="shared" ref="AL65" si="162">SUM(AL52:AL64)</f>
        <v>0</v>
      </c>
      <c r="AM65" s="226">
        <f t="shared" ref="AM65" si="163">SUM(AM52:AM64)</f>
        <v>0</v>
      </c>
      <c r="AN65" s="226">
        <f t="shared" ref="AN65" si="164">SUM(AN52:AN64)</f>
        <v>0</v>
      </c>
      <c r="AO65" s="226">
        <f t="shared" ref="AO65" si="165">SUM(AO52:AO64)</f>
        <v>536111.15179446444</v>
      </c>
      <c r="AP65" s="226">
        <f t="shared" ref="AP65" si="166">SUM(AP52:AP64)</f>
        <v>0</v>
      </c>
      <c r="AQ65" s="226">
        <f t="shared" ref="AQ65" si="167">SUM(AQ52:AQ64)</f>
        <v>0</v>
      </c>
      <c r="AR65" s="226">
        <f t="shared" ref="AR65" si="168">SUM(AR52:AR64)</f>
        <v>0</v>
      </c>
      <c r="AS65" s="226">
        <f t="shared" ref="AS65" si="169">SUM(AS52:AS64)</f>
        <v>0</v>
      </c>
      <c r="AT65" s="406">
        <f t="shared" ref="AT65" si="170">SUM(AT52:AT64)</f>
        <v>856735.21276324533</v>
      </c>
      <c r="AU65" s="88">
        <f t="shared" si="136"/>
        <v>1392846.3645577098</v>
      </c>
      <c r="AX65" s="233" t="s">
        <v>70</v>
      </c>
      <c r="AY65" s="226">
        <f>SUM(AY52:AY64)</f>
        <v>0</v>
      </c>
      <c r="AZ65" s="226">
        <f t="shared" ref="AZ65" si="171">SUM(AZ52:AZ64)</f>
        <v>0</v>
      </c>
      <c r="BA65" s="226">
        <f t="shared" ref="BA65" si="172">SUM(BA52:BA64)</f>
        <v>0</v>
      </c>
      <c r="BB65" s="226">
        <f t="shared" ref="BB65" si="173">SUM(BB52:BB64)</f>
        <v>0</v>
      </c>
      <c r="BC65" s="226">
        <f t="shared" ref="BC65" si="174">SUM(BC52:BC64)</f>
        <v>0</v>
      </c>
      <c r="BD65" s="226">
        <f t="shared" ref="BD65" si="175">SUM(BD52:BD64)</f>
        <v>0</v>
      </c>
      <c r="BE65" s="226">
        <f t="shared" ref="BE65" si="176">SUM(BE52:BE64)</f>
        <v>0</v>
      </c>
      <c r="BF65" s="226">
        <f t="shared" ref="BF65" si="177">SUM(BF52:BF64)</f>
        <v>0</v>
      </c>
      <c r="BG65" s="226">
        <f t="shared" ref="BG65" si="178">SUM(BG52:BG64)</f>
        <v>0</v>
      </c>
      <c r="BH65" s="226">
        <f t="shared" ref="BH65" si="179">SUM(BH52:BH64)</f>
        <v>0</v>
      </c>
      <c r="BI65" s="226">
        <f t="shared" ref="BI65" si="180">SUM(BI52:BI64)</f>
        <v>0</v>
      </c>
      <c r="BJ65" s="406">
        <f t="shared" ref="BJ65" si="181">SUM(BJ52:BJ64)</f>
        <v>0</v>
      </c>
      <c r="BK65" s="88">
        <f t="shared" si="137"/>
        <v>0</v>
      </c>
      <c r="BM65" s="402">
        <v>0</v>
      </c>
      <c r="BN65" s="402">
        <v>0</v>
      </c>
      <c r="BO65" s="402">
        <v>0</v>
      </c>
      <c r="BP65" s="402">
        <v>0</v>
      </c>
    </row>
    <row r="66" spans="1:68" ht="21.6" thickBot="1" x14ac:dyDescent="0.45">
      <c r="A66" s="91"/>
      <c r="Q66" s="91"/>
      <c r="AG66" s="91"/>
      <c r="AW66" s="91"/>
    </row>
    <row r="67" spans="1:68" ht="21.6" thickBot="1" x14ac:dyDescent="0.45">
      <c r="A67" s="91"/>
      <c r="B67" s="221" t="s">
        <v>48</v>
      </c>
      <c r="C67" s="222">
        <v>43850</v>
      </c>
      <c r="D67" s="222">
        <v>43882</v>
      </c>
      <c r="E67" s="222">
        <v>43914</v>
      </c>
      <c r="F67" s="222">
        <v>43946</v>
      </c>
      <c r="G67" s="222">
        <v>43978</v>
      </c>
      <c r="H67" s="222">
        <v>44010</v>
      </c>
      <c r="I67" s="222">
        <v>44042</v>
      </c>
      <c r="J67" s="222">
        <v>44074</v>
      </c>
      <c r="K67" s="222">
        <v>44076</v>
      </c>
      <c r="L67" s="222">
        <v>44107</v>
      </c>
      <c r="M67" s="222">
        <v>44140</v>
      </c>
      <c r="N67" s="403" t="s">
        <v>57</v>
      </c>
      <c r="O67" s="223" t="s">
        <v>3</v>
      </c>
      <c r="Q67" s="91"/>
      <c r="R67" s="221" t="s">
        <v>48</v>
      </c>
      <c r="S67" s="222">
        <v>43850</v>
      </c>
      <c r="T67" s="222">
        <v>43882</v>
      </c>
      <c r="U67" s="222">
        <v>43914</v>
      </c>
      <c r="V67" s="222">
        <v>43946</v>
      </c>
      <c r="W67" s="222">
        <v>43978</v>
      </c>
      <c r="X67" s="222">
        <v>44010</v>
      </c>
      <c r="Y67" s="222">
        <v>44042</v>
      </c>
      <c r="Z67" s="222">
        <v>44074</v>
      </c>
      <c r="AA67" s="222">
        <v>44076</v>
      </c>
      <c r="AB67" s="222">
        <v>44107</v>
      </c>
      <c r="AC67" s="222">
        <v>44140</v>
      </c>
      <c r="AD67" s="403" t="s">
        <v>57</v>
      </c>
      <c r="AE67" s="223" t="s">
        <v>3</v>
      </c>
      <c r="AG67" s="91"/>
      <c r="AH67" s="221" t="s">
        <v>48</v>
      </c>
      <c r="AI67" s="222">
        <v>43850</v>
      </c>
      <c r="AJ67" s="222">
        <v>43882</v>
      </c>
      <c r="AK67" s="222">
        <v>43914</v>
      </c>
      <c r="AL67" s="222">
        <v>43946</v>
      </c>
      <c r="AM67" s="222">
        <v>43978</v>
      </c>
      <c r="AN67" s="222">
        <v>44010</v>
      </c>
      <c r="AO67" s="222">
        <v>44042</v>
      </c>
      <c r="AP67" s="222">
        <v>44074</v>
      </c>
      <c r="AQ67" s="222">
        <v>44076</v>
      </c>
      <c r="AR67" s="222">
        <v>44107</v>
      </c>
      <c r="AS67" s="222">
        <v>44140</v>
      </c>
      <c r="AT67" s="403" t="s">
        <v>57</v>
      </c>
      <c r="AU67" s="223" t="s">
        <v>3</v>
      </c>
      <c r="AW67" s="91"/>
      <c r="AX67" s="221" t="s">
        <v>48</v>
      </c>
      <c r="AY67" s="222">
        <v>43850</v>
      </c>
      <c r="AZ67" s="222">
        <v>43882</v>
      </c>
      <c r="BA67" s="222">
        <v>43914</v>
      </c>
      <c r="BB67" s="222">
        <v>43946</v>
      </c>
      <c r="BC67" s="222">
        <v>43978</v>
      </c>
      <c r="BD67" s="222">
        <v>44010</v>
      </c>
      <c r="BE67" s="222">
        <v>44042</v>
      </c>
      <c r="BF67" s="222">
        <v>44074</v>
      </c>
      <c r="BG67" s="222">
        <v>44076</v>
      </c>
      <c r="BH67" s="222">
        <v>44107</v>
      </c>
      <c r="BI67" s="222">
        <v>44140</v>
      </c>
      <c r="BJ67" s="403" t="s">
        <v>57</v>
      </c>
      <c r="BK67" s="223" t="s">
        <v>3</v>
      </c>
    </row>
    <row r="68" spans="1:68" ht="15" customHeight="1" x14ac:dyDescent="0.3">
      <c r="A68" s="557" t="s">
        <v>106</v>
      </c>
      <c r="B68" s="232" t="s">
        <v>90</v>
      </c>
      <c r="C68" s="111">
        <v>0</v>
      </c>
      <c r="D68" s="111">
        <v>0</v>
      </c>
      <c r="E68" s="111">
        <v>0</v>
      </c>
      <c r="F68" s="111">
        <v>0</v>
      </c>
      <c r="G68" s="111">
        <v>0</v>
      </c>
      <c r="H68" s="111">
        <v>0</v>
      </c>
      <c r="I68" s="111">
        <v>0</v>
      </c>
      <c r="J68" s="111">
        <v>0</v>
      </c>
      <c r="K68" s="111">
        <v>0</v>
      </c>
      <c r="L68" s="111">
        <v>0</v>
      </c>
      <c r="M68" s="111">
        <v>0</v>
      </c>
      <c r="N68" s="111">
        <v>0</v>
      </c>
      <c r="O68" s="85">
        <f t="shared" ref="O68:O81" si="182">SUM(C68:N68)</f>
        <v>0</v>
      </c>
      <c r="Q68" s="557" t="s">
        <v>106</v>
      </c>
      <c r="R68" s="232" t="s">
        <v>90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111">
        <v>0</v>
      </c>
      <c r="AE68" s="85">
        <f t="shared" ref="AE68:AE81" si="183">SUM(S68:AD68)</f>
        <v>0</v>
      </c>
      <c r="AG68" s="557" t="s">
        <v>106</v>
      </c>
      <c r="AH68" s="232" t="s">
        <v>90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111">
        <v>0</v>
      </c>
      <c r="AU68" s="85">
        <f t="shared" ref="AU68:AU81" si="184">SUM(AI68:AT68)</f>
        <v>0</v>
      </c>
      <c r="AW68" s="557" t="s">
        <v>106</v>
      </c>
      <c r="AX68" s="232" t="s">
        <v>90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111">
        <v>0</v>
      </c>
      <c r="BK68" s="85">
        <f t="shared" ref="BK68:BK81" si="185">SUM(AY68:BJ68)</f>
        <v>0</v>
      </c>
      <c r="BL68" s="229"/>
      <c r="BM68" s="402">
        <v>0</v>
      </c>
      <c r="BN68" s="402">
        <v>0</v>
      </c>
      <c r="BO68" s="402">
        <v>0</v>
      </c>
      <c r="BP68" s="402">
        <v>0</v>
      </c>
    </row>
    <row r="69" spans="1:68" x14ac:dyDescent="0.3">
      <c r="A69" s="558"/>
      <c r="B69" s="232" t="s">
        <v>91</v>
      </c>
      <c r="C69" s="111">
        <v>0</v>
      </c>
      <c r="D69" s="111">
        <v>0</v>
      </c>
      <c r="E69" s="111">
        <v>0</v>
      </c>
      <c r="F69" s="111">
        <v>0</v>
      </c>
      <c r="G69" s="111">
        <v>0</v>
      </c>
      <c r="H69" s="111">
        <v>0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85">
        <f t="shared" si="182"/>
        <v>0</v>
      </c>
      <c r="Q69" s="558"/>
      <c r="R69" s="232" t="s">
        <v>91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111">
        <v>0</v>
      </c>
      <c r="AE69" s="85">
        <f t="shared" si="183"/>
        <v>0</v>
      </c>
      <c r="AG69" s="558"/>
      <c r="AH69" s="232" t="s">
        <v>91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111">
        <v>0</v>
      </c>
      <c r="AU69" s="85">
        <f t="shared" si="184"/>
        <v>0</v>
      </c>
      <c r="AW69" s="558"/>
      <c r="AX69" s="232" t="s">
        <v>91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111">
        <v>0</v>
      </c>
      <c r="BK69" s="85">
        <f t="shared" si="185"/>
        <v>0</v>
      </c>
      <c r="BM69" s="402">
        <v>0</v>
      </c>
      <c r="BN69" s="402">
        <v>0</v>
      </c>
      <c r="BO69" s="402">
        <v>0</v>
      </c>
      <c r="BP69" s="402">
        <v>0</v>
      </c>
    </row>
    <row r="70" spans="1:68" x14ac:dyDescent="0.3">
      <c r="A70" s="558"/>
      <c r="B70" s="232" t="s">
        <v>92</v>
      </c>
      <c r="C70" s="111">
        <v>0</v>
      </c>
      <c r="D70" s="111">
        <v>0</v>
      </c>
      <c r="E70" s="111">
        <v>0</v>
      </c>
      <c r="F70" s="111">
        <v>0</v>
      </c>
      <c r="G70" s="111">
        <v>0</v>
      </c>
      <c r="H70" s="111">
        <v>0</v>
      </c>
      <c r="I70" s="111">
        <v>0</v>
      </c>
      <c r="J70" s="111">
        <v>0</v>
      </c>
      <c r="K70" s="111">
        <v>0</v>
      </c>
      <c r="L70" s="111">
        <v>0</v>
      </c>
      <c r="M70" s="111">
        <v>0</v>
      </c>
      <c r="N70" s="111">
        <v>0</v>
      </c>
      <c r="O70" s="85">
        <f t="shared" si="182"/>
        <v>0</v>
      </c>
      <c r="Q70" s="558"/>
      <c r="R70" s="232" t="s">
        <v>92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111">
        <v>0</v>
      </c>
      <c r="AE70" s="85">
        <f t="shared" si="183"/>
        <v>0</v>
      </c>
      <c r="AG70" s="558"/>
      <c r="AH70" s="232" t="s">
        <v>92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111">
        <v>0</v>
      </c>
      <c r="AU70" s="85">
        <f t="shared" si="184"/>
        <v>0</v>
      </c>
      <c r="AW70" s="558"/>
      <c r="AX70" s="232" t="s">
        <v>92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111">
        <v>0</v>
      </c>
      <c r="BK70" s="85">
        <f t="shared" si="185"/>
        <v>0</v>
      </c>
      <c r="BM70" s="402">
        <v>0</v>
      </c>
      <c r="BN70" s="402">
        <v>0</v>
      </c>
      <c r="BO70" s="402">
        <v>0</v>
      </c>
      <c r="BP70" s="402">
        <v>0</v>
      </c>
    </row>
    <row r="71" spans="1:68" x14ac:dyDescent="0.3">
      <c r="A71" s="558"/>
      <c r="B71" s="232" t="s">
        <v>93</v>
      </c>
      <c r="C71" s="111">
        <v>0</v>
      </c>
      <c r="D71" s="111">
        <v>0</v>
      </c>
      <c r="E71" s="111">
        <v>0</v>
      </c>
      <c r="F71" s="111">
        <v>0</v>
      </c>
      <c r="G71" s="111">
        <v>0</v>
      </c>
      <c r="H71" s="111">
        <v>0</v>
      </c>
      <c r="I71" s="111">
        <v>0</v>
      </c>
      <c r="J71" s="111">
        <v>0</v>
      </c>
      <c r="K71" s="111">
        <v>0</v>
      </c>
      <c r="L71" s="111">
        <v>0</v>
      </c>
      <c r="M71" s="111">
        <v>0</v>
      </c>
      <c r="N71" s="111">
        <v>0</v>
      </c>
      <c r="O71" s="85">
        <f t="shared" si="182"/>
        <v>0</v>
      </c>
      <c r="Q71" s="558"/>
      <c r="R71" s="232" t="s">
        <v>93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111">
        <v>0</v>
      </c>
      <c r="AE71" s="85">
        <f t="shared" si="183"/>
        <v>0</v>
      </c>
      <c r="AG71" s="558"/>
      <c r="AH71" s="232" t="s">
        <v>93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111">
        <v>0</v>
      </c>
      <c r="AU71" s="85">
        <f t="shared" si="184"/>
        <v>0</v>
      </c>
      <c r="AW71" s="558"/>
      <c r="AX71" s="232" t="s">
        <v>93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111">
        <v>0</v>
      </c>
      <c r="BK71" s="85">
        <f t="shared" si="185"/>
        <v>0</v>
      </c>
      <c r="BM71" s="402">
        <v>0</v>
      </c>
      <c r="BN71" s="402">
        <v>0</v>
      </c>
      <c r="BO71" s="402">
        <v>0</v>
      </c>
      <c r="BP71" s="402">
        <v>0</v>
      </c>
    </row>
    <row r="72" spans="1:68" x14ac:dyDescent="0.3">
      <c r="A72" s="558"/>
      <c r="B72" s="232" t="s">
        <v>94</v>
      </c>
      <c r="C72" s="111">
        <v>0</v>
      </c>
      <c r="D72" s="111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  <c r="J72" s="111">
        <v>0</v>
      </c>
      <c r="K72" s="111">
        <v>0</v>
      </c>
      <c r="L72" s="111">
        <v>0</v>
      </c>
      <c r="M72" s="111">
        <v>0</v>
      </c>
      <c r="N72" s="111">
        <v>0</v>
      </c>
      <c r="O72" s="85">
        <f t="shared" si="182"/>
        <v>0</v>
      </c>
      <c r="Q72" s="558"/>
      <c r="R72" s="232" t="s">
        <v>94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111">
        <v>0</v>
      </c>
      <c r="AE72" s="85">
        <f t="shared" si="183"/>
        <v>0</v>
      </c>
      <c r="AG72" s="558"/>
      <c r="AH72" s="232" t="s">
        <v>94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111">
        <v>0</v>
      </c>
      <c r="AU72" s="85">
        <f t="shared" si="184"/>
        <v>0</v>
      </c>
      <c r="AW72" s="558"/>
      <c r="AX72" s="232" t="s">
        <v>94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111">
        <v>0</v>
      </c>
      <c r="BK72" s="85">
        <f t="shared" si="185"/>
        <v>0</v>
      </c>
      <c r="BM72" s="402">
        <v>0</v>
      </c>
      <c r="BN72" s="402">
        <v>0</v>
      </c>
      <c r="BO72" s="402">
        <v>0</v>
      </c>
      <c r="BP72" s="402">
        <v>0</v>
      </c>
    </row>
    <row r="73" spans="1:68" x14ac:dyDescent="0.3">
      <c r="A73" s="558"/>
      <c r="B73" s="232" t="s">
        <v>95</v>
      </c>
      <c r="C73" s="111">
        <v>0</v>
      </c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0</v>
      </c>
      <c r="O73" s="85">
        <f t="shared" si="182"/>
        <v>0</v>
      </c>
      <c r="Q73" s="558"/>
      <c r="R73" s="232" t="s">
        <v>95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111">
        <v>0</v>
      </c>
      <c r="AE73" s="85">
        <f t="shared" si="183"/>
        <v>0</v>
      </c>
      <c r="AG73" s="558"/>
      <c r="AH73" s="232" t="s">
        <v>95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0</v>
      </c>
      <c r="AT73" s="111">
        <v>0</v>
      </c>
      <c r="AU73" s="85">
        <f t="shared" si="184"/>
        <v>0</v>
      </c>
      <c r="AW73" s="558"/>
      <c r="AX73" s="232" t="s">
        <v>95</v>
      </c>
      <c r="AY73" s="3">
        <v>0</v>
      </c>
      <c r="AZ73" s="3">
        <v>0</v>
      </c>
      <c r="BA73" s="3">
        <v>0</v>
      </c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111">
        <v>0</v>
      </c>
      <c r="BK73" s="85">
        <f t="shared" si="185"/>
        <v>0</v>
      </c>
      <c r="BM73" s="402">
        <v>0</v>
      </c>
      <c r="BN73" s="402">
        <v>0</v>
      </c>
      <c r="BO73" s="402">
        <v>0</v>
      </c>
      <c r="BP73" s="402">
        <v>0</v>
      </c>
    </row>
    <row r="74" spans="1:68" x14ac:dyDescent="0.3">
      <c r="A74" s="558"/>
      <c r="B74" s="232" t="s">
        <v>96</v>
      </c>
      <c r="C74" s="111">
        <v>0</v>
      </c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1027</v>
      </c>
      <c r="J74" s="111">
        <v>0</v>
      </c>
      <c r="K74" s="111">
        <v>9034</v>
      </c>
      <c r="L74" s="111">
        <v>0</v>
      </c>
      <c r="M74" s="111">
        <v>0</v>
      </c>
      <c r="N74" s="111">
        <v>0</v>
      </c>
      <c r="O74" s="85">
        <f t="shared" si="182"/>
        <v>10061</v>
      </c>
      <c r="Q74" s="558"/>
      <c r="R74" s="232" t="s">
        <v>96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111">
        <v>0</v>
      </c>
      <c r="AE74" s="85">
        <f t="shared" si="183"/>
        <v>0</v>
      </c>
      <c r="AG74" s="558"/>
      <c r="AH74" s="232" t="s">
        <v>96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111">
        <v>0</v>
      </c>
      <c r="AU74" s="85">
        <f t="shared" si="184"/>
        <v>0</v>
      </c>
      <c r="AW74" s="558"/>
      <c r="AX74" s="232" t="s">
        <v>96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111">
        <v>0</v>
      </c>
      <c r="BK74" s="85">
        <f t="shared" si="185"/>
        <v>0</v>
      </c>
      <c r="BM74" s="402">
        <v>0</v>
      </c>
      <c r="BN74" s="402">
        <v>0</v>
      </c>
      <c r="BO74" s="402">
        <v>0</v>
      </c>
      <c r="BP74" s="402">
        <v>0</v>
      </c>
    </row>
    <row r="75" spans="1:68" x14ac:dyDescent="0.3">
      <c r="A75" s="558"/>
      <c r="B75" s="232" t="s">
        <v>97</v>
      </c>
      <c r="C75" s="111">
        <v>112636.99900000003</v>
      </c>
      <c r="D75" s="111">
        <v>218561.92079999999</v>
      </c>
      <c r="E75" s="111">
        <v>374436.430635</v>
      </c>
      <c r="F75" s="111">
        <v>836368.32034648606</v>
      </c>
      <c r="G75" s="111">
        <v>460628.02782288095</v>
      </c>
      <c r="H75" s="111">
        <v>210686.79172000012</v>
      </c>
      <c r="I75" s="111">
        <v>425720.98494460178</v>
      </c>
      <c r="J75" s="111">
        <v>361626.66266499972</v>
      </c>
      <c r="K75" s="111">
        <v>468901.39501611225</v>
      </c>
      <c r="L75" s="111">
        <v>474368.69563270768</v>
      </c>
      <c r="M75" s="111">
        <v>294000.11418000003</v>
      </c>
      <c r="N75" s="111">
        <v>1015751.7607799999</v>
      </c>
      <c r="O75" s="85">
        <f t="shared" si="182"/>
        <v>5253688.1035427889</v>
      </c>
      <c r="Q75" s="558"/>
      <c r="R75" s="232" t="s">
        <v>97</v>
      </c>
      <c r="S75" s="3">
        <v>0</v>
      </c>
      <c r="T75" s="3">
        <v>0</v>
      </c>
      <c r="U75" s="3">
        <v>0</v>
      </c>
      <c r="V75" s="3">
        <v>0</v>
      </c>
      <c r="W75" s="3">
        <v>178670.70140965196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111">
        <v>0</v>
      </c>
      <c r="AE75" s="85">
        <f t="shared" si="183"/>
        <v>178670.70140965196</v>
      </c>
      <c r="AG75" s="558"/>
      <c r="AH75" s="232" t="s">
        <v>97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111">
        <v>0</v>
      </c>
      <c r="AU75" s="85">
        <f t="shared" si="184"/>
        <v>0</v>
      </c>
      <c r="AW75" s="558"/>
      <c r="AX75" s="232" t="s">
        <v>97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111">
        <v>0</v>
      </c>
      <c r="BK75" s="85">
        <f t="shared" si="185"/>
        <v>0</v>
      </c>
      <c r="BM75" s="402">
        <v>0</v>
      </c>
      <c r="BN75" s="402">
        <v>0</v>
      </c>
      <c r="BO75" s="402">
        <v>0</v>
      </c>
      <c r="BP75" s="402">
        <v>0</v>
      </c>
    </row>
    <row r="76" spans="1:68" x14ac:dyDescent="0.3">
      <c r="A76" s="558"/>
      <c r="B76" s="232" t="s">
        <v>98</v>
      </c>
      <c r="C76" s="111">
        <v>0</v>
      </c>
      <c r="D76" s="111">
        <v>0</v>
      </c>
      <c r="E76" s="111">
        <v>0</v>
      </c>
      <c r="F76" s="111">
        <v>0</v>
      </c>
      <c r="G76" s="111">
        <v>0</v>
      </c>
      <c r="H76" s="111">
        <v>0</v>
      </c>
      <c r="I76" s="111">
        <v>0</v>
      </c>
      <c r="J76" s="111">
        <v>0</v>
      </c>
      <c r="K76" s="111">
        <v>0</v>
      </c>
      <c r="L76" s="111">
        <v>0</v>
      </c>
      <c r="M76" s="111">
        <v>0</v>
      </c>
      <c r="N76" s="111">
        <v>0</v>
      </c>
      <c r="O76" s="85">
        <f t="shared" si="182"/>
        <v>0</v>
      </c>
      <c r="Q76" s="558"/>
      <c r="R76" s="232" t="s">
        <v>98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111">
        <v>0</v>
      </c>
      <c r="AE76" s="85">
        <f t="shared" si="183"/>
        <v>0</v>
      </c>
      <c r="AG76" s="558"/>
      <c r="AH76" s="232" t="s">
        <v>98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111">
        <v>0</v>
      </c>
      <c r="AU76" s="85">
        <f t="shared" si="184"/>
        <v>0</v>
      </c>
      <c r="AW76" s="558"/>
      <c r="AX76" s="232" t="s">
        <v>98</v>
      </c>
      <c r="AY76" s="3">
        <v>0</v>
      </c>
      <c r="AZ76" s="3">
        <v>0</v>
      </c>
      <c r="BA76" s="3">
        <v>0</v>
      </c>
      <c r="BB76" s="3">
        <v>0</v>
      </c>
      <c r="BC76" s="3">
        <v>0</v>
      </c>
      <c r="BD76" s="3">
        <v>0</v>
      </c>
      <c r="BE76" s="3">
        <v>0</v>
      </c>
      <c r="BF76" s="3">
        <v>0</v>
      </c>
      <c r="BG76" s="3">
        <v>0</v>
      </c>
      <c r="BH76" s="3">
        <v>0</v>
      </c>
      <c r="BI76" s="3">
        <v>0</v>
      </c>
      <c r="BJ76" s="111">
        <v>0</v>
      </c>
      <c r="BK76" s="85">
        <f t="shared" si="185"/>
        <v>0</v>
      </c>
      <c r="BM76" s="402">
        <v>0</v>
      </c>
      <c r="BN76" s="402">
        <v>0</v>
      </c>
      <c r="BO76" s="402">
        <v>0</v>
      </c>
      <c r="BP76" s="402">
        <v>0</v>
      </c>
    </row>
    <row r="77" spans="1:68" x14ac:dyDescent="0.3">
      <c r="A77" s="558"/>
      <c r="B77" s="232" t="s">
        <v>99</v>
      </c>
      <c r="C77" s="111">
        <v>0</v>
      </c>
      <c r="D77" s="111">
        <v>0</v>
      </c>
      <c r="E77" s="111">
        <v>0</v>
      </c>
      <c r="F77" s="111">
        <v>0</v>
      </c>
      <c r="G77" s="111">
        <v>0</v>
      </c>
      <c r="H77" s="111">
        <v>0</v>
      </c>
      <c r="I77" s="111">
        <v>0</v>
      </c>
      <c r="J77" s="111">
        <v>0</v>
      </c>
      <c r="K77" s="111">
        <v>0</v>
      </c>
      <c r="L77" s="111">
        <v>0</v>
      </c>
      <c r="M77" s="111">
        <v>0</v>
      </c>
      <c r="N77" s="111">
        <v>0</v>
      </c>
      <c r="O77" s="85">
        <f t="shared" si="182"/>
        <v>0</v>
      </c>
      <c r="Q77" s="558"/>
      <c r="R77" s="232" t="s">
        <v>99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111">
        <v>0</v>
      </c>
      <c r="AE77" s="85">
        <f t="shared" si="183"/>
        <v>0</v>
      </c>
      <c r="AG77" s="558"/>
      <c r="AH77" s="232" t="s">
        <v>99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111">
        <v>0</v>
      </c>
      <c r="AU77" s="85">
        <f t="shared" si="184"/>
        <v>0</v>
      </c>
      <c r="AW77" s="558"/>
      <c r="AX77" s="232" t="s">
        <v>99</v>
      </c>
      <c r="AY77" s="3">
        <v>0</v>
      </c>
      <c r="AZ77" s="3">
        <v>0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111">
        <v>0</v>
      </c>
      <c r="BK77" s="85">
        <f t="shared" si="185"/>
        <v>0</v>
      </c>
      <c r="BM77" s="402">
        <v>0</v>
      </c>
      <c r="BN77" s="402">
        <v>0</v>
      </c>
      <c r="BO77" s="402">
        <v>0</v>
      </c>
      <c r="BP77" s="402">
        <v>0</v>
      </c>
    </row>
    <row r="78" spans="1:68" x14ac:dyDescent="0.3">
      <c r="A78" s="558"/>
      <c r="B78" s="232" t="s">
        <v>100</v>
      </c>
      <c r="C78" s="111">
        <v>0</v>
      </c>
      <c r="D78" s="111">
        <v>0</v>
      </c>
      <c r="E78" s="111">
        <v>0</v>
      </c>
      <c r="F78" s="111">
        <v>0</v>
      </c>
      <c r="G78" s="111">
        <v>0</v>
      </c>
      <c r="H78" s="111">
        <v>0</v>
      </c>
      <c r="I78" s="111">
        <v>0</v>
      </c>
      <c r="J78" s="111">
        <v>0</v>
      </c>
      <c r="K78" s="111">
        <v>0</v>
      </c>
      <c r="L78" s="111">
        <v>0</v>
      </c>
      <c r="M78" s="111">
        <v>0</v>
      </c>
      <c r="N78" s="111">
        <v>0</v>
      </c>
      <c r="O78" s="85">
        <f t="shared" si="182"/>
        <v>0</v>
      </c>
      <c r="Q78" s="558"/>
      <c r="R78" s="232" t="s">
        <v>100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111">
        <v>0</v>
      </c>
      <c r="AE78" s="85">
        <f t="shared" si="183"/>
        <v>0</v>
      </c>
      <c r="AG78" s="558"/>
      <c r="AH78" s="232" t="s">
        <v>100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0</v>
      </c>
      <c r="AT78" s="111">
        <v>0</v>
      </c>
      <c r="AU78" s="85">
        <f t="shared" si="184"/>
        <v>0</v>
      </c>
      <c r="AW78" s="558"/>
      <c r="AX78" s="232" t="s">
        <v>100</v>
      </c>
      <c r="AY78" s="3">
        <v>0</v>
      </c>
      <c r="AZ78" s="3">
        <v>0</v>
      </c>
      <c r="BA78" s="3">
        <v>0</v>
      </c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111">
        <v>0</v>
      </c>
      <c r="BK78" s="85">
        <f t="shared" si="185"/>
        <v>0</v>
      </c>
      <c r="BM78" s="402">
        <v>0</v>
      </c>
      <c r="BN78" s="402">
        <v>0</v>
      </c>
      <c r="BO78" s="402">
        <v>0</v>
      </c>
      <c r="BP78" s="402">
        <v>0</v>
      </c>
    </row>
    <row r="79" spans="1:68" x14ac:dyDescent="0.3">
      <c r="A79" s="558"/>
      <c r="B79" s="232" t="s">
        <v>101</v>
      </c>
      <c r="C79" s="111">
        <v>0</v>
      </c>
      <c r="D79" s="111">
        <v>0</v>
      </c>
      <c r="E79" s="111">
        <v>0</v>
      </c>
      <c r="F79" s="111">
        <v>0</v>
      </c>
      <c r="G79" s="111">
        <v>0</v>
      </c>
      <c r="H79" s="111">
        <v>0</v>
      </c>
      <c r="I79" s="111">
        <v>0</v>
      </c>
      <c r="J79" s="111">
        <v>0</v>
      </c>
      <c r="K79" s="111">
        <v>0</v>
      </c>
      <c r="L79" s="111">
        <v>0</v>
      </c>
      <c r="M79" s="111">
        <v>0</v>
      </c>
      <c r="N79" s="111">
        <v>0</v>
      </c>
      <c r="O79" s="85">
        <f t="shared" si="182"/>
        <v>0</v>
      </c>
      <c r="Q79" s="558"/>
      <c r="R79" s="232" t="s">
        <v>101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111">
        <v>0</v>
      </c>
      <c r="AE79" s="85">
        <f t="shared" si="183"/>
        <v>0</v>
      </c>
      <c r="AG79" s="558"/>
      <c r="AH79" s="232" t="s">
        <v>101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111">
        <v>0</v>
      </c>
      <c r="AU79" s="85">
        <f t="shared" si="184"/>
        <v>0</v>
      </c>
      <c r="AW79" s="558"/>
      <c r="AX79" s="232" t="s">
        <v>101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111">
        <v>0</v>
      </c>
      <c r="BK79" s="85">
        <f t="shared" si="185"/>
        <v>0</v>
      </c>
      <c r="BM79" s="402">
        <v>0</v>
      </c>
      <c r="BN79" s="402">
        <v>0</v>
      </c>
      <c r="BO79" s="402">
        <v>0</v>
      </c>
      <c r="BP79" s="402">
        <v>0</v>
      </c>
    </row>
    <row r="80" spans="1:68" ht="15" thickBot="1" x14ac:dyDescent="0.35">
      <c r="A80" s="559"/>
      <c r="B80" s="232" t="s">
        <v>102</v>
      </c>
      <c r="C80" s="111">
        <v>0</v>
      </c>
      <c r="D80" s="111">
        <v>0</v>
      </c>
      <c r="E80" s="111">
        <v>0</v>
      </c>
      <c r="F80" s="111">
        <v>0</v>
      </c>
      <c r="G80" s="111">
        <v>0</v>
      </c>
      <c r="H80" s="111">
        <v>0</v>
      </c>
      <c r="I80" s="111">
        <v>0</v>
      </c>
      <c r="J80" s="111">
        <v>0</v>
      </c>
      <c r="K80" s="111">
        <v>0</v>
      </c>
      <c r="L80" s="111">
        <v>0</v>
      </c>
      <c r="M80" s="111">
        <v>0</v>
      </c>
      <c r="N80" s="111">
        <v>0</v>
      </c>
      <c r="O80" s="85">
        <f t="shared" si="182"/>
        <v>0</v>
      </c>
      <c r="Q80" s="559"/>
      <c r="R80" s="232" t="s">
        <v>102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111">
        <v>0</v>
      </c>
      <c r="AE80" s="85">
        <f t="shared" si="183"/>
        <v>0</v>
      </c>
      <c r="AG80" s="559"/>
      <c r="AH80" s="232" t="s">
        <v>102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0</v>
      </c>
      <c r="AT80" s="111">
        <v>0</v>
      </c>
      <c r="AU80" s="85">
        <f t="shared" si="184"/>
        <v>0</v>
      </c>
      <c r="AW80" s="559"/>
      <c r="AX80" s="232" t="s">
        <v>102</v>
      </c>
      <c r="AY80" s="3">
        <v>0</v>
      </c>
      <c r="AZ80" s="3">
        <v>0</v>
      </c>
      <c r="BA80" s="3">
        <v>0</v>
      </c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111">
        <v>0</v>
      </c>
      <c r="BK80" s="85">
        <f t="shared" si="185"/>
        <v>0</v>
      </c>
      <c r="BM80" s="402">
        <v>0</v>
      </c>
      <c r="BN80" s="402">
        <v>0</v>
      </c>
      <c r="BO80" s="402">
        <v>0</v>
      </c>
      <c r="BP80" s="402">
        <v>0</v>
      </c>
    </row>
    <row r="81" spans="1:68" ht="21.45" customHeight="1" thickBot="1" x14ac:dyDescent="0.35">
      <c r="B81" s="233" t="s">
        <v>70</v>
      </c>
      <c r="C81" s="226">
        <f>SUM(C68:C80)</f>
        <v>112636.99900000003</v>
      </c>
      <c r="D81" s="226">
        <f t="shared" ref="D81" si="186">SUM(D68:D80)</f>
        <v>218561.92079999999</v>
      </c>
      <c r="E81" s="226">
        <f t="shared" ref="E81" si="187">SUM(E68:E80)</f>
        <v>374436.430635</v>
      </c>
      <c r="F81" s="226">
        <f t="shared" ref="F81" si="188">SUM(F68:F80)</f>
        <v>836368.32034648606</v>
      </c>
      <c r="G81" s="226">
        <f t="shared" ref="G81" si="189">SUM(G68:G80)</f>
        <v>460628.02782288095</v>
      </c>
      <c r="H81" s="226">
        <f t="shared" ref="H81" si="190">SUM(H68:H80)</f>
        <v>210686.79172000012</v>
      </c>
      <c r="I81" s="226">
        <f t="shared" ref="I81" si="191">SUM(I68:I80)</f>
        <v>426747.98494460178</v>
      </c>
      <c r="J81" s="226">
        <f t="shared" ref="J81" si="192">SUM(J68:J80)</f>
        <v>361626.66266499972</v>
      </c>
      <c r="K81" s="226">
        <f t="shared" ref="K81" si="193">SUM(K68:K80)</f>
        <v>477935.39501611225</v>
      </c>
      <c r="L81" s="226">
        <f t="shared" ref="L81" si="194">SUM(L68:L80)</f>
        <v>474368.69563270768</v>
      </c>
      <c r="M81" s="226">
        <f t="shared" ref="M81" si="195">SUM(M68:M80)</f>
        <v>294000.11418000003</v>
      </c>
      <c r="N81" s="406">
        <f t="shared" ref="N81" si="196">SUM(N68:N80)</f>
        <v>1015751.7607799999</v>
      </c>
      <c r="O81" s="88">
        <f t="shared" si="182"/>
        <v>5263749.1035427889</v>
      </c>
      <c r="R81" s="233" t="s">
        <v>70</v>
      </c>
      <c r="S81" s="226">
        <f>SUM(S68:S80)</f>
        <v>0</v>
      </c>
      <c r="T81" s="226">
        <f t="shared" ref="T81" si="197">SUM(T68:T80)</f>
        <v>0</v>
      </c>
      <c r="U81" s="226">
        <f t="shared" ref="U81" si="198">SUM(U68:U80)</f>
        <v>0</v>
      </c>
      <c r="V81" s="226">
        <f t="shared" ref="V81" si="199">SUM(V68:V80)</f>
        <v>0</v>
      </c>
      <c r="W81" s="226">
        <f t="shared" ref="W81" si="200">SUM(W68:W80)</f>
        <v>178670.70140965196</v>
      </c>
      <c r="X81" s="226">
        <f t="shared" ref="X81" si="201">SUM(X68:X80)</f>
        <v>0</v>
      </c>
      <c r="Y81" s="226">
        <f t="shared" ref="Y81" si="202">SUM(Y68:Y80)</f>
        <v>0</v>
      </c>
      <c r="Z81" s="226">
        <f t="shared" ref="Z81" si="203">SUM(Z68:Z80)</f>
        <v>0</v>
      </c>
      <c r="AA81" s="226">
        <f t="shared" ref="AA81" si="204">SUM(AA68:AA80)</f>
        <v>0</v>
      </c>
      <c r="AB81" s="226">
        <f t="shared" ref="AB81" si="205">SUM(AB68:AB80)</f>
        <v>0</v>
      </c>
      <c r="AC81" s="226">
        <f t="shared" ref="AC81" si="206">SUM(AC68:AC80)</f>
        <v>0</v>
      </c>
      <c r="AD81" s="406">
        <f t="shared" ref="AD81" si="207">SUM(AD68:AD80)</f>
        <v>0</v>
      </c>
      <c r="AE81" s="88">
        <f t="shared" si="183"/>
        <v>178670.70140965196</v>
      </c>
      <c r="AH81" s="233" t="s">
        <v>70</v>
      </c>
      <c r="AI81" s="226">
        <f>SUM(AI68:AI80)</f>
        <v>0</v>
      </c>
      <c r="AJ81" s="226">
        <f t="shared" ref="AJ81" si="208">SUM(AJ68:AJ80)</f>
        <v>0</v>
      </c>
      <c r="AK81" s="226">
        <f t="shared" ref="AK81" si="209">SUM(AK68:AK80)</f>
        <v>0</v>
      </c>
      <c r="AL81" s="226">
        <f t="shared" ref="AL81" si="210">SUM(AL68:AL80)</f>
        <v>0</v>
      </c>
      <c r="AM81" s="226">
        <f t="shared" ref="AM81" si="211">SUM(AM68:AM80)</f>
        <v>0</v>
      </c>
      <c r="AN81" s="226">
        <f t="shared" ref="AN81" si="212">SUM(AN68:AN80)</f>
        <v>0</v>
      </c>
      <c r="AO81" s="226">
        <f t="shared" ref="AO81" si="213">SUM(AO68:AO80)</f>
        <v>0</v>
      </c>
      <c r="AP81" s="226">
        <f t="shared" ref="AP81" si="214">SUM(AP68:AP80)</f>
        <v>0</v>
      </c>
      <c r="AQ81" s="226">
        <f t="shared" ref="AQ81" si="215">SUM(AQ68:AQ80)</f>
        <v>0</v>
      </c>
      <c r="AR81" s="226">
        <f t="shared" ref="AR81" si="216">SUM(AR68:AR80)</f>
        <v>0</v>
      </c>
      <c r="AS81" s="226">
        <f t="shared" ref="AS81" si="217">SUM(AS68:AS80)</f>
        <v>0</v>
      </c>
      <c r="AT81" s="406">
        <f t="shared" ref="AT81" si="218">SUM(AT68:AT80)</f>
        <v>0</v>
      </c>
      <c r="AU81" s="88">
        <f t="shared" si="184"/>
        <v>0</v>
      </c>
      <c r="AX81" s="233" t="s">
        <v>70</v>
      </c>
      <c r="AY81" s="226">
        <f>SUM(AY68:AY80)</f>
        <v>0</v>
      </c>
      <c r="AZ81" s="226">
        <f t="shared" ref="AZ81" si="219">SUM(AZ68:AZ80)</f>
        <v>0</v>
      </c>
      <c r="BA81" s="226">
        <f t="shared" ref="BA81" si="220">SUM(BA68:BA80)</f>
        <v>0</v>
      </c>
      <c r="BB81" s="226">
        <f t="shared" ref="BB81" si="221">SUM(BB68:BB80)</f>
        <v>0</v>
      </c>
      <c r="BC81" s="226">
        <f t="shared" ref="BC81" si="222">SUM(BC68:BC80)</f>
        <v>0</v>
      </c>
      <c r="BD81" s="226">
        <f t="shared" ref="BD81" si="223">SUM(BD68:BD80)</f>
        <v>0</v>
      </c>
      <c r="BE81" s="226">
        <f t="shared" ref="BE81" si="224">SUM(BE68:BE80)</f>
        <v>0</v>
      </c>
      <c r="BF81" s="226">
        <f t="shared" ref="BF81" si="225">SUM(BF68:BF80)</f>
        <v>0</v>
      </c>
      <c r="BG81" s="226">
        <f t="shared" ref="BG81" si="226">SUM(BG68:BG80)</f>
        <v>0</v>
      </c>
      <c r="BH81" s="226">
        <f t="shared" ref="BH81" si="227">SUM(BH68:BH80)</f>
        <v>0</v>
      </c>
      <c r="BI81" s="226">
        <f t="shared" ref="BI81" si="228">SUM(BI68:BI80)</f>
        <v>0</v>
      </c>
      <c r="BJ81" s="406">
        <f t="shared" ref="BJ81" si="229">SUM(BJ68:BJ80)</f>
        <v>0</v>
      </c>
      <c r="BK81" s="88">
        <f t="shared" si="185"/>
        <v>0</v>
      </c>
      <c r="BM81" s="402">
        <v>0</v>
      </c>
      <c r="BN81" s="402">
        <v>0</v>
      </c>
      <c r="BO81" s="402">
        <v>0</v>
      </c>
      <c r="BP81" s="402">
        <v>0</v>
      </c>
    </row>
    <row r="82" spans="1:68" ht="21.6" thickBot="1" x14ac:dyDescent="0.45">
      <c r="A82" s="91"/>
      <c r="Q82" s="91"/>
      <c r="AG82" s="91"/>
      <c r="AW82" s="91"/>
    </row>
    <row r="83" spans="1:68" ht="21.6" thickBot="1" x14ac:dyDescent="0.45">
      <c r="A83" s="91"/>
      <c r="B83" s="221" t="s">
        <v>48</v>
      </c>
      <c r="C83" s="222">
        <v>43850</v>
      </c>
      <c r="D83" s="222">
        <v>43882</v>
      </c>
      <c r="E83" s="222">
        <v>43914</v>
      </c>
      <c r="F83" s="222">
        <v>43946</v>
      </c>
      <c r="G83" s="222">
        <v>43978</v>
      </c>
      <c r="H83" s="222">
        <v>44010</v>
      </c>
      <c r="I83" s="222">
        <v>44042</v>
      </c>
      <c r="J83" s="222">
        <v>44074</v>
      </c>
      <c r="K83" s="222">
        <v>44076</v>
      </c>
      <c r="L83" s="222">
        <v>44107</v>
      </c>
      <c r="M83" s="222">
        <v>44140</v>
      </c>
      <c r="N83" s="403" t="s">
        <v>57</v>
      </c>
      <c r="O83" s="223" t="s">
        <v>3</v>
      </c>
      <c r="Q83" s="91"/>
      <c r="R83" s="221" t="s">
        <v>48</v>
      </c>
      <c r="S83" s="222">
        <v>43850</v>
      </c>
      <c r="T83" s="222">
        <v>43882</v>
      </c>
      <c r="U83" s="222">
        <v>43914</v>
      </c>
      <c r="V83" s="222">
        <v>43946</v>
      </c>
      <c r="W83" s="222">
        <v>43978</v>
      </c>
      <c r="X83" s="222">
        <v>44010</v>
      </c>
      <c r="Y83" s="222">
        <v>44042</v>
      </c>
      <c r="Z83" s="222">
        <v>44074</v>
      </c>
      <c r="AA83" s="222">
        <v>44076</v>
      </c>
      <c r="AB83" s="222">
        <v>44107</v>
      </c>
      <c r="AC83" s="222">
        <v>44140</v>
      </c>
      <c r="AD83" s="403" t="s">
        <v>57</v>
      </c>
      <c r="AE83" s="223" t="s">
        <v>3</v>
      </c>
      <c r="AG83" s="91"/>
      <c r="AH83" s="221" t="s">
        <v>48</v>
      </c>
      <c r="AI83" s="222">
        <v>43850</v>
      </c>
      <c r="AJ83" s="222">
        <v>43882</v>
      </c>
      <c r="AK83" s="222">
        <v>43914</v>
      </c>
      <c r="AL83" s="222">
        <v>43946</v>
      </c>
      <c r="AM83" s="222">
        <v>43978</v>
      </c>
      <c r="AN83" s="222">
        <v>44010</v>
      </c>
      <c r="AO83" s="222">
        <v>44042</v>
      </c>
      <c r="AP83" s="222">
        <v>44074</v>
      </c>
      <c r="AQ83" s="222">
        <v>44076</v>
      </c>
      <c r="AR83" s="222">
        <v>44107</v>
      </c>
      <c r="AS83" s="222">
        <v>44140</v>
      </c>
      <c r="AT83" s="403" t="s">
        <v>57</v>
      </c>
      <c r="AU83" s="223" t="s">
        <v>3</v>
      </c>
      <c r="AW83" s="91"/>
      <c r="AX83" s="221" t="s">
        <v>48</v>
      </c>
      <c r="AY83" s="222">
        <v>43850</v>
      </c>
      <c r="AZ83" s="222">
        <v>43882</v>
      </c>
      <c r="BA83" s="222">
        <v>43914</v>
      </c>
      <c r="BB83" s="222">
        <v>43946</v>
      </c>
      <c r="BC83" s="222">
        <v>43978</v>
      </c>
      <c r="BD83" s="222">
        <v>44010</v>
      </c>
      <c r="BE83" s="222">
        <v>44042</v>
      </c>
      <c r="BF83" s="222">
        <v>44074</v>
      </c>
      <c r="BG83" s="222">
        <v>44076</v>
      </c>
      <c r="BH83" s="222">
        <v>44107</v>
      </c>
      <c r="BI83" s="222">
        <v>44140</v>
      </c>
      <c r="BJ83" s="403" t="s">
        <v>57</v>
      </c>
      <c r="BK83" s="223" t="s">
        <v>3</v>
      </c>
    </row>
    <row r="84" spans="1:68" ht="15" customHeight="1" x14ac:dyDescent="0.3">
      <c r="A84" s="557" t="s">
        <v>107</v>
      </c>
      <c r="B84" s="232" t="s">
        <v>90</v>
      </c>
      <c r="C84" s="111">
        <v>0</v>
      </c>
      <c r="D84" s="111">
        <v>0</v>
      </c>
      <c r="E84" s="111">
        <v>0</v>
      </c>
      <c r="F84" s="111">
        <v>0</v>
      </c>
      <c r="G84" s="111">
        <v>0</v>
      </c>
      <c r="H84" s="111">
        <v>0</v>
      </c>
      <c r="I84" s="111">
        <v>0</v>
      </c>
      <c r="J84" s="111">
        <v>0</v>
      </c>
      <c r="K84" s="111">
        <v>0</v>
      </c>
      <c r="L84" s="111">
        <v>0</v>
      </c>
      <c r="M84" s="111">
        <v>0</v>
      </c>
      <c r="N84" s="111">
        <v>0</v>
      </c>
      <c r="O84" s="85">
        <f t="shared" ref="O84:O97" si="230">SUM(C84:N84)</f>
        <v>0</v>
      </c>
      <c r="Q84" s="557" t="s">
        <v>107</v>
      </c>
      <c r="R84" s="232" t="s">
        <v>90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111">
        <v>0</v>
      </c>
      <c r="AE84" s="85">
        <f t="shared" ref="AE84:AE97" si="231">SUM(S84:AD84)</f>
        <v>0</v>
      </c>
      <c r="AG84" s="557" t="s">
        <v>107</v>
      </c>
      <c r="AH84" s="232" t="s">
        <v>90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111">
        <v>0</v>
      </c>
      <c r="AU84" s="85">
        <f t="shared" ref="AU84:AU97" si="232">SUM(AI84:AT84)</f>
        <v>0</v>
      </c>
      <c r="AW84" s="557" t="s">
        <v>107</v>
      </c>
      <c r="AX84" s="232" t="s">
        <v>90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111">
        <v>0</v>
      </c>
      <c r="BK84" s="85">
        <f t="shared" ref="BK84:BK97" si="233">SUM(AY84:BJ84)</f>
        <v>0</v>
      </c>
      <c r="BL84" s="229"/>
      <c r="BM84" s="402">
        <v>0</v>
      </c>
      <c r="BN84" s="402">
        <v>0</v>
      </c>
      <c r="BO84" s="402">
        <v>0</v>
      </c>
      <c r="BP84" s="402">
        <v>0</v>
      </c>
    </row>
    <row r="85" spans="1:68" x14ac:dyDescent="0.3">
      <c r="A85" s="558"/>
      <c r="B85" s="232" t="s">
        <v>91</v>
      </c>
      <c r="C85" s="111">
        <v>0</v>
      </c>
      <c r="D85" s="111">
        <v>0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85">
        <f t="shared" si="230"/>
        <v>0</v>
      </c>
      <c r="Q85" s="558"/>
      <c r="R85" s="232" t="s">
        <v>91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111">
        <v>0</v>
      </c>
      <c r="AE85" s="85">
        <f t="shared" si="231"/>
        <v>0</v>
      </c>
      <c r="AG85" s="558"/>
      <c r="AH85" s="232" t="s">
        <v>91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111">
        <v>0</v>
      </c>
      <c r="AU85" s="85">
        <f t="shared" si="232"/>
        <v>0</v>
      </c>
      <c r="AW85" s="558"/>
      <c r="AX85" s="232" t="s">
        <v>91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111">
        <v>0</v>
      </c>
      <c r="BK85" s="85">
        <f t="shared" si="233"/>
        <v>0</v>
      </c>
      <c r="BM85" s="402">
        <v>0</v>
      </c>
      <c r="BN85" s="402">
        <v>0</v>
      </c>
      <c r="BO85" s="402">
        <v>0</v>
      </c>
      <c r="BP85" s="402">
        <v>0</v>
      </c>
    </row>
    <row r="86" spans="1:68" x14ac:dyDescent="0.3">
      <c r="A86" s="558"/>
      <c r="B86" s="232" t="s">
        <v>92</v>
      </c>
      <c r="C86" s="111">
        <v>0</v>
      </c>
      <c r="D86" s="111">
        <v>0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  <c r="O86" s="85">
        <f t="shared" si="230"/>
        <v>0</v>
      </c>
      <c r="Q86" s="558"/>
      <c r="R86" s="232" t="s">
        <v>92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4065.2080000000001</v>
      </c>
      <c r="AA86" s="3">
        <v>0</v>
      </c>
      <c r="AB86" s="3">
        <v>0</v>
      </c>
      <c r="AC86" s="3">
        <v>0</v>
      </c>
      <c r="AD86" s="111">
        <v>4065.2080000000001</v>
      </c>
      <c r="AE86" s="85">
        <f t="shared" si="231"/>
        <v>8130.4160000000002</v>
      </c>
      <c r="AG86" s="558"/>
      <c r="AH86" s="232" t="s">
        <v>92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111">
        <v>0</v>
      </c>
      <c r="AU86" s="85">
        <f t="shared" si="232"/>
        <v>0</v>
      </c>
      <c r="AW86" s="558"/>
      <c r="AX86" s="232" t="s">
        <v>92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111">
        <v>0</v>
      </c>
      <c r="BK86" s="85">
        <f t="shared" si="233"/>
        <v>0</v>
      </c>
      <c r="BM86" s="402">
        <v>0</v>
      </c>
      <c r="BN86" s="402">
        <v>0</v>
      </c>
      <c r="BO86" s="402">
        <v>0</v>
      </c>
      <c r="BP86" s="402">
        <v>0</v>
      </c>
    </row>
    <row r="87" spans="1:68" x14ac:dyDescent="0.3">
      <c r="A87" s="558"/>
      <c r="B87" s="232" t="s">
        <v>93</v>
      </c>
      <c r="C87" s="111">
        <v>3761.096</v>
      </c>
      <c r="D87" s="111">
        <v>2257.0239999999999</v>
      </c>
      <c r="E87" s="111">
        <v>0</v>
      </c>
      <c r="F87" s="111">
        <v>2289.0839999999998</v>
      </c>
      <c r="G87" s="111">
        <v>10451.560000000001</v>
      </c>
      <c r="H87" s="111">
        <v>5245.0159999999996</v>
      </c>
      <c r="I87" s="111">
        <v>1500.4080000000001</v>
      </c>
      <c r="J87" s="111">
        <v>4300.62</v>
      </c>
      <c r="K87" s="111">
        <v>25495.028000000002</v>
      </c>
      <c r="L87" s="111">
        <v>31876.800000000003</v>
      </c>
      <c r="M87" s="111">
        <v>50025.508000000002</v>
      </c>
      <c r="N87" s="111">
        <v>13802.288</v>
      </c>
      <c r="O87" s="85">
        <f t="shared" si="230"/>
        <v>151004.432</v>
      </c>
      <c r="Q87" s="558"/>
      <c r="R87" s="232" t="s">
        <v>93</v>
      </c>
      <c r="S87" s="3">
        <v>12708.584000000001</v>
      </c>
      <c r="T87" s="3">
        <v>0</v>
      </c>
      <c r="U87" s="3">
        <v>31739.400000000005</v>
      </c>
      <c r="V87" s="3">
        <v>13696.031999999999</v>
      </c>
      <c r="W87" s="3">
        <v>37828.967999999993</v>
      </c>
      <c r="X87" s="3">
        <v>1096.452</v>
      </c>
      <c r="Y87" s="3">
        <v>91852.816000000006</v>
      </c>
      <c r="Z87" s="3">
        <v>66953.188000000009</v>
      </c>
      <c r="AA87" s="3">
        <v>58208.136000000006</v>
      </c>
      <c r="AB87" s="3">
        <v>513876.00000000012</v>
      </c>
      <c r="AC87" s="3">
        <v>355931.03599999996</v>
      </c>
      <c r="AD87" s="111">
        <v>805083.39200000034</v>
      </c>
      <c r="AE87" s="85">
        <f t="shared" si="231"/>
        <v>1988974.0040000007</v>
      </c>
      <c r="AG87" s="558"/>
      <c r="AH87" s="232" t="s">
        <v>93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137856.16800000001</v>
      </c>
      <c r="AR87" s="3">
        <v>62429.064000000006</v>
      </c>
      <c r="AS87" s="3">
        <v>32272.512000000002</v>
      </c>
      <c r="AT87" s="111">
        <v>23001.675999999999</v>
      </c>
      <c r="AU87" s="85">
        <f t="shared" si="232"/>
        <v>255559.42</v>
      </c>
      <c r="AW87" s="558"/>
      <c r="AX87" s="232" t="s">
        <v>93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111">
        <v>9492.5079999999998</v>
      </c>
      <c r="BK87" s="85">
        <f t="shared" si="233"/>
        <v>9492.5079999999998</v>
      </c>
      <c r="BM87" s="402">
        <v>0</v>
      </c>
      <c r="BN87" s="402">
        <v>0</v>
      </c>
      <c r="BO87" s="402">
        <v>0</v>
      </c>
      <c r="BP87" s="402">
        <v>0</v>
      </c>
    </row>
    <row r="88" spans="1:68" x14ac:dyDescent="0.3">
      <c r="A88" s="558"/>
      <c r="B88" s="232" t="s">
        <v>94</v>
      </c>
      <c r="C88" s="111">
        <v>0</v>
      </c>
      <c r="D88" s="111">
        <v>0</v>
      </c>
      <c r="E88" s="111">
        <v>0</v>
      </c>
      <c r="F88" s="111">
        <v>0</v>
      </c>
      <c r="G88" s="111">
        <v>0</v>
      </c>
      <c r="H88" s="111">
        <v>0</v>
      </c>
      <c r="I88" s="111">
        <v>0</v>
      </c>
      <c r="J88" s="111">
        <v>0</v>
      </c>
      <c r="K88" s="111">
        <v>0</v>
      </c>
      <c r="L88" s="111">
        <v>0</v>
      </c>
      <c r="M88" s="111">
        <v>0</v>
      </c>
      <c r="N88" s="111">
        <v>0</v>
      </c>
      <c r="O88" s="85">
        <f t="shared" si="230"/>
        <v>0</v>
      </c>
      <c r="Q88" s="558"/>
      <c r="R88" s="232" t="s">
        <v>94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111">
        <v>0</v>
      </c>
      <c r="AE88" s="85">
        <f t="shared" si="231"/>
        <v>0</v>
      </c>
      <c r="AG88" s="558"/>
      <c r="AH88" s="232" t="s">
        <v>94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111">
        <v>0</v>
      </c>
      <c r="AU88" s="85">
        <f t="shared" si="232"/>
        <v>0</v>
      </c>
      <c r="AW88" s="558"/>
      <c r="AX88" s="232" t="s">
        <v>94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111">
        <v>0</v>
      </c>
      <c r="BK88" s="85">
        <f t="shared" si="233"/>
        <v>0</v>
      </c>
      <c r="BM88" s="402">
        <v>0</v>
      </c>
      <c r="BN88" s="402">
        <v>0</v>
      </c>
      <c r="BO88" s="402">
        <v>0</v>
      </c>
      <c r="BP88" s="402">
        <v>0</v>
      </c>
    </row>
    <row r="89" spans="1:68" x14ac:dyDescent="0.3">
      <c r="A89" s="558"/>
      <c r="B89" s="232" t="s">
        <v>95</v>
      </c>
      <c r="C89" s="111">
        <v>0</v>
      </c>
      <c r="D89" s="111">
        <v>0</v>
      </c>
      <c r="E89" s="111">
        <v>0</v>
      </c>
      <c r="F89" s="111">
        <v>0</v>
      </c>
      <c r="G89" s="111">
        <v>0</v>
      </c>
      <c r="H89" s="111">
        <v>0</v>
      </c>
      <c r="I89" s="111">
        <v>0</v>
      </c>
      <c r="J89" s="111">
        <v>0</v>
      </c>
      <c r="K89" s="111">
        <v>0</v>
      </c>
      <c r="L89" s="111">
        <v>0</v>
      </c>
      <c r="M89" s="111">
        <v>0</v>
      </c>
      <c r="N89" s="111">
        <v>0</v>
      </c>
      <c r="O89" s="85">
        <f t="shared" si="230"/>
        <v>0</v>
      </c>
      <c r="Q89" s="558"/>
      <c r="R89" s="232" t="s">
        <v>95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111">
        <v>0</v>
      </c>
      <c r="AE89" s="85">
        <f t="shared" si="231"/>
        <v>0</v>
      </c>
      <c r="AG89" s="558"/>
      <c r="AH89" s="232" t="s">
        <v>95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111">
        <v>0</v>
      </c>
      <c r="AU89" s="85">
        <f t="shared" si="232"/>
        <v>0</v>
      </c>
      <c r="AW89" s="558"/>
      <c r="AX89" s="232" t="s">
        <v>95</v>
      </c>
      <c r="AY89" s="3">
        <v>0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111">
        <v>0</v>
      </c>
      <c r="BK89" s="85">
        <f t="shared" si="233"/>
        <v>0</v>
      </c>
      <c r="BM89" s="402">
        <v>0</v>
      </c>
      <c r="BN89" s="402">
        <v>0</v>
      </c>
      <c r="BO89" s="402">
        <v>0</v>
      </c>
      <c r="BP89" s="402">
        <v>0</v>
      </c>
    </row>
    <row r="90" spans="1:68" x14ac:dyDescent="0.3">
      <c r="A90" s="558"/>
      <c r="B90" s="232" t="s">
        <v>96</v>
      </c>
      <c r="C90" s="111">
        <v>0</v>
      </c>
      <c r="D90" s="111">
        <v>17215.304</v>
      </c>
      <c r="E90" s="111">
        <v>0</v>
      </c>
      <c r="F90" s="111">
        <v>0</v>
      </c>
      <c r="G90" s="111">
        <v>0</v>
      </c>
      <c r="H90" s="111">
        <v>0</v>
      </c>
      <c r="I90" s="111">
        <v>0</v>
      </c>
      <c r="J90" s="111">
        <v>0</v>
      </c>
      <c r="K90" s="111">
        <v>0</v>
      </c>
      <c r="L90" s="111">
        <v>9176.4880000000012</v>
      </c>
      <c r="M90" s="111">
        <v>830.81200000000001</v>
      </c>
      <c r="N90" s="111">
        <v>4573.5879999999997</v>
      </c>
      <c r="O90" s="85">
        <f t="shared" si="230"/>
        <v>31796.192000000003</v>
      </c>
      <c r="Q90" s="558"/>
      <c r="R90" s="232" t="s">
        <v>96</v>
      </c>
      <c r="S90" s="3">
        <v>0</v>
      </c>
      <c r="T90" s="3">
        <v>0</v>
      </c>
      <c r="U90" s="3">
        <v>13342.456</v>
      </c>
      <c r="V90" s="3">
        <v>6886.4880000000012</v>
      </c>
      <c r="W90" s="3">
        <v>2582.2040000000002</v>
      </c>
      <c r="X90" s="3">
        <v>0</v>
      </c>
      <c r="Y90" s="3">
        <v>0</v>
      </c>
      <c r="Z90" s="3">
        <v>0</v>
      </c>
      <c r="AA90" s="3">
        <v>124897.516</v>
      </c>
      <c r="AB90" s="3">
        <v>261003.20800000001</v>
      </c>
      <c r="AC90" s="3">
        <v>318419.00400000007</v>
      </c>
      <c r="AD90" s="111">
        <v>596430.49999999988</v>
      </c>
      <c r="AE90" s="85">
        <f t="shared" si="231"/>
        <v>1323561.3760000002</v>
      </c>
      <c r="AG90" s="558"/>
      <c r="AH90" s="232" t="s">
        <v>96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68530.540000000008</v>
      </c>
      <c r="AP90" s="3">
        <v>0</v>
      </c>
      <c r="AQ90" s="3">
        <v>0</v>
      </c>
      <c r="AR90" s="3">
        <v>8177.1319999999996</v>
      </c>
      <c r="AS90" s="3">
        <v>77704.28</v>
      </c>
      <c r="AT90" s="111">
        <v>138676.90400000001</v>
      </c>
      <c r="AU90" s="85">
        <f t="shared" si="232"/>
        <v>293088.85600000003</v>
      </c>
      <c r="AW90" s="558"/>
      <c r="AX90" s="232" t="s">
        <v>96</v>
      </c>
      <c r="AY90" s="3">
        <v>0</v>
      </c>
      <c r="AZ90" s="3">
        <v>0</v>
      </c>
      <c r="BA90" s="3">
        <v>0</v>
      </c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111">
        <v>0</v>
      </c>
      <c r="BK90" s="85">
        <f t="shared" si="233"/>
        <v>0</v>
      </c>
      <c r="BM90" s="402">
        <v>0</v>
      </c>
      <c r="BN90" s="402">
        <v>0</v>
      </c>
      <c r="BO90" s="402">
        <v>0</v>
      </c>
      <c r="BP90" s="402">
        <v>0</v>
      </c>
    </row>
    <row r="91" spans="1:68" x14ac:dyDescent="0.3">
      <c r="A91" s="558"/>
      <c r="B91" s="232" t="s">
        <v>97</v>
      </c>
      <c r="C91" s="111">
        <v>705788.83008131979</v>
      </c>
      <c r="D91" s="111">
        <v>795629.84999269072</v>
      </c>
      <c r="E91" s="111">
        <v>674218.3763939623</v>
      </c>
      <c r="F91" s="111">
        <v>1870516.5177116215</v>
      </c>
      <c r="G91" s="111">
        <v>1346623.9242472011</v>
      </c>
      <c r="H91" s="111">
        <v>1037456.2011474072</v>
      </c>
      <c r="I91" s="111">
        <v>1644414.7291561412</v>
      </c>
      <c r="J91" s="111">
        <v>1179532.4013583479</v>
      </c>
      <c r="K91" s="111">
        <v>1100896.6325712488</v>
      </c>
      <c r="L91" s="111">
        <v>1311977.104623779</v>
      </c>
      <c r="M91" s="111">
        <v>1636024.8831947409</v>
      </c>
      <c r="N91" s="111">
        <v>2408370.6631708839</v>
      </c>
      <c r="O91" s="85">
        <f t="shared" si="230"/>
        <v>15711450.113649344</v>
      </c>
      <c r="Q91" s="558"/>
      <c r="R91" s="232" t="s">
        <v>97</v>
      </c>
      <c r="S91" s="3">
        <v>1287273.0851391198</v>
      </c>
      <c r="T91" s="3">
        <v>2230287.3099358645</v>
      </c>
      <c r="U91" s="3">
        <v>2230702.0176376873</v>
      </c>
      <c r="V91" s="3">
        <v>2516638.2092959238</v>
      </c>
      <c r="W91" s="3">
        <v>3028853.8834495181</v>
      </c>
      <c r="X91" s="3">
        <v>3967440.143272548</v>
      </c>
      <c r="Y91" s="3">
        <v>3848586.2143583619</v>
      </c>
      <c r="Z91" s="3">
        <v>4546414.4960288955</v>
      </c>
      <c r="AA91" s="3">
        <v>3785368.1876020352</v>
      </c>
      <c r="AB91" s="3">
        <v>3666140.1817160915</v>
      </c>
      <c r="AC91" s="3">
        <v>6007265.5470874729</v>
      </c>
      <c r="AD91" s="111">
        <v>14340685.045928814</v>
      </c>
      <c r="AE91" s="85">
        <f t="shared" si="231"/>
        <v>51455654.321452335</v>
      </c>
      <c r="AG91" s="558"/>
      <c r="AH91" s="232" t="s">
        <v>97</v>
      </c>
      <c r="AI91" s="3">
        <v>714904.45615125191</v>
      </c>
      <c r="AJ91" s="3">
        <v>63833.016000000003</v>
      </c>
      <c r="AK91" s="3">
        <v>114580.8</v>
      </c>
      <c r="AL91" s="3">
        <v>778283.09146000026</v>
      </c>
      <c r="AM91" s="3">
        <v>655830.64240000001</v>
      </c>
      <c r="AN91" s="3">
        <v>1099671.3982360212</v>
      </c>
      <c r="AO91" s="3">
        <v>505760.61740000005</v>
      </c>
      <c r="AP91" s="3">
        <v>656965.09944960021</v>
      </c>
      <c r="AQ91" s="3">
        <v>323254.91201999993</v>
      </c>
      <c r="AR91" s="3">
        <v>1256147.2812665594</v>
      </c>
      <c r="AS91" s="3">
        <v>1259997.8950200002</v>
      </c>
      <c r="AT91" s="111">
        <v>1540643.0736199999</v>
      </c>
      <c r="AU91" s="85">
        <f t="shared" si="232"/>
        <v>8969872.2830234319</v>
      </c>
      <c r="AW91" s="558"/>
      <c r="AX91" s="232" t="s">
        <v>97</v>
      </c>
      <c r="AY91" s="3">
        <v>150054.59520000001</v>
      </c>
      <c r="AZ91" s="3">
        <v>0</v>
      </c>
      <c r="BA91" s="3">
        <v>0</v>
      </c>
      <c r="BB91" s="3">
        <v>665453.14572461357</v>
      </c>
      <c r="BC91" s="3">
        <v>62717.22</v>
      </c>
      <c r="BD91" s="3">
        <v>0</v>
      </c>
      <c r="BE91" s="3">
        <v>22356</v>
      </c>
      <c r="BF91" s="3">
        <v>14828.490000000002</v>
      </c>
      <c r="BG91" s="3">
        <v>13000.986000000003</v>
      </c>
      <c r="BH91" s="3">
        <v>260213.94</v>
      </c>
      <c r="BI91" s="3">
        <v>1159924.5396000003</v>
      </c>
      <c r="BJ91" s="111">
        <v>0</v>
      </c>
      <c r="BK91" s="85">
        <f t="shared" si="233"/>
        <v>2348548.9165246137</v>
      </c>
      <c r="BM91" s="402">
        <v>0</v>
      </c>
      <c r="BN91" s="402">
        <v>0</v>
      </c>
      <c r="BO91" s="402">
        <v>0</v>
      </c>
      <c r="BP91" s="402">
        <v>0</v>
      </c>
    </row>
    <row r="92" spans="1:68" x14ac:dyDescent="0.3">
      <c r="A92" s="558"/>
      <c r="B92" s="232" t="s">
        <v>98</v>
      </c>
      <c r="C92" s="111">
        <v>0</v>
      </c>
      <c r="D92" s="111">
        <v>0</v>
      </c>
      <c r="E92" s="111">
        <v>0</v>
      </c>
      <c r="F92" s="111">
        <v>0</v>
      </c>
      <c r="G92" s="111">
        <v>0</v>
      </c>
      <c r="H92" s="111">
        <v>0</v>
      </c>
      <c r="I92" s="111">
        <v>58078.979999999996</v>
      </c>
      <c r="J92" s="111">
        <v>0</v>
      </c>
      <c r="K92" s="111">
        <v>0</v>
      </c>
      <c r="L92" s="111">
        <v>0</v>
      </c>
      <c r="M92" s="111">
        <v>0</v>
      </c>
      <c r="N92" s="111">
        <v>0</v>
      </c>
      <c r="O92" s="85">
        <f t="shared" si="230"/>
        <v>58078.979999999996</v>
      </c>
      <c r="Q92" s="558"/>
      <c r="R92" s="232" t="s">
        <v>98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111">
        <v>0</v>
      </c>
      <c r="AE92" s="85">
        <f t="shared" si="231"/>
        <v>0</v>
      </c>
      <c r="AG92" s="558"/>
      <c r="AH92" s="232" t="s">
        <v>98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111">
        <v>0</v>
      </c>
      <c r="AU92" s="85">
        <f t="shared" si="232"/>
        <v>0</v>
      </c>
      <c r="AW92" s="558"/>
      <c r="AX92" s="232" t="s">
        <v>98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111">
        <v>0</v>
      </c>
      <c r="BK92" s="85">
        <f t="shared" si="233"/>
        <v>0</v>
      </c>
      <c r="BM92" s="402">
        <v>0</v>
      </c>
      <c r="BN92" s="402">
        <v>0</v>
      </c>
      <c r="BO92" s="402">
        <v>0</v>
      </c>
      <c r="BP92" s="402">
        <v>0</v>
      </c>
    </row>
    <row r="93" spans="1:68" x14ac:dyDescent="0.3">
      <c r="A93" s="558"/>
      <c r="B93" s="232" t="s">
        <v>99</v>
      </c>
      <c r="C93" s="111">
        <v>0</v>
      </c>
      <c r="D93" s="111">
        <v>0</v>
      </c>
      <c r="E93" s="111">
        <v>0</v>
      </c>
      <c r="F93" s="111">
        <v>0</v>
      </c>
      <c r="G93" s="111">
        <v>0</v>
      </c>
      <c r="H93" s="111">
        <v>0</v>
      </c>
      <c r="I93" s="111">
        <v>0</v>
      </c>
      <c r="J93" s="111">
        <v>0</v>
      </c>
      <c r="K93" s="111">
        <v>0</v>
      </c>
      <c r="L93" s="111">
        <v>0</v>
      </c>
      <c r="M93" s="111">
        <v>0</v>
      </c>
      <c r="N93" s="111">
        <v>0</v>
      </c>
      <c r="O93" s="85">
        <f t="shared" si="230"/>
        <v>0</v>
      </c>
      <c r="Q93" s="558"/>
      <c r="R93" s="232" t="s">
        <v>99</v>
      </c>
      <c r="S93" s="3">
        <v>0</v>
      </c>
      <c r="T93" s="3">
        <v>0</v>
      </c>
      <c r="U93" s="3">
        <v>0</v>
      </c>
      <c r="V93" s="3">
        <v>12911.936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117618.98000000001</v>
      </c>
      <c r="AC93" s="3">
        <v>0</v>
      </c>
      <c r="AD93" s="111">
        <v>0</v>
      </c>
      <c r="AE93" s="85">
        <f t="shared" si="231"/>
        <v>130530.91600000001</v>
      </c>
      <c r="AG93" s="558"/>
      <c r="AH93" s="232" t="s">
        <v>99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0</v>
      </c>
      <c r="AT93" s="111">
        <v>0</v>
      </c>
      <c r="AU93" s="85">
        <f t="shared" si="232"/>
        <v>0</v>
      </c>
      <c r="AW93" s="558"/>
      <c r="AX93" s="232" t="s">
        <v>99</v>
      </c>
      <c r="AY93" s="3">
        <v>0</v>
      </c>
      <c r="AZ93" s="3">
        <v>0</v>
      </c>
      <c r="BA93" s="3">
        <v>0</v>
      </c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111">
        <v>0</v>
      </c>
      <c r="BK93" s="85">
        <f t="shared" si="233"/>
        <v>0</v>
      </c>
      <c r="BM93" s="402">
        <v>0</v>
      </c>
      <c r="BN93" s="402">
        <v>0</v>
      </c>
      <c r="BO93" s="402">
        <v>0</v>
      </c>
      <c r="BP93" s="402">
        <v>0</v>
      </c>
    </row>
    <row r="94" spans="1:68" x14ac:dyDescent="0.3">
      <c r="A94" s="558"/>
      <c r="B94" s="232" t="s">
        <v>100</v>
      </c>
      <c r="C94" s="111">
        <v>0</v>
      </c>
      <c r="D94" s="111">
        <v>0</v>
      </c>
      <c r="E94" s="111">
        <v>0</v>
      </c>
      <c r="F94" s="111">
        <v>0</v>
      </c>
      <c r="G94" s="111">
        <v>0</v>
      </c>
      <c r="H94" s="111">
        <v>0</v>
      </c>
      <c r="I94" s="111">
        <v>0</v>
      </c>
      <c r="J94" s="111">
        <v>0</v>
      </c>
      <c r="K94" s="111">
        <v>0</v>
      </c>
      <c r="L94" s="111">
        <v>0</v>
      </c>
      <c r="M94" s="111">
        <v>0</v>
      </c>
      <c r="N94" s="111">
        <v>0</v>
      </c>
      <c r="O94" s="85">
        <f t="shared" si="230"/>
        <v>0</v>
      </c>
      <c r="Q94" s="558"/>
      <c r="R94" s="232" t="s">
        <v>100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111">
        <v>0</v>
      </c>
      <c r="AE94" s="85">
        <f t="shared" si="231"/>
        <v>0</v>
      </c>
      <c r="AG94" s="558"/>
      <c r="AH94" s="232" t="s">
        <v>100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0</v>
      </c>
      <c r="AT94" s="111">
        <v>0</v>
      </c>
      <c r="AU94" s="85">
        <f t="shared" si="232"/>
        <v>0</v>
      </c>
      <c r="AW94" s="558"/>
      <c r="AX94" s="232" t="s">
        <v>100</v>
      </c>
      <c r="AY94" s="3">
        <v>0</v>
      </c>
      <c r="AZ94" s="3">
        <v>0</v>
      </c>
      <c r="BA94" s="3">
        <v>0</v>
      </c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111">
        <v>0</v>
      </c>
      <c r="BK94" s="85">
        <f t="shared" si="233"/>
        <v>0</v>
      </c>
      <c r="BM94" s="402">
        <v>0</v>
      </c>
      <c r="BN94" s="402">
        <v>0</v>
      </c>
      <c r="BO94" s="402">
        <v>0</v>
      </c>
      <c r="BP94" s="402">
        <v>0</v>
      </c>
    </row>
    <row r="95" spans="1:68" x14ac:dyDescent="0.3">
      <c r="A95" s="558"/>
      <c r="B95" s="232" t="s">
        <v>101</v>
      </c>
      <c r="C95" s="111">
        <v>0</v>
      </c>
      <c r="D95" s="111">
        <v>0</v>
      </c>
      <c r="E95" s="111">
        <v>0</v>
      </c>
      <c r="F95" s="111">
        <v>0</v>
      </c>
      <c r="G95" s="111">
        <v>0</v>
      </c>
      <c r="H95" s="111">
        <v>0</v>
      </c>
      <c r="I95" s="111">
        <v>0</v>
      </c>
      <c r="J95" s="111">
        <v>0</v>
      </c>
      <c r="K95" s="111">
        <v>0</v>
      </c>
      <c r="L95" s="111">
        <v>0</v>
      </c>
      <c r="M95" s="111">
        <v>0</v>
      </c>
      <c r="N95" s="111">
        <v>348.08000000000004</v>
      </c>
      <c r="O95" s="85">
        <f t="shared" si="230"/>
        <v>348.08000000000004</v>
      </c>
      <c r="Q95" s="558"/>
      <c r="R95" s="232" t="s">
        <v>101</v>
      </c>
      <c r="S95" s="3">
        <v>37472.644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111">
        <v>0</v>
      </c>
      <c r="AE95" s="85">
        <f t="shared" si="231"/>
        <v>37472.644</v>
      </c>
      <c r="AG95" s="558"/>
      <c r="AH95" s="232" t="s">
        <v>101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0</v>
      </c>
      <c r="AT95" s="111">
        <v>0</v>
      </c>
      <c r="AU95" s="85">
        <f t="shared" si="232"/>
        <v>0</v>
      </c>
      <c r="AW95" s="558"/>
      <c r="AX95" s="232" t="s">
        <v>101</v>
      </c>
      <c r="AY95" s="3">
        <v>0</v>
      </c>
      <c r="AZ95" s="3">
        <v>0</v>
      </c>
      <c r="BA95" s="3">
        <v>0</v>
      </c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111">
        <v>0</v>
      </c>
      <c r="BK95" s="85">
        <f t="shared" si="233"/>
        <v>0</v>
      </c>
      <c r="BM95" s="402">
        <v>0</v>
      </c>
      <c r="BN95" s="402">
        <v>0</v>
      </c>
      <c r="BO95" s="402">
        <v>0</v>
      </c>
      <c r="BP95" s="402">
        <v>0</v>
      </c>
    </row>
    <row r="96" spans="1:68" ht="15" thickBot="1" x14ac:dyDescent="0.35">
      <c r="A96" s="559"/>
      <c r="B96" s="232" t="s">
        <v>102</v>
      </c>
      <c r="C96" s="111">
        <v>0</v>
      </c>
      <c r="D96" s="111">
        <v>0</v>
      </c>
      <c r="E96" s="111">
        <v>19378.896000000001</v>
      </c>
      <c r="F96" s="111">
        <v>0</v>
      </c>
      <c r="G96" s="111">
        <v>0</v>
      </c>
      <c r="H96" s="111">
        <v>0</v>
      </c>
      <c r="I96" s="111">
        <v>0</v>
      </c>
      <c r="J96" s="111">
        <v>0</v>
      </c>
      <c r="K96" s="111">
        <v>19378.896000000001</v>
      </c>
      <c r="L96" s="111">
        <v>0</v>
      </c>
      <c r="M96" s="111">
        <v>0</v>
      </c>
      <c r="N96" s="111">
        <v>19378.896000000001</v>
      </c>
      <c r="O96" s="85">
        <f t="shared" si="230"/>
        <v>58136.688000000002</v>
      </c>
      <c r="Q96" s="559"/>
      <c r="R96" s="232" t="s">
        <v>102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111">
        <v>0</v>
      </c>
      <c r="AE96" s="85">
        <f t="shared" si="231"/>
        <v>0</v>
      </c>
      <c r="AG96" s="559"/>
      <c r="AH96" s="232" t="s">
        <v>102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0</v>
      </c>
      <c r="AT96" s="111">
        <v>0</v>
      </c>
      <c r="AU96" s="85">
        <f t="shared" si="232"/>
        <v>0</v>
      </c>
      <c r="AW96" s="559"/>
      <c r="AX96" s="232" t="s">
        <v>102</v>
      </c>
      <c r="AY96" s="3">
        <v>0</v>
      </c>
      <c r="AZ96" s="3">
        <v>0</v>
      </c>
      <c r="BA96" s="3">
        <v>0</v>
      </c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111">
        <v>0</v>
      </c>
      <c r="BK96" s="85">
        <f t="shared" si="233"/>
        <v>0</v>
      </c>
      <c r="BM96" s="402">
        <v>0</v>
      </c>
      <c r="BN96" s="402">
        <v>0</v>
      </c>
      <c r="BO96" s="402">
        <v>0</v>
      </c>
      <c r="BP96" s="402">
        <v>0</v>
      </c>
    </row>
    <row r="97" spans="1:68" ht="21.45" customHeight="1" thickBot="1" x14ac:dyDescent="0.35">
      <c r="B97" s="233" t="s">
        <v>70</v>
      </c>
      <c r="C97" s="226">
        <f>SUM(C84:C96)</f>
        <v>709549.92608131981</v>
      </c>
      <c r="D97" s="226">
        <f t="shared" ref="D97" si="234">SUM(D84:D96)</f>
        <v>815102.1779926907</v>
      </c>
      <c r="E97" s="226">
        <f t="shared" ref="E97" si="235">SUM(E84:E96)</f>
        <v>693597.27239396225</v>
      </c>
      <c r="F97" s="226">
        <f t="shared" ref="F97" si="236">SUM(F84:F96)</f>
        <v>1872805.6017116215</v>
      </c>
      <c r="G97" s="226">
        <f t="shared" ref="G97" si="237">SUM(G84:G96)</f>
        <v>1357075.4842472011</v>
      </c>
      <c r="H97" s="226">
        <f t="shared" ref="H97" si="238">SUM(H84:H96)</f>
        <v>1042701.2171474071</v>
      </c>
      <c r="I97" s="226">
        <f t="shared" ref="I97" si="239">SUM(I84:I96)</f>
        <v>1703994.1171561412</v>
      </c>
      <c r="J97" s="226">
        <f t="shared" ref="J97" si="240">SUM(J84:J96)</f>
        <v>1183833.021358348</v>
      </c>
      <c r="K97" s="226">
        <f t="shared" ref="K97" si="241">SUM(K84:K96)</f>
        <v>1145770.5565712487</v>
      </c>
      <c r="L97" s="226">
        <f t="shared" ref="L97" si="242">SUM(L84:L96)</f>
        <v>1353030.3926237789</v>
      </c>
      <c r="M97" s="226">
        <f t="shared" ref="M97" si="243">SUM(M84:M96)</f>
        <v>1686881.2031947409</v>
      </c>
      <c r="N97" s="406">
        <f t="shared" ref="N97" si="244">SUM(N84:N96)</f>
        <v>2446473.5151708843</v>
      </c>
      <c r="O97" s="88">
        <f t="shared" si="230"/>
        <v>16010814.485649344</v>
      </c>
      <c r="R97" s="233" t="s">
        <v>70</v>
      </c>
      <c r="S97" s="226">
        <f>SUM(S84:S96)</f>
        <v>1337454.3131391199</v>
      </c>
      <c r="T97" s="226">
        <f t="shared" ref="T97" si="245">SUM(T84:T96)</f>
        <v>2230287.3099358645</v>
      </c>
      <c r="U97" s="226">
        <f t="shared" ref="U97" si="246">SUM(U84:U96)</f>
        <v>2275783.8736376874</v>
      </c>
      <c r="V97" s="226">
        <f t="shared" ref="V97" si="247">SUM(V84:V96)</f>
        <v>2550132.6652959241</v>
      </c>
      <c r="W97" s="226">
        <f t="shared" ref="W97" si="248">SUM(W84:W96)</f>
        <v>3069265.0554495179</v>
      </c>
      <c r="X97" s="226">
        <f t="shared" ref="X97" si="249">SUM(X84:X96)</f>
        <v>3968536.595272548</v>
      </c>
      <c r="Y97" s="226">
        <f t="shared" ref="Y97" si="250">SUM(Y84:Y96)</f>
        <v>3940439.030358362</v>
      </c>
      <c r="Z97" s="226">
        <f t="shared" ref="Z97" si="251">SUM(Z84:Z96)</f>
        <v>4617432.8920288952</v>
      </c>
      <c r="AA97" s="226">
        <f t="shared" ref="AA97" si="252">SUM(AA84:AA96)</f>
        <v>3968473.8396020355</v>
      </c>
      <c r="AB97" s="226">
        <f t="shared" ref="AB97" si="253">SUM(AB84:AB96)</f>
        <v>4558638.369716092</v>
      </c>
      <c r="AC97" s="226">
        <f t="shared" ref="AC97" si="254">SUM(AC84:AC96)</f>
        <v>6681615.5870874729</v>
      </c>
      <c r="AD97" s="406">
        <f t="shared" ref="AD97" si="255">SUM(AD84:AD96)</f>
        <v>15746264.145928813</v>
      </c>
      <c r="AE97" s="88">
        <f t="shared" si="231"/>
        <v>54944323.677452333</v>
      </c>
      <c r="AH97" s="233" t="s">
        <v>70</v>
      </c>
      <c r="AI97" s="226">
        <f>SUM(AI84:AI96)</f>
        <v>714904.45615125191</v>
      </c>
      <c r="AJ97" s="226">
        <f t="shared" ref="AJ97" si="256">SUM(AJ84:AJ96)</f>
        <v>63833.016000000003</v>
      </c>
      <c r="AK97" s="226">
        <f t="shared" ref="AK97" si="257">SUM(AK84:AK96)</f>
        <v>114580.8</v>
      </c>
      <c r="AL97" s="226">
        <f t="shared" ref="AL97" si="258">SUM(AL84:AL96)</f>
        <v>778283.09146000026</v>
      </c>
      <c r="AM97" s="226">
        <f t="shared" ref="AM97" si="259">SUM(AM84:AM96)</f>
        <v>655830.64240000001</v>
      </c>
      <c r="AN97" s="226">
        <f t="shared" ref="AN97" si="260">SUM(AN84:AN96)</f>
        <v>1099671.3982360212</v>
      </c>
      <c r="AO97" s="226">
        <f t="shared" ref="AO97" si="261">SUM(AO84:AO96)</f>
        <v>574291.15740000003</v>
      </c>
      <c r="AP97" s="226">
        <f t="shared" ref="AP97" si="262">SUM(AP84:AP96)</f>
        <v>656965.09944960021</v>
      </c>
      <c r="AQ97" s="226">
        <f t="shared" ref="AQ97" si="263">SUM(AQ84:AQ96)</f>
        <v>461111.08001999994</v>
      </c>
      <c r="AR97" s="226">
        <f t="shared" ref="AR97" si="264">SUM(AR84:AR96)</f>
        <v>1326753.4772665594</v>
      </c>
      <c r="AS97" s="226">
        <f t="shared" ref="AS97" si="265">SUM(AS84:AS96)</f>
        <v>1369974.6870200001</v>
      </c>
      <c r="AT97" s="406">
        <f t="shared" ref="AT97" si="266">SUM(AT84:AT96)</f>
        <v>1702321.65362</v>
      </c>
      <c r="AU97" s="88">
        <f t="shared" si="232"/>
        <v>9518520.5590234324</v>
      </c>
      <c r="AX97" s="233" t="s">
        <v>70</v>
      </c>
      <c r="AY97" s="226">
        <f>SUM(AY84:AY96)</f>
        <v>150054.59520000001</v>
      </c>
      <c r="AZ97" s="226">
        <f t="shared" ref="AZ97" si="267">SUM(AZ84:AZ96)</f>
        <v>0</v>
      </c>
      <c r="BA97" s="226">
        <f t="shared" ref="BA97" si="268">SUM(BA84:BA96)</f>
        <v>0</v>
      </c>
      <c r="BB97" s="226">
        <f t="shared" ref="BB97" si="269">SUM(BB84:BB96)</f>
        <v>665453.14572461357</v>
      </c>
      <c r="BC97" s="226">
        <f t="shared" ref="BC97" si="270">SUM(BC84:BC96)</f>
        <v>62717.22</v>
      </c>
      <c r="BD97" s="226">
        <f t="shared" ref="BD97" si="271">SUM(BD84:BD96)</f>
        <v>0</v>
      </c>
      <c r="BE97" s="226">
        <f t="shared" ref="BE97" si="272">SUM(BE84:BE96)</f>
        <v>22356</v>
      </c>
      <c r="BF97" s="226">
        <f t="shared" ref="BF97" si="273">SUM(BF84:BF96)</f>
        <v>14828.490000000002</v>
      </c>
      <c r="BG97" s="226">
        <f t="shared" ref="BG97" si="274">SUM(BG84:BG96)</f>
        <v>13000.986000000003</v>
      </c>
      <c r="BH97" s="226">
        <f t="shared" ref="BH97" si="275">SUM(BH84:BH96)</f>
        <v>260213.94</v>
      </c>
      <c r="BI97" s="226">
        <f t="shared" ref="BI97" si="276">SUM(BI84:BI96)</f>
        <v>1159924.5396000003</v>
      </c>
      <c r="BJ97" s="406">
        <f t="shared" ref="BJ97" si="277">SUM(BJ84:BJ96)</f>
        <v>9492.5079999999998</v>
      </c>
      <c r="BK97" s="88">
        <f t="shared" si="233"/>
        <v>2358041.4245246137</v>
      </c>
      <c r="BM97" s="402">
        <v>0</v>
      </c>
      <c r="BN97" s="402">
        <v>0</v>
      </c>
      <c r="BO97" s="402">
        <v>0</v>
      </c>
      <c r="BP97" s="402">
        <v>0</v>
      </c>
    </row>
    <row r="98" spans="1:68" ht="21.6" thickBot="1" x14ac:dyDescent="0.45">
      <c r="A98" s="91"/>
      <c r="Q98" s="91"/>
      <c r="AG98" s="91"/>
      <c r="AW98" s="91"/>
    </row>
    <row r="99" spans="1:68" ht="21.6" thickBot="1" x14ac:dyDescent="0.45">
      <c r="A99" s="91"/>
      <c r="B99" s="221" t="s">
        <v>48</v>
      </c>
      <c r="C99" s="222">
        <v>43850</v>
      </c>
      <c r="D99" s="222">
        <v>43882</v>
      </c>
      <c r="E99" s="222">
        <v>43914</v>
      </c>
      <c r="F99" s="222">
        <v>43946</v>
      </c>
      <c r="G99" s="222">
        <v>43978</v>
      </c>
      <c r="H99" s="222">
        <v>44010</v>
      </c>
      <c r="I99" s="222">
        <v>44042</v>
      </c>
      <c r="J99" s="222">
        <v>44074</v>
      </c>
      <c r="K99" s="222">
        <v>44076</v>
      </c>
      <c r="L99" s="222">
        <v>44107</v>
      </c>
      <c r="M99" s="222">
        <v>44140</v>
      </c>
      <c r="N99" s="403" t="s">
        <v>57</v>
      </c>
      <c r="O99" s="223" t="s">
        <v>3</v>
      </c>
      <c r="Q99" s="91"/>
      <c r="R99" s="221" t="s">
        <v>48</v>
      </c>
      <c r="S99" s="222">
        <v>43850</v>
      </c>
      <c r="T99" s="222">
        <v>43882</v>
      </c>
      <c r="U99" s="222">
        <v>43914</v>
      </c>
      <c r="V99" s="222">
        <v>43946</v>
      </c>
      <c r="W99" s="222">
        <v>43978</v>
      </c>
      <c r="X99" s="222">
        <v>44010</v>
      </c>
      <c r="Y99" s="222">
        <v>44042</v>
      </c>
      <c r="Z99" s="222">
        <v>44074</v>
      </c>
      <c r="AA99" s="222">
        <v>44076</v>
      </c>
      <c r="AB99" s="222">
        <v>44107</v>
      </c>
      <c r="AC99" s="222">
        <v>44140</v>
      </c>
      <c r="AD99" s="403" t="s">
        <v>57</v>
      </c>
      <c r="AE99" s="223" t="s">
        <v>3</v>
      </c>
      <c r="AG99" s="91"/>
      <c r="AH99" s="221" t="s">
        <v>48</v>
      </c>
      <c r="AI99" s="222">
        <v>43850</v>
      </c>
      <c r="AJ99" s="222">
        <v>43882</v>
      </c>
      <c r="AK99" s="222">
        <v>43914</v>
      </c>
      <c r="AL99" s="222">
        <v>43946</v>
      </c>
      <c r="AM99" s="222">
        <v>43978</v>
      </c>
      <c r="AN99" s="222">
        <v>44010</v>
      </c>
      <c r="AO99" s="222">
        <v>44042</v>
      </c>
      <c r="AP99" s="222">
        <v>44074</v>
      </c>
      <c r="AQ99" s="222">
        <v>44076</v>
      </c>
      <c r="AR99" s="222">
        <v>44107</v>
      </c>
      <c r="AS99" s="222">
        <v>44140</v>
      </c>
      <c r="AT99" s="403" t="s">
        <v>57</v>
      </c>
      <c r="AU99" s="223" t="s">
        <v>3</v>
      </c>
      <c r="AW99" s="91"/>
      <c r="AX99" s="221" t="s">
        <v>48</v>
      </c>
      <c r="AY99" s="222">
        <v>43850</v>
      </c>
      <c r="AZ99" s="222">
        <v>43882</v>
      </c>
      <c r="BA99" s="222">
        <v>43914</v>
      </c>
      <c r="BB99" s="222">
        <v>43946</v>
      </c>
      <c r="BC99" s="222">
        <v>43978</v>
      </c>
      <c r="BD99" s="222">
        <v>44010</v>
      </c>
      <c r="BE99" s="222">
        <v>44042</v>
      </c>
      <c r="BF99" s="222">
        <v>44074</v>
      </c>
      <c r="BG99" s="222">
        <v>44076</v>
      </c>
      <c r="BH99" s="222">
        <v>44107</v>
      </c>
      <c r="BI99" s="222">
        <v>44140</v>
      </c>
      <c r="BJ99" s="403" t="s">
        <v>57</v>
      </c>
      <c r="BK99" s="223" t="s">
        <v>3</v>
      </c>
    </row>
    <row r="100" spans="1:68" ht="15" customHeight="1" x14ac:dyDescent="0.3">
      <c r="A100" s="566" t="s">
        <v>108</v>
      </c>
      <c r="B100" s="232" t="s">
        <v>90</v>
      </c>
      <c r="C100" s="111">
        <v>0</v>
      </c>
      <c r="D100" s="111">
        <v>0</v>
      </c>
      <c r="E100" s="111">
        <v>0</v>
      </c>
      <c r="F100" s="111">
        <v>0</v>
      </c>
      <c r="G100" s="111">
        <v>0</v>
      </c>
      <c r="H100" s="111">
        <v>0</v>
      </c>
      <c r="I100" s="111">
        <v>0</v>
      </c>
      <c r="J100" s="111">
        <v>0</v>
      </c>
      <c r="K100" s="111">
        <v>0</v>
      </c>
      <c r="L100" s="111">
        <v>0</v>
      </c>
      <c r="M100" s="111">
        <v>0</v>
      </c>
      <c r="N100" s="111">
        <v>0</v>
      </c>
      <c r="O100" s="85">
        <f t="shared" ref="O100:O113" si="278">SUM(C100:N100)</f>
        <v>0</v>
      </c>
      <c r="Q100" s="566" t="s">
        <v>108</v>
      </c>
      <c r="R100" s="232" t="s">
        <v>90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111">
        <v>0</v>
      </c>
      <c r="AE100" s="85">
        <f t="shared" ref="AE100:AE113" si="279">SUM(S100:AD100)</f>
        <v>0</v>
      </c>
      <c r="AG100" s="566" t="s">
        <v>108</v>
      </c>
      <c r="AH100" s="232" t="s">
        <v>90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111">
        <v>0</v>
      </c>
      <c r="AU100" s="85">
        <f t="shared" ref="AU100:AU113" si="280">SUM(AI100:AT100)</f>
        <v>0</v>
      </c>
      <c r="AW100" s="566" t="s">
        <v>108</v>
      </c>
      <c r="AX100" s="232" t="s">
        <v>90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111">
        <v>0</v>
      </c>
      <c r="BK100" s="85">
        <f t="shared" ref="BK100:BK113" si="281">SUM(AY100:BJ100)</f>
        <v>0</v>
      </c>
      <c r="BL100" s="229"/>
      <c r="BM100" s="402">
        <v>0</v>
      </c>
      <c r="BN100" s="402">
        <v>0</v>
      </c>
      <c r="BO100" s="402">
        <v>0</v>
      </c>
      <c r="BP100" s="402">
        <v>0</v>
      </c>
    </row>
    <row r="101" spans="1:68" x14ac:dyDescent="0.3">
      <c r="A101" s="567"/>
      <c r="B101" s="232" t="s">
        <v>91</v>
      </c>
      <c r="C101" s="111">
        <v>0</v>
      </c>
      <c r="D101" s="111">
        <v>0</v>
      </c>
      <c r="E101" s="111">
        <v>0</v>
      </c>
      <c r="F101" s="111">
        <v>0</v>
      </c>
      <c r="G101" s="111">
        <v>0</v>
      </c>
      <c r="H101" s="111">
        <v>0</v>
      </c>
      <c r="I101" s="111">
        <v>0</v>
      </c>
      <c r="J101" s="111">
        <v>0</v>
      </c>
      <c r="K101" s="111">
        <v>0</v>
      </c>
      <c r="L101" s="111">
        <v>0</v>
      </c>
      <c r="M101" s="111">
        <v>0</v>
      </c>
      <c r="N101" s="111">
        <v>0</v>
      </c>
      <c r="O101" s="85">
        <f t="shared" si="278"/>
        <v>0</v>
      </c>
      <c r="Q101" s="567"/>
      <c r="R101" s="232" t="s">
        <v>91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111">
        <v>0</v>
      </c>
      <c r="AE101" s="85">
        <f t="shared" si="279"/>
        <v>0</v>
      </c>
      <c r="AG101" s="567"/>
      <c r="AH101" s="232" t="s">
        <v>91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0</v>
      </c>
      <c r="AT101" s="111">
        <v>0</v>
      </c>
      <c r="AU101" s="85">
        <f t="shared" si="280"/>
        <v>0</v>
      </c>
      <c r="AW101" s="567"/>
      <c r="AX101" s="232" t="s">
        <v>91</v>
      </c>
      <c r="AY101" s="3">
        <v>0</v>
      </c>
      <c r="AZ101" s="3">
        <v>0</v>
      </c>
      <c r="BA101" s="3">
        <v>0</v>
      </c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111">
        <v>0</v>
      </c>
      <c r="BK101" s="85">
        <f t="shared" si="281"/>
        <v>0</v>
      </c>
      <c r="BM101" s="402">
        <v>0</v>
      </c>
      <c r="BN101" s="402">
        <v>0</v>
      </c>
      <c r="BO101" s="402">
        <v>0</v>
      </c>
      <c r="BP101" s="402">
        <v>0</v>
      </c>
    </row>
    <row r="102" spans="1:68" x14ac:dyDescent="0.3">
      <c r="A102" s="567"/>
      <c r="B102" s="232" t="s">
        <v>92</v>
      </c>
      <c r="C102" s="111">
        <v>0</v>
      </c>
      <c r="D102" s="111">
        <v>0</v>
      </c>
      <c r="E102" s="111">
        <v>0</v>
      </c>
      <c r="F102" s="111">
        <v>0</v>
      </c>
      <c r="G102" s="111">
        <v>0</v>
      </c>
      <c r="H102" s="111">
        <v>0</v>
      </c>
      <c r="I102" s="111">
        <v>0</v>
      </c>
      <c r="J102" s="111">
        <v>0</v>
      </c>
      <c r="K102" s="111">
        <v>0</v>
      </c>
      <c r="L102" s="111">
        <v>0</v>
      </c>
      <c r="M102" s="111">
        <v>0</v>
      </c>
      <c r="N102" s="111">
        <v>0</v>
      </c>
      <c r="O102" s="85">
        <f t="shared" si="278"/>
        <v>0</v>
      </c>
      <c r="Q102" s="567"/>
      <c r="R102" s="232" t="s">
        <v>92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111">
        <v>0</v>
      </c>
      <c r="AE102" s="85">
        <f t="shared" si="279"/>
        <v>0</v>
      </c>
      <c r="AG102" s="567"/>
      <c r="AH102" s="232" t="s">
        <v>92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111">
        <v>0</v>
      </c>
      <c r="AU102" s="85">
        <f t="shared" si="280"/>
        <v>0</v>
      </c>
      <c r="AW102" s="567"/>
      <c r="AX102" s="232" t="s">
        <v>92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111">
        <v>0</v>
      </c>
      <c r="BK102" s="85">
        <f t="shared" si="281"/>
        <v>0</v>
      </c>
      <c r="BM102" s="402">
        <v>0</v>
      </c>
      <c r="BN102" s="402">
        <v>0</v>
      </c>
      <c r="BO102" s="402">
        <v>0</v>
      </c>
      <c r="BP102" s="402">
        <v>0</v>
      </c>
    </row>
    <row r="103" spans="1:68" x14ac:dyDescent="0.3">
      <c r="A103" s="567"/>
      <c r="B103" s="232" t="s">
        <v>93</v>
      </c>
      <c r="C103" s="111">
        <v>0</v>
      </c>
      <c r="D103" s="111">
        <v>0</v>
      </c>
      <c r="E103" s="111">
        <v>0</v>
      </c>
      <c r="F103" s="111">
        <v>0</v>
      </c>
      <c r="G103" s="111">
        <v>0</v>
      </c>
      <c r="H103" s="111">
        <v>0</v>
      </c>
      <c r="I103" s="111">
        <v>0</v>
      </c>
      <c r="J103" s="111">
        <v>0</v>
      </c>
      <c r="K103" s="111">
        <v>0</v>
      </c>
      <c r="L103" s="111">
        <v>0</v>
      </c>
      <c r="M103" s="111">
        <v>0</v>
      </c>
      <c r="N103" s="111">
        <v>0</v>
      </c>
      <c r="O103" s="85">
        <f t="shared" si="278"/>
        <v>0</v>
      </c>
      <c r="Q103" s="567"/>
      <c r="R103" s="232" t="s">
        <v>93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111">
        <v>0</v>
      </c>
      <c r="AE103" s="85">
        <f t="shared" si="279"/>
        <v>0</v>
      </c>
      <c r="AG103" s="567"/>
      <c r="AH103" s="232" t="s">
        <v>93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111">
        <v>0</v>
      </c>
      <c r="AU103" s="85">
        <f t="shared" si="280"/>
        <v>0</v>
      </c>
      <c r="AW103" s="567"/>
      <c r="AX103" s="232" t="s">
        <v>93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111">
        <v>0</v>
      </c>
      <c r="BK103" s="85">
        <f t="shared" si="281"/>
        <v>0</v>
      </c>
      <c r="BM103" s="402">
        <v>0</v>
      </c>
      <c r="BN103" s="402">
        <v>0</v>
      </c>
      <c r="BO103" s="402">
        <v>0</v>
      </c>
      <c r="BP103" s="402">
        <v>0</v>
      </c>
    </row>
    <row r="104" spans="1:68" x14ac:dyDescent="0.3">
      <c r="A104" s="567"/>
      <c r="B104" s="232" t="s">
        <v>94</v>
      </c>
      <c r="C104" s="111">
        <v>0</v>
      </c>
      <c r="D104" s="111">
        <v>0</v>
      </c>
      <c r="E104" s="111">
        <v>0</v>
      </c>
      <c r="F104" s="111">
        <v>0</v>
      </c>
      <c r="G104" s="111">
        <v>0</v>
      </c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85">
        <f t="shared" si="278"/>
        <v>0</v>
      </c>
      <c r="Q104" s="567"/>
      <c r="R104" s="232" t="s">
        <v>94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111">
        <v>0</v>
      </c>
      <c r="AE104" s="85">
        <f t="shared" si="279"/>
        <v>0</v>
      </c>
      <c r="AG104" s="567"/>
      <c r="AH104" s="232" t="s">
        <v>94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111">
        <v>0</v>
      </c>
      <c r="AU104" s="85">
        <f t="shared" si="280"/>
        <v>0</v>
      </c>
      <c r="AW104" s="567"/>
      <c r="AX104" s="232" t="s">
        <v>94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111">
        <v>0</v>
      </c>
      <c r="BK104" s="85">
        <f t="shared" si="281"/>
        <v>0</v>
      </c>
      <c r="BM104" s="402">
        <v>0</v>
      </c>
      <c r="BN104" s="402">
        <v>0</v>
      </c>
      <c r="BO104" s="402">
        <v>0</v>
      </c>
      <c r="BP104" s="402">
        <v>0</v>
      </c>
    </row>
    <row r="105" spans="1:68" x14ac:dyDescent="0.3">
      <c r="A105" s="567"/>
      <c r="B105" s="232" t="s">
        <v>95</v>
      </c>
      <c r="C105" s="111">
        <v>0</v>
      </c>
      <c r="D105" s="111">
        <v>0</v>
      </c>
      <c r="E105" s="111">
        <v>0</v>
      </c>
      <c r="F105" s="111">
        <v>0</v>
      </c>
      <c r="G105" s="111">
        <v>0</v>
      </c>
      <c r="H105" s="111">
        <v>0</v>
      </c>
      <c r="I105" s="111">
        <v>0</v>
      </c>
      <c r="J105" s="111">
        <v>0</v>
      </c>
      <c r="K105" s="111">
        <v>0</v>
      </c>
      <c r="L105" s="111">
        <v>0</v>
      </c>
      <c r="M105" s="111">
        <v>0</v>
      </c>
      <c r="N105" s="111">
        <v>0</v>
      </c>
      <c r="O105" s="85">
        <f t="shared" si="278"/>
        <v>0</v>
      </c>
      <c r="Q105" s="567"/>
      <c r="R105" s="232" t="s">
        <v>95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111">
        <v>0</v>
      </c>
      <c r="AE105" s="85">
        <f t="shared" si="279"/>
        <v>0</v>
      </c>
      <c r="AG105" s="567"/>
      <c r="AH105" s="232" t="s">
        <v>95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111">
        <v>0</v>
      </c>
      <c r="AU105" s="85">
        <f t="shared" si="280"/>
        <v>0</v>
      </c>
      <c r="AW105" s="567"/>
      <c r="AX105" s="232" t="s">
        <v>95</v>
      </c>
      <c r="AY105" s="3">
        <v>0</v>
      </c>
      <c r="AZ105" s="3">
        <v>0</v>
      </c>
      <c r="BA105" s="3">
        <v>0</v>
      </c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111">
        <v>0</v>
      </c>
      <c r="BK105" s="85">
        <f t="shared" si="281"/>
        <v>0</v>
      </c>
      <c r="BM105" s="402">
        <v>0</v>
      </c>
      <c r="BN105" s="402">
        <v>0</v>
      </c>
      <c r="BO105" s="402">
        <v>0</v>
      </c>
      <c r="BP105" s="402">
        <v>0</v>
      </c>
    </row>
    <row r="106" spans="1:68" x14ac:dyDescent="0.3">
      <c r="A106" s="567"/>
      <c r="B106" s="232" t="s">
        <v>96</v>
      </c>
      <c r="C106" s="111">
        <v>0</v>
      </c>
      <c r="D106" s="111">
        <v>0</v>
      </c>
      <c r="E106" s="111">
        <v>0</v>
      </c>
      <c r="F106" s="111">
        <v>0</v>
      </c>
      <c r="G106" s="111">
        <v>0</v>
      </c>
      <c r="H106" s="111">
        <v>0</v>
      </c>
      <c r="I106" s="111">
        <v>0</v>
      </c>
      <c r="J106" s="111">
        <v>0</v>
      </c>
      <c r="K106" s="111">
        <v>0</v>
      </c>
      <c r="L106" s="111">
        <v>0</v>
      </c>
      <c r="M106" s="111">
        <v>0</v>
      </c>
      <c r="N106" s="111">
        <v>0</v>
      </c>
      <c r="O106" s="85">
        <f t="shared" si="278"/>
        <v>0</v>
      </c>
      <c r="Q106" s="567"/>
      <c r="R106" s="232" t="s">
        <v>96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111">
        <v>0</v>
      </c>
      <c r="AE106" s="85">
        <f t="shared" si="279"/>
        <v>0</v>
      </c>
      <c r="AG106" s="567"/>
      <c r="AH106" s="232" t="s">
        <v>96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0</v>
      </c>
      <c r="AT106" s="111">
        <v>0</v>
      </c>
      <c r="AU106" s="85">
        <f t="shared" si="280"/>
        <v>0</v>
      </c>
      <c r="AW106" s="567"/>
      <c r="AX106" s="232" t="s">
        <v>96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111">
        <v>0</v>
      </c>
      <c r="BK106" s="85">
        <f t="shared" si="281"/>
        <v>0</v>
      </c>
      <c r="BM106" s="402">
        <v>0</v>
      </c>
      <c r="BN106" s="402">
        <v>0</v>
      </c>
      <c r="BO106" s="402">
        <v>0</v>
      </c>
      <c r="BP106" s="402">
        <v>0</v>
      </c>
    </row>
    <row r="107" spans="1:68" x14ac:dyDescent="0.3">
      <c r="A107" s="567"/>
      <c r="B107" s="232" t="s">
        <v>97</v>
      </c>
      <c r="C107" s="111">
        <v>0</v>
      </c>
      <c r="D107" s="111">
        <v>0</v>
      </c>
      <c r="E107" s="111">
        <v>0</v>
      </c>
      <c r="F107" s="111">
        <v>0</v>
      </c>
      <c r="G107" s="111">
        <v>0</v>
      </c>
      <c r="H107" s="111">
        <v>0</v>
      </c>
      <c r="I107" s="111">
        <v>0</v>
      </c>
      <c r="J107" s="111">
        <v>0</v>
      </c>
      <c r="K107" s="111">
        <v>0</v>
      </c>
      <c r="L107" s="111">
        <v>0</v>
      </c>
      <c r="M107" s="111">
        <v>0</v>
      </c>
      <c r="N107" s="111">
        <v>0</v>
      </c>
      <c r="O107" s="85">
        <f t="shared" si="278"/>
        <v>0</v>
      </c>
      <c r="Q107" s="567"/>
      <c r="R107" s="232" t="s">
        <v>97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111">
        <v>0</v>
      </c>
      <c r="AE107" s="85">
        <f t="shared" si="279"/>
        <v>0</v>
      </c>
      <c r="AG107" s="567"/>
      <c r="AH107" s="232" t="s">
        <v>97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111">
        <v>0</v>
      </c>
      <c r="AU107" s="85">
        <f t="shared" si="280"/>
        <v>0</v>
      </c>
      <c r="AW107" s="567"/>
      <c r="AX107" s="232" t="s">
        <v>97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111">
        <v>0</v>
      </c>
      <c r="BK107" s="85">
        <f t="shared" si="281"/>
        <v>0</v>
      </c>
      <c r="BM107" s="402">
        <v>0</v>
      </c>
      <c r="BN107" s="402">
        <v>0</v>
      </c>
      <c r="BO107" s="402">
        <v>0</v>
      </c>
      <c r="BP107" s="402">
        <v>0</v>
      </c>
    </row>
    <row r="108" spans="1:68" x14ac:dyDescent="0.3">
      <c r="A108" s="567"/>
      <c r="B108" s="232" t="s">
        <v>98</v>
      </c>
      <c r="C108" s="111">
        <v>0</v>
      </c>
      <c r="D108" s="111">
        <v>0</v>
      </c>
      <c r="E108" s="111">
        <v>0</v>
      </c>
      <c r="F108" s="111">
        <v>0</v>
      </c>
      <c r="G108" s="111">
        <v>0</v>
      </c>
      <c r="H108" s="111">
        <v>0</v>
      </c>
      <c r="I108" s="111">
        <v>0</v>
      </c>
      <c r="J108" s="111">
        <v>837.8</v>
      </c>
      <c r="K108" s="111">
        <v>555.36450863970663</v>
      </c>
      <c r="L108" s="111">
        <v>0</v>
      </c>
      <c r="M108" s="111">
        <v>0</v>
      </c>
      <c r="N108" s="111">
        <v>0</v>
      </c>
      <c r="O108" s="85">
        <f t="shared" si="278"/>
        <v>1393.1645086397066</v>
      </c>
      <c r="Q108" s="567"/>
      <c r="R108" s="232" t="s">
        <v>98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105120.06082500002</v>
      </c>
      <c r="AA108" s="3">
        <v>88804.278668198545</v>
      </c>
      <c r="AB108" s="3">
        <v>0</v>
      </c>
      <c r="AC108" s="3">
        <v>0</v>
      </c>
      <c r="AD108" s="111">
        <v>-1131.4699999999987</v>
      </c>
      <c r="AE108" s="85">
        <f t="shared" si="279"/>
        <v>192792.86949319855</v>
      </c>
      <c r="AG108" s="567"/>
      <c r="AH108" s="232" t="s">
        <v>98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108535.28150000001</v>
      </c>
      <c r="AQ108" s="3">
        <v>31429.493825000049</v>
      </c>
      <c r="AR108" s="3">
        <v>0</v>
      </c>
      <c r="AS108" s="3">
        <v>0</v>
      </c>
      <c r="AT108" s="111">
        <v>21538.600000000002</v>
      </c>
      <c r="AU108" s="85">
        <f t="shared" si="280"/>
        <v>161503.37532500006</v>
      </c>
      <c r="AW108" s="567"/>
      <c r="AX108" s="232" t="s">
        <v>98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11145.32000000002</v>
      </c>
      <c r="BG108" s="3">
        <v>33840.790000000008</v>
      </c>
      <c r="BH108" s="3">
        <v>0</v>
      </c>
      <c r="BI108" s="3">
        <v>0</v>
      </c>
      <c r="BJ108" s="111">
        <v>0</v>
      </c>
      <c r="BK108" s="85">
        <f t="shared" si="281"/>
        <v>44986.11000000003</v>
      </c>
      <c r="BM108" s="402">
        <v>0</v>
      </c>
      <c r="BN108" s="402">
        <v>0</v>
      </c>
      <c r="BO108" s="402">
        <v>0</v>
      </c>
      <c r="BP108" s="402">
        <v>0</v>
      </c>
    </row>
    <row r="109" spans="1:68" x14ac:dyDescent="0.3">
      <c r="A109" s="567"/>
      <c r="B109" s="232" t="s">
        <v>99</v>
      </c>
      <c r="C109" s="111">
        <v>0</v>
      </c>
      <c r="D109" s="111">
        <v>0</v>
      </c>
      <c r="E109" s="111">
        <v>0</v>
      </c>
      <c r="F109" s="111">
        <v>0</v>
      </c>
      <c r="G109" s="111">
        <v>0</v>
      </c>
      <c r="H109" s="111">
        <v>0</v>
      </c>
      <c r="I109" s="111">
        <v>0</v>
      </c>
      <c r="J109" s="111">
        <v>0</v>
      </c>
      <c r="K109" s="111">
        <v>0</v>
      </c>
      <c r="L109" s="111">
        <v>0</v>
      </c>
      <c r="M109" s="111">
        <v>0</v>
      </c>
      <c r="N109" s="111">
        <v>0</v>
      </c>
      <c r="O109" s="85">
        <f t="shared" si="278"/>
        <v>0</v>
      </c>
      <c r="Q109" s="567"/>
      <c r="R109" s="232" t="s">
        <v>99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111">
        <v>0</v>
      </c>
      <c r="AE109" s="85">
        <f t="shared" si="279"/>
        <v>0</v>
      </c>
      <c r="AG109" s="567"/>
      <c r="AH109" s="232" t="s">
        <v>99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0</v>
      </c>
      <c r="AT109" s="111">
        <v>0</v>
      </c>
      <c r="AU109" s="85">
        <f t="shared" si="280"/>
        <v>0</v>
      </c>
      <c r="AW109" s="567"/>
      <c r="AX109" s="232" t="s">
        <v>99</v>
      </c>
      <c r="AY109" s="3">
        <v>0</v>
      </c>
      <c r="AZ109" s="3">
        <v>0</v>
      </c>
      <c r="BA109" s="3">
        <v>0</v>
      </c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111">
        <v>0</v>
      </c>
      <c r="BK109" s="85">
        <f t="shared" si="281"/>
        <v>0</v>
      </c>
      <c r="BM109" s="402">
        <v>0</v>
      </c>
      <c r="BN109" s="402">
        <v>0</v>
      </c>
      <c r="BO109" s="402">
        <v>0</v>
      </c>
      <c r="BP109" s="402">
        <v>0</v>
      </c>
    </row>
    <row r="110" spans="1:68" x14ac:dyDescent="0.3">
      <c r="A110" s="567"/>
      <c r="B110" s="232" t="s">
        <v>100</v>
      </c>
      <c r="C110" s="111">
        <v>0</v>
      </c>
      <c r="D110" s="111">
        <v>0</v>
      </c>
      <c r="E110" s="111">
        <v>0</v>
      </c>
      <c r="F110" s="111">
        <v>0</v>
      </c>
      <c r="G110" s="111">
        <v>0</v>
      </c>
      <c r="H110" s="111">
        <v>0</v>
      </c>
      <c r="I110" s="111">
        <v>0</v>
      </c>
      <c r="J110" s="111">
        <v>0</v>
      </c>
      <c r="K110" s="111">
        <v>0</v>
      </c>
      <c r="L110" s="111">
        <v>0</v>
      </c>
      <c r="M110" s="111">
        <v>0</v>
      </c>
      <c r="N110" s="111">
        <v>0</v>
      </c>
      <c r="O110" s="85">
        <f t="shared" si="278"/>
        <v>0</v>
      </c>
      <c r="Q110" s="567"/>
      <c r="R110" s="232" t="s">
        <v>100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111">
        <v>0</v>
      </c>
      <c r="AE110" s="85">
        <f t="shared" si="279"/>
        <v>0</v>
      </c>
      <c r="AG110" s="567"/>
      <c r="AH110" s="232" t="s">
        <v>100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0</v>
      </c>
      <c r="AT110" s="111">
        <v>0</v>
      </c>
      <c r="AU110" s="85">
        <f t="shared" si="280"/>
        <v>0</v>
      </c>
      <c r="AW110" s="567"/>
      <c r="AX110" s="232" t="s">
        <v>100</v>
      </c>
      <c r="AY110" s="3">
        <v>0</v>
      </c>
      <c r="AZ110" s="3">
        <v>0</v>
      </c>
      <c r="BA110" s="3">
        <v>0</v>
      </c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111">
        <v>0</v>
      </c>
      <c r="BK110" s="85">
        <f t="shared" si="281"/>
        <v>0</v>
      </c>
      <c r="BM110" s="402">
        <v>0</v>
      </c>
      <c r="BN110" s="402">
        <v>0</v>
      </c>
      <c r="BO110" s="402">
        <v>0</v>
      </c>
      <c r="BP110" s="402">
        <v>0</v>
      </c>
    </row>
    <row r="111" spans="1:68" x14ac:dyDescent="0.3">
      <c r="A111" s="567"/>
      <c r="B111" s="232" t="s">
        <v>101</v>
      </c>
      <c r="C111" s="111">
        <v>0</v>
      </c>
      <c r="D111" s="111">
        <v>0</v>
      </c>
      <c r="E111" s="111">
        <v>0</v>
      </c>
      <c r="F111" s="111">
        <v>0</v>
      </c>
      <c r="G111" s="111">
        <v>0</v>
      </c>
      <c r="H111" s="111">
        <v>0</v>
      </c>
      <c r="I111" s="111">
        <v>0</v>
      </c>
      <c r="J111" s="111">
        <v>0</v>
      </c>
      <c r="K111" s="111">
        <v>0</v>
      </c>
      <c r="L111" s="111">
        <v>0</v>
      </c>
      <c r="M111" s="111">
        <v>0</v>
      </c>
      <c r="N111" s="111">
        <v>0</v>
      </c>
      <c r="O111" s="85">
        <f t="shared" si="278"/>
        <v>0</v>
      </c>
      <c r="Q111" s="567"/>
      <c r="R111" s="232" t="s">
        <v>101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111">
        <v>0</v>
      </c>
      <c r="AE111" s="85">
        <f t="shared" si="279"/>
        <v>0</v>
      </c>
      <c r="AG111" s="567"/>
      <c r="AH111" s="232" t="s">
        <v>101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0</v>
      </c>
      <c r="AT111" s="111">
        <v>0</v>
      </c>
      <c r="AU111" s="85">
        <f t="shared" si="280"/>
        <v>0</v>
      </c>
      <c r="AW111" s="567"/>
      <c r="AX111" s="232" t="s">
        <v>101</v>
      </c>
      <c r="AY111" s="3">
        <v>0</v>
      </c>
      <c r="AZ111" s="3">
        <v>0</v>
      </c>
      <c r="BA111" s="3">
        <v>0</v>
      </c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111">
        <v>0</v>
      </c>
      <c r="BK111" s="85">
        <f t="shared" si="281"/>
        <v>0</v>
      </c>
      <c r="BM111" s="402">
        <v>0</v>
      </c>
      <c r="BN111" s="402">
        <v>0</v>
      </c>
      <c r="BO111" s="402">
        <v>0</v>
      </c>
      <c r="BP111" s="402">
        <v>0</v>
      </c>
    </row>
    <row r="112" spans="1:68" ht="15" thickBot="1" x14ac:dyDescent="0.35">
      <c r="A112" s="568"/>
      <c r="B112" s="232" t="s">
        <v>102</v>
      </c>
      <c r="C112" s="111">
        <v>0</v>
      </c>
      <c r="D112" s="111">
        <v>0</v>
      </c>
      <c r="E112" s="111">
        <v>0</v>
      </c>
      <c r="F112" s="111">
        <v>0</v>
      </c>
      <c r="G112" s="111">
        <v>0</v>
      </c>
      <c r="H112" s="111">
        <v>0</v>
      </c>
      <c r="I112" s="111">
        <v>0</v>
      </c>
      <c r="J112" s="111">
        <v>0</v>
      </c>
      <c r="K112" s="111">
        <v>0</v>
      </c>
      <c r="L112" s="111">
        <v>0</v>
      </c>
      <c r="M112" s="111">
        <v>0</v>
      </c>
      <c r="N112" s="111">
        <v>0</v>
      </c>
      <c r="O112" s="85">
        <f t="shared" si="278"/>
        <v>0</v>
      </c>
      <c r="Q112" s="568"/>
      <c r="R112" s="232" t="s">
        <v>102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111">
        <v>0</v>
      </c>
      <c r="AE112" s="85">
        <f t="shared" si="279"/>
        <v>0</v>
      </c>
      <c r="AG112" s="568"/>
      <c r="AH112" s="232" t="s">
        <v>102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111">
        <v>0</v>
      </c>
      <c r="AU112" s="85">
        <f t="shared" si="280"/>
        <v>0</v>
      </c>
      <c r="AW112" s="568"/>
      <c r="AX112" s="232" t="s">
        <v>102</v>
      </c>
      <c r="AY112" s="3">
        <v>0</v>
      </c>
      <c r="AZ112" s="3">
        <v>0</v>
      </c>
      <c r="BA112" s="3">
        <v>0</v>
      </c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111">
        <v>0</v>
      </c>
      <c r="BK112" s="85">
        <f t="shared" si="281"/>
        <v>0</v>
      </c>
      <c r="BM112" s="402">
        <v>0</v>
      </c>
      <c r="BN112" s="402">
        <v>0</v>
      </c>
      <c r="BO112" s="402">
        <v>0</v>
      </c>
      <c r="BP112" s="402">
        <v>0</v>
      </c>
    </row>
    <row r="113" spans="1:68" ht="21.45" customHeight="1" thickBot="1" x14ac:dyDescent="0.35">
      <c r="B113" s="233" t="s">
        <v>70</v>
      </c>
      <c r="C113" s="226">
        <f>SUM(C100:C112)</f>
        <v>0</v>
      </c>
      <c r="D113" s="226">
        <f t="shared" ref="D113" si="282">SUM(D100:D112)</f>
        <v>0</v>
      </c>
      <c r="E113" s="226">
        <f t="shared" ref="E113" si="283">SUM(E100:E112)</f>
        <v>0</v>
      </c>
      <c r="F113" s="226">
        <f t="shared" ref="F113" si="284">SUM(F100:F112)</f>
        <v>0</v>
      </c>
      <c r="G113" s="226">
        <f t="shared" ref="G113" si="285">SUM(G100:G112)</f>
        <v>0</v>
      </c>
      <c r="H113" s="226">
        <f t="shared" ref="H113" si="286">SUM(H100:H112)</f>
        <v>0</v>
      </c>
      <c r="I113" s="226">
        <f t="shared" ref="I113" si="287">SUM(I100:I112)</f>
        <v>0</v>
      </c>
      <c r="J113" s="226">
        <f t="shared" ref="J113" si="288">SUM(J100:J112)</f>
        <v>837.8</v>
      </c>
      <c r="K113" s="226">
        <f t="shared" ref="K113" si="289">SUM(K100:K112)</f>
        <v>555.36450863970663</v>
      </c>
      <c r="L113" s="226">
        <f t="shared" ref="L113" si="290">SUM(L100:L112)</f>
        <v>0</v>
      </c>
      <c r="M113" s="226">
        <f t="shared" ref="M113" si="291">SUM(M100:M112)</f>
        <v>0</v>
      </c>
      <c r="N113" s="406">
        <f t="shared" ref="N113" si="292">SUM(N100:N112)</f>
        <v>0</v>
      </c>
      <c r="O113" s="88">
        <f t="shared" si="278"/>
        <v>1393.1645086397066</v>
      </c>
      <c r="P113" s="375">
        <f>SUM(C100:N112)</f>
        <v>1393.1645086397066</v>
      </c>
      <c r="R113" s="233" t="s">
        <v>70</v>
      </c>
      <c r="S113" s="226">
        <f>SUM(S100:S112)</f>
        <v>0</v>
      </c>
      <c r="T113" s="226">
        <f t="shared" ref="T113" si="293">SUM(T100:T112)</f>
        <v>0</v>
      </c>
      <c r="U113" s="226">
        <f t="shared" ref="U113" si="294">SUM(U100:U112)</f>
        <v>0</v>
      </c>
      <c r="V113" s="226">
        <f t="shared" ref="V113" si="295">SUM(V100:V112)</f>
        <v>0</v>
      </c>
      <c r="W113" s="226">
        <f t="shared" ref="W113" si="296">SUM(W100:W112)</f>
        <v>0</v>
      </c>
      <c r="X113" s="226">
        <f t="shared" ref="X113" si="297">SUM(X100:X112)</f>
        <v>0</v>
      </c>
      <c r="Y113" s="226">
        <f t="shared" ref="Y113" si="298">SUM(Y100:Y112)</f>
        <v>0</v>
      </c>
      <c r="Z113" s="226">
        <f t="shared" ref="Z113" si="299">SUM(Z100:Z112)</f>
        <v>105120.06082500002</v>
      </c>
      <c r="AA113" s="226">
        <f t="shared" ref="AA113" si="300">SUM(AA100:AA112)</f>
        <v>88804.278668198545</v>
      </c>
      <c r="AB113" s="226">
        <f t="shared" ref="AB113" si="301">SUM(AB100:AB112)</f>
        <v>0</v>
      </c>
      <c r="AC113" s="226">
        <f t="shared" ref="AC113" si="302">SUM(AC100:AC112)</f>
        <v>0</v>
      </c>
      <c r="AD113" s="406">
        <f t="shared" ref="AD113" si="303">SUM(AD100:AD112)</f>
        <v>-1131.4699999999987</v>
      </c>
      <c r="AE113" s="88">
        <f t="shared" si="279"/>
        <v>192792.86949319855</v>
      </c>
      <c r="AF113" s="375">
        <f>SUM(S100:AD112)</f>
        <v>192792.86949319855</v>
      </c>
      <c r="AH113" s="233" t="s">
        <v>70</v>
      </c>
      <c r="AI113" s="226">
        <f>SUM(AI100:AI112)</f>
        <v>0</v>
      </c>
      <c r="AJ113" s="226">
        <f t="shared" ref="AJ113" si="304">SUM(AJ100:AJ112)</f>
        <v>0</v>
      </c>
      <c r="AK113" s="226">
        <f t="shared" ref="AK113" si="305">SUM(AK100:AK112)</f>
        <v>0</v>
      </c>
      <c r="AL113" s="226">
        <f t="shared" ref="AL113" si="306">SUM(AL100:AL112)</f>
        <v>0</v>
      </c>
      <c r="AM113" s="226">
        <f t="shared" ref="AM113" si="307">SUM(AM100:AM112)</f>
        <v>0</v>
      </c>
      <c r="AN113" s="226">
        <f t="shared" ref="AN113" si="308">SUM(AN100:AN112)</f>
        <v>0</v>
      </c>
      <c r="AO113" s="226">
        <f t="shared" ref="AO113" si="309">SUM(AO100:AO112)</f>
        <v>0</v>
      </c>
      <c r="AP113" s="226">
        <f t="shared" ref="AP113" si="310">SUM(AP100:AP112)</f>
        <v>108535.28150000001</v>
      </c>
      <c r="AQ113" s="226">
        <f t="shared" ref="AQ113" si="311">SUM(AQ100:AQ112)</f>
        <v>31429.493825000049</v>
      </c>
      <c r="AR113" s="226">
        <f t="shared" ref="AR113" si="312">SUM(AR100:AR112)</f>
        <v>0</v>
      </c>
      <c r="AS113" s="226">
        <f t="shared" ref="AS113" si="313">SUM(AS100:AS112)</f>
        <v>0</v>
      </c>
      <c r="AT113" s="406">
        <f t="shared" ref="AT113" si="314">SUM(AT100:AT112)</f>
        <v>21538.600000000002</v>
      </c>
      <c r="AU113" s="88">
        <f t="shared" si="280"/>
        <v>161503.37532500006</v>
      </c>
      <c r="AV113" s="375">
        <f>SUM(AI100:AT112)</f>
        <v>161503.37532500006</v>
      </c>
      <c r="AX113" s="233" t="s">
        <v>70</v>
      </c>
      <c r="AY113" s="226">
        <f>SUM(AY100:AY112)</f>
        <v>0</v>
      </c>
      <c r="AZ113" s="226">
        <f t="shared" ref="AZ113" si="315">SUM(AZ100:AZ112)</f>
        <v>0</v>
      </c>
      <c r="BA113" s="226">
        <f t="shared" ref="BA113" si="316">SUM(BA100:BA112)</f>
        <v>0</v>
      </c>
      <c r="BB113" s="226">
        <f t="shared" ref="BB113" si="317">SUM(BB100:BB112)</f>
        <v>0</v>
      </c>
      <c r="BC113" s="226">
        <f t="shared" ref="BC113" si="318">SUM(BC100:BC112)</f>
        <v>0</v>
      </c>
      <c r="BD113" s="226">
        <f t="shared" ref="BD113" si="319">SUM(BD100:BD112)</f>
        <v>0</v>
      </c>
      <c r="BE113" s="226">
        <f t="shared" ref="BE113" si="320">SUM(BE100:BE112)</f>
        <v>0</v>
      </c>
      <c r="BF113" s="226">
        <f t="shared" ref="BF113" si="321">SUM(BF100:BF112)</f>
        <v>11145.32000000002</v>
      </c>
      <c r="BG113" s="226">
        <f t="shared" ref="BG113" si="322">SUM(BG100:BG112)</f>
        <v>33840.790000000008</v>
      </c>
      <c r="BH113" s="226">
        <f t="shared" ref="BH113" si="323">SUM(BH100:BH112)</f>
        <v>0</v>
      </c>
      <c r="BI113" s="226">
        <f t="shared" ref="BI113" si="324">SUM(BI100:BI112)</f>
        <v>0</v>
      </c>
      <c r="BJ113" s="406">
        <f t="shared" ref="BJ113" si="325">SUM(BJ100:BJ112)</f>
        <v>0</v>
      </c>
      <c r="BK113" s="88">
        <f t="shared" si="281"/>
        <v>44986.11000000003</v>
      </c>
      <c r="BL113" s="375">
        <f>SUM(AY100:BJ112)</f>
        <v>44986.11000000003</v>
      </c>
      <c r="BM113" s="402">
        <v>0</v>
      </c>
      <c r="BN113" s="402">
        <v>0</v>
      </c>
      <c r="BO113" s="402">
        <v>0</v>
      </c>
      <c r="BP113" s="402">
        <v>0</v>
      </c>
    </row>
    <row r="114" spans="1:68" ht="21.6" thickBot="1" x14ac:dyDescent="0.35">
      <c r="A114" s="90"/>
      <c r="P114" s="126"/>
      <c r="Q114" s="90"/>
      <c r="AF114" s="126"/>
      <c r="AG114" s="90"/>
      <c r="AV114" s="126"/>
      <c r="AW114" s="90"/>
      <c r="BL114" s="126"/>
    </row>
    <row r="115" spans="1:68" ht="21.6" thickBot="1" x14ac:dyDescent="0.35">
      <c r="A115" s="90"/>
      <c r="B115" s="221" t="s">
        <v>48</v>
      </c>
      <c r="C115" s="222">
        <v>43850</v>
      </c>
      <c r="D115" s="222">
        <v>43882</v>
      </c>
      <c r="E115" s="222">
        <v>43914</v>
      </c>
      <c r="F115" s="222">
        <v>43946</v>
      </c>
      <c r="G115" s="222">
        <v>43978</v>
      </c>
      <c r="H115" s="222">
        <v>44010</v>
      </c>
      <c r="I115" s="222">
        <v>44042</v>
      </c>
      <c r="J115" s="222">
        <v>44074</v>
      </c>
      <c r="K115" s="222">
        <v>44076</v>
      </c>
      <c r="L115" s="222">
        <v>44107</v>
      </c>
      <c r="M115" s="222">
        <v>44140</v>
      </c>
      <c r="N115" s="403" t="s">
        <v>57</v>
      </c>
      <c r="O115" s="223" t="s">
        <v>3</v>
      </c>
      <c r="P115" s="126"/>
      <c r="Q115" s="90"/>
      <c r="R115" s="221" t="s">
        <v>48</v>
      </c>
      <c r="S115" s="222">
        <v>43850</v>
      </c>
      <c r="T115" s="222">
        <v>43882</v>
      </c>
      <c r="U115" s="222">
        <v>43914</v>
      </c>
      <c r="V115" s="222">
        <v>43946</v>
      </c>
      <c r="W115" s="222">
        <v>43978</v>
      </c>
      <c r="X115" s="222">
        <v>44010</v>
      </c>
      <c r="Y115" s="222">
        <v>44042</v>
      </c>
      <c r="Z115" s="222">
        <v>44074</v>
      </c>
      <c r="AA115" s="222">
        <v>44076</v>
      </c>
      <c r="AB115" s="222">
        <v>44107</v>
      </c>
      <c r="AC115" s="222">
        <v>44140</v>
      </c>
      <c r="AD115" s="403" t="s">
        <v>57</v>
      </c>
      <c r="AE115" s="223" t="s">
        <v>3</v>
      </c>
      <c r="AF115" s="126"/>
      <c r="AG115" s="90"/>
      <c r="AH115" s="221" t="s">
        <v>48</v>
      </c>
      <c r="AI115" s="222">
        <v>43850</v>
      </c>
      <c r="AJ115" s="222">
        <v>43882</v>
      </c>
      <c r="AK115" s="222">
        <v>43914</v>
      </c>
      <c r="AL115" s="222">
        <v>43946</v>
      </c>
      <c r="AM115" s="222">
        <v>43978</v>
      </c>
      <c r="AN115" s="222">
        <v>44010</v>
      </c>
      <c r="AO115" s="222">
        <v>44042</v>
      </c>
      <c r="AP115" s="222">
        <v>44074</v>
      </c>
      <c r="AQ115" s="222">
        <v>44076</v>
      </c>
      <c r="AR115" s="222">
        <v>44107</v>
      </c>
      <c r="AS115" s="222">
        <v>44140</v>
      </c>
      <c r="AT115" s="403" t="s">
        <v>57</v>
      </c>
      <c r="AU115" s="223" t="s">
        <v>3</v>
      </c>
      <c r="AV115" s="126"/>
      <c r="AW115" s="90"/>
      <c r="AX115" s="221" t="s">
        <v>48</v>
      </c>
      <c r="AY115" s="222">
        <v>43850</v>
      </c>
      <c r="AZ115" s="222">
        <v>43882</v>
      </c>
      <c r="BA115" s="222">
        <v>43914</v>
      </c>
      <c r="BB115" s="222">
        <v>43946</v>
      </c>
      <c r="BC115" s="222">
        <v>43978</v>
      </c>
      <c r="BD115" s="222">
        <v>44010</v>
      </c>
      <c r="BE115" s="222">
        <v>44042</v>
      </c>
      <c r="BF115" s="222">
        <v>44074</v>
      </c>
      <c r="BG115" s="222">
        <v>44076</v>
      </c>
      <c r="BH115" s="222">
        <v>44107</v>
      </c>
      <c r="BI115" s="222">
        <v>44140</v>
      </c>
      <c r="BJ115" s="403" t="s">
        <v>57</v>
      </c>
      <c r="BK115" s="223" t="s">
        <v>3</v>
      </c>
      <c r="BL115" s="126"/>
    </row>
    <row r="116" spans="1:68" ht="15" customHeight="1" x14ac:dyDescent="0.3">
      <c r="A116" s="560" t="s">
        <v>109</v>
      </c>
      <c r="B116" s="232" t="s">
        <v>90</v>
      </c>
      <c r="C116" s="111">
        <v>0</v>
      </c>
      <c r="D116" s="111">
        <v>0</v>
      </c>
      <c r="E116" s="111">
        <v>0</v>
      </c>
      <c r="F116" s="111">
        <v>0</v>
      </c>
      <c r="G116" s="111">
        <v>0</v>
      </c>
      <c r="H116" s="111">
        <v>0</v>
      </c>
      <c r="I116" s="111">
        <v>0</v>
      </c>
      <c r="J116" s="111">
        <v>0</v>
      </c>
      <c r="K116" s="111">
        <v>0</v>
      </c>
      <c r="L116" s="111">
        <v>0</v>
      </c>
      <c r="M116" s="111">
        <v>0</v>
      </c>
      <c r="N116" s="111">
        <v>0</v>
      </c>
      <c r="O116" s="85">
        <f t="shared" ref="O116:O129" si="326">SUM(C116:N116)</f>
        <v>0</v>
      </c>
      <c r="P116" s="126"/>
      <c r="Q116" s="560" t="s">
        <v>109</v>
      </c>
      <c r="R116" s="232" t="s">
        <v>90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111">
        <v>0</v>
      </c>
      <c r="AE116" s="85">
        <f t="shared" ref="AE116:AE129" si="327">SUM(S116:AD116)</f>
        <v>0</v>
      </c>
      <c r="AF116" s="126"/>
      <c r="AG116" s="560" t="s">
        <v>109</v>
      </c>
      <c r="AH116" s="232" t="s">
        <v>90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0</v>
      </c>
      <c r="AT116" s="111">
        <v>0</v>
      </c>
      <c r="AU116" s="85">
        <f t="shared" ref="AU116:AU129" si="328">SUM(AI116:AT116)</f>
        <v>0</v>
      </c>
      <c r="AV116" s="126"/>
      <c r="AW116" s="560" t="s">
        <v>109</v>
      </c>
      <c r="AX116" s="232" t="s">
        <v>90</v>
      </c>
      <c r="AY116" s="3">
        <v>0</v>
      </c>
      <c r="AZ116" s="3">
        <v>0</v>
      </c>
      <c r="BA116" s="3">
        <v>0</v>
      </c>
      <c r="BB116" s="3">
        <v>0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111">
        <v>0</v>
      </c>
      <c r="BK116" s="85">
        <f t="shared" ref="BK116:BK129" si="329">SUM(AY116:BJ116)</f>
        <v>0</v>
      </c>
      <c r="BL116" s="126"/>
      <c r="BM116" s="402">
        <v>0</v>
      </c>
      <c r="BN116" s="402">
        <v>0</v>
      </c>
      <c r="BO116" s="402">
        <v>0</v>
      </c>
      <c r="BP116" s="402">
        <v>0</v>
      </c>
    </row>
    <row r="117" spans="1:68" x14ac:dyDescent="0.3">
      <c r="A117" s="561"/>
      <c r="B117" s="232" t="s">
        <v>91</v>
      </c>
      <c r="C117" s="111">
        <v>0</v>
      </c>
      <c r="D117" s="111">
        <v>0</v>
      </c>
      <c r="E117" s="111">
        <v>0</v>
      </c>
      <c r="F117" s="111">
        <v>0</v>
      </c>
      <c r="G117" s="111">
        <v>0</v>
      </c>
      <c r="H117" s="111">
        <v>0</v>
      </c>
      <c r="I117" s="111">
        <v>0</v>
      </c>
      <c r="J117" s="111">
        <v>0</v>
      </c>
      <c r="K117" s="111">
        <v>0</v>
      </c>
      <c r="L117" s="111">
        <v>0</v>
      </c>
      <c r="M117" s="111">
        <v>0</v>
      </c>
      <c r="N117" s="111">
        <v>0</v>
      </c>
      <c r="O117" s="85">
        <f t="shared" si="326"/>
        <v>0</v>
      </c>
      <c r="P117" s="126"/>
      <c r="Q117" s="561"/>
      <c r="R117" s="232" t="s">
        <v>91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111">
        <v>0</v>
      </c>
      <c r="AE117" s="85">
        <f t="shared" si="327"/>
        <v>0</v>
      </c>
      <c r="AF117" s="126"/>
      <c r="AG117" s="561"/>
      <c r="AH117" s="232" t="s">
        <v>91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0</v>
      </c>
      <c r="AT117" s="111">
        <v>0</v>
      </c>
      <c r="AU117" s="85">
        <f t="shared" si="328"/>
        <v>0</v>
      </c>
      <c r="AV117" s="126"/>
      <c r="AW117" s="561"/>
      <c r="AX117" s="232" t="s">
        <v>91</v>
      </c>
      <c r="AY117" s="3">
        <v>0</v>
      </c>
      <c r="AZ117" s="3">
        <v>0</v>
      </c>
      <c r="BA117" s="3">
        <v>0</v>
      </c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111">
        <v>0</v>
      </c>
      <c r="BK117" s="85">
        <f t="shared" si="329"/>
        <v>0</v>
      </c>
      <c r="BL117" s="126"/>
      <c r="BM117" s="402">
        <v>0</v>
      </c>
      <c r="BN117" s="402">
        <v>0</v>
      </c>
      <c r="BO117" s="402">
        <v>0</v>
      </c>
      <c r="BP117" s="402">
        <v>0</v>
      </c>
    </row>
    <row r="118" spans="1:68" x14ac:dyDescent="0.3">
      <c r="A118" s="561"/>
      <c r="B118" s="232" t="s">
        <v>92</v>
      </c>
      <c r="C118" s="111">
        <v>0</v>
      </c>
      <c r="D118" s="111">
        <v>0</v>
      </c>
      <c r="E118" s="111">
        <v>0</v>
      </c>
      <c r="F118" s="111">
        <v>0</v>
      </c>
      <c r="G118" s="111">
        <v>0</v>
      </c>
      <c r="H118" s="111">
        <v>0</v>
      </c>
      <c r="I118" s="111">
        <v>0</v>
      </c>
      <c r="J118" s="111">
        <v>0</v>
      </c>
      <c r="K118" s="111">
        <v>0</v>
      </c>
      <c r="L118" s="111">
        <v>0</v>
      </c>
      <c r="M118" s="111">
        <v>0</v>
      </c>
      <c r="N118" s="111">
        <v>0</v>
      </c>
      <c r="O118" s="85">
        <f t="shared" si="326"/>
        <v>0</v>
      </c>
      <c r="P118" s="126"/>
      <c r="Q118" s="561"/>
      <c r="R118" s="232" t="s">
        <v>92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111">
        <v>0</v>
      </c>
      <c r="AE118" s="85">
        <f t="shared" si="327"/>
        <v>0</v>
      </c>
      <c r="AF118" s="126"/>
      <c r="AG118" s="561"/>
      <c r="AH118" s="232" t="s">
        <v>92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0</v>
      </c>
      <c r="AT118" s="111">
        <v>0</v>
      </c>
      <c r="AU118" s="85">
        <f t="shared" si="328"/>
        <v>0</v>
      </c>
      <c r="AV118" s="126"/>
      <c r="AW118" s="561"/>
      <c r="AX118" s="232" t="s">
        <v>92</v>
      </c>
      <c r="AY118" s="3">
        <v>0</v>
      </c>
      <c r="AZ118" s="3">
        <v>0</v>
      </c>
      <c r="BA118" s="3">
        <v>0</v>
      </c>
      <c r="BB118" s="3">
        <v>0</v>
      </c>
      <c r="BC118" s="3">
        <v>0</v>
      </c>
      <c r="BD118" s="3">
        <v>0</v>
      </c>
      <c r="BE118" s="3">
        <v>0</v>
      </c>
      <c r="BF118" s="3">
        <v>0</v>
      </c>
      <c r="BG118" s="3">
        <v>0</v>
      </c>
      <c r="BH118" s="3">
        <v>0</v>
      </c>
      <c r="BI118" s="3">
        <v>0</v>
      </c>
      <c r="BJ118" s="111">
        <v>0</v>
      </c>
      <c r="BK118" s="85">
        <f t="shared" si="329"/>
        <v>0</v>
      </c>
      <c r="BL118" s="126"/>
      <c r="BM118" s="402">
        <v>0</v>
      </c>
      <c r="BN118" s="402">
        <v>0</v>
      </c>
      <c r="BO118" s="402">
        <v>0</v>
      </c>
      <c r="BP118" s="402">
        <v>0</v>
      </c>
    </row>
    <row r="119" spans="1:68" x14ac:dyDescent="0.3">
      <c r="A119" s="561"/>
      <c r="B119" s="232" t="s">
        <v>93</v>
      </c>
      <c r="C119" s="111">
        <v>0</v>
      </c>
      <c r="D119" s="111">
        <v>0</v>
      </c>
      <c r="E119" s="111">
        <v>0</v>
      </c>
      <c r="F119" s="111">
        <v>0</v>
      </c>
      <c r="G119" s="111">
        <v>0</v>
      </c>
      <c r="H119" s="111">
        <v>0</v>
      </c>
      <c r="I119" s="111">
        <v>0</v>
      </c>
      <c r="J119" s="111">
        <v>0</v>
      </c>
      <c r="K119" s="111">
        <v>0</v>
      </c>
      <c r="L119" s="111">
        <v>0</v>
      </c>
      <c r="M119" s="111">
        <v>0</v>
      </c>
      <c r="N119" s="111">
        <v>0</v>
      </c>
      <c r="O119" s="85">
        <f t="shared" si="326"/>
        <v>0</v>
      </c>
      <c r="P119" s="126"/>
      <c r="Q119" s="561"/>
      <c r="R119" s="232" t="s">
        <v>93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111">
        <v>0</v>
      </c>
      <c r="AE119" s="85">
        <f t="shared" si="327"/>
        <v>0</v>
      </c>
      <c r="AF119" s="126"/>
      <c r="AG119" s="561"/>
      <c r="AH119" s="232" t="s">
        <v>93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0</v>
      </c>
      <c r="AT119" s="111">
        <v>0</v>
      </c>
      <c r="AU119" s="85">
        <f t="shared" si="328"/>
        <v>0</v>
      </c>
      <c r="AV119" s="126"/>
      <c r="AW119" s="561"/>
      <c r="AX119" s="232" t="s">
        <v>93</v>
      </c>
      <c r="AY119" s="3">
        <v>0</v>
      </c>
      <c r="AZ119" s="3">
        <v>0</v>
      </c>
      <c r="BA119" s="3">
        <v>0</v>
      </c>
      <c r="BB119" s="3">
        <v>0</v>
      </c>
      <c r="BC119" s="3">
        <v>0</v>
      </c>
      <c r="BD119" s="3">
        <v>0</v>
      </c>
      <c r="BE119" s="3">
        <v>0</v>
      </c>
      <c r="BF119" s="3">
        <v>0</v>
      </c>
      <c r="BG119" s="3">
        <v>0</v>
      </c>
      <c r="BH119" s="3">
        <v>0</v>
      </c>
      <c r="BI119" s="3">
        <v>0</v>
      </c>
      <c r="BJ119" s="111">
        <v>0</v>
      </c>
      <c r="BK119" s="85">
        <f t="shared" si="329"/>
        <v>0</v>
      </c>
      <c r="BL119" s="126"/>
      <c r="BM119" s="402">
        <v>0</v>
      </c>
      <c r="BN119" s="402">
        <v>0</v>
      </c>
      <c r="BO119" s="402">
        <v>0</v>
      </c>
      <c r="BP119" s="402">
        <v>0</v>
      </c>
    </row>
    <row r="120" spans="1:68" x14ac:dyDescent="0.3">
      <c r="A120" s="561"/>
      <c r="B120" s="232" t="s">
        <v>94</v>
      </c>
      <c r="C120" s="111">
        <v>0</v>
      </c>
      <c r="D120" s="111">
        <v>0</v>
      </c>
      <c r="E120" s="111">
        <v>0</v>
      </c>
      <c r="F120" s="111">
        <v>0</v>
      </c>
      <c r="G120" s="111">
        <v>0</v>
      </c>
      <c r="H120" s="111">
        <v>0</v>
      </c>
      <c r="I120" s="111">
        <v>0</v>
      </c>
      <c r="J120" s="111">
        <v>0</v>
      </c>
      <c r="K120" s="111">
        <v>0</v>
      </c>
      <c r="L120" s="111">
        <v>0</v>
      </c>
      <c r="M120" s="111">
        <v>0</v>
      </c>
      <c r="N120" s="111">
        <v>0</v>
      </c>
      <c r="O120" s="85">
        <f t="shared" si="326"/>
        <v>0</v>
      </c>
      <c r="P120" s="126"/>
      <c r="Q120" s="561"/>
      <c r="R120" s="232" t="s">
        <v>94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111">
        <v>0</v>
      </c>
      <c r="AE120" s="85">
        <f t="shared" si="327"/>
        <v>0</v>
      </c>
      <c r="AF120" s="126"/>
      <c r="AG120" s="561"/>
      <c r="AH120" s="232" t="s">
        <v>94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0</v>
      </c>
      <c r="AT120" s="111">
        <v>0</v>
      </c>
      <c r="AU120" s="85">
        <f t="shared" si="328"/>
        <v>0</v>
      </c>
      <c r="AV120" s="126"/>
      <c r="AW120" s="561"/>
      <c r="AX120" s="232" t="s">
        <v>94</v>
      </c>
      <c r="AY120" s="3">
        <v>0</v>
      </c>
      <c r="AZ120" s="3">
        <v>0</v>
      </c>
      <c r="BA120" s="3">
        <v>0</v>
      </c>
      <c r="BB120" s="3">
        <v>0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0</v>
      </c>
      <c r="BI120" s="3">
        <v>0</v>
      </c>
      <c r="BJ120" s="111">
        <v>0</v>
      </c>
      <c r="BK120" s="85">
        <f t="shared" si="329"/>
        <v>0</v>
      </c>
      <c r="BL120" s="126"/>
      <c r="BM120" s="402">
        <v>0</v>
      </c>
      <c r="BN120" s="402">
        <v>0</v>
      </c>
      <c r="BO120" s="402">
        <v>0</v>
      </c>
      <c r="BP120" s="402">
        <v>0</v>
      </c>
    </row>
    <row r="121" spans="1:68" x14ac:dyDescent="0.3">
      <c r="A121" s="561"/>
      <c r="B121" s="232" t="s">
        <v>95</v>
      </c>
      <c r="C121" s="111">
        <v>0</v>
      </c>
      <c r="D121" s="111">
        <v>0</v>
      </c>
      <c r="E121" s="111">
        <v>0</v>
      </c>
      <c r="F121" s="111">
        <v>0</v>
      </c>
      <c r="G121" s="111">
        <v>0</v>
      </c>
      <c r="H121" s="111">
        <v>0</v>
      </c>
      <c r="I121" s="111">
        <v>0</v>
      </c>
      <c r="J121" s="111">
        <v>0</v>
      </c>
      <c r="K121" s="111">
        <v>0</v>
      </c>
      <c r="L121" s="111">
        <v>0</v>
      </c>
      <c r="M121" s="111">
        <v>0</v>
      </c>
      <c r="N121" s="111">
        <v>0</v>
      </c>
      <c r="O121" s="85">
        <f t="shared" si="326"/>
        <v>0</v>
      </c>
      <c r="P121" s="126"/>
      <c r="Q121" s="561"/>
      <c r="R121" s="232" t="s">
        <v>95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111">
        <v>0</v>
      </c>
      <c r="AE121" s="85">
        <f t="shared" si="327"/>
        <v>0</v>
      </c>
      <c r="AF121" s="126"/>
      <c r="AG121" s="561"/>
      <c r="AH121" s="232" t="s">
        <v>95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0</v>
      </c>
      <c r="AT121" s="111">
        <v>0</v>
      </c>
      <c r="AU121" s="85">
        <f t="shared" si="328"/>
        <v>0</v>
      </c>
      <c r="AV121" s="126"/>
      <c r="AW121" s="561"/>
      <c r="AX121" s="232" t="s">
        <v>95</v>
      </c>
      <c r="AY121" s="3">
        <v>0</v>
      </c>
      <c r="AZ121" s="3">
        <v>0</v>
      </c>
      <c r="BA121" s="3">
        <v>0</v>
      </c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111">
        <v>0</v>
      </c>
      <c r="BK121" s="85">
        <f t="shared" si="329"/>
        <v>0</v>
      </c>
      <c r="BL121" s="126"/>
      <c r="BM121" s="402">
        <v>0</v>
      </c>
      <c r="BN121" s="402">
        <v>0</v>
      </c>
      <c r="BO121" s="402">
        <v>0</v>
      </c>
      <c r="BP121" s="402">
        <v>0</v>
      </c>
    </row>
    <row r="122" spans="1:68" x14ac:dyDescent="0.3">
      <c r="A122" s="561"/>
      <c r="B122" s="232" t="s">
        <v>96</v>
      </c>
      <c r="C122" s="111">
        <v>0</v>
      </c>
      <c r="D122" s="111">
        <v>0</v>
      </c>
      <c r="E122" s="111">
        <v>0</v>
      </c>
      <c r="F122" s="111">
        <v>0</v>
      </c>
      <c r="G122" s="111">
        <v>0</v>
      </c>
      <c r="H122" s="111">
        <v>0</v>
      </c>
      <c r="I122" s="111">
        <v>0</v>
      </c>
      <c r="J122" s="111">
        <v>0</v>
      </c>
      <c r="K122" s="111">
        <v>0</v>
      </c>
      <c r="L122" s="111">
        <v>0</v>
      </c>
      <c r="M122" s="111">
        <v>0</v>
      </c>
      <c r="N122" s="111">
        <v>0</v>
      </c>
      <c r="O122" s="85">
        <f t="shared" si="326"/>
        <v>0</v>
      </c>
      <c r="P122" s="126"/>
      <c r="Q122" s="561"/>
      <c r="R122" s="232" t="s">
        <v>96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111">
        <v>0</v>
      </c>
      <c r="AE122" s="85">
        <f t="shared" si="327"/>
        <v>0</v>
      </c>
      <c r="AF122" s="126"/>
      <c r="AG122" s="561"/>
      <c r="AH122" s="232" t="s">
        <v>96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0</v>
      </c>
      <c r="AT122" s="111">
        <v>0</v>
      </c>
      <c r="AU122" s="85">
        <f t="shared" si="328"/>
        <v>0</v>
      </c>
      <c r="AV122" s="126"/>
      <c r="AW122" s="561"/>
      <c r="AX122" s="232" t="s">
        <v>96</v>
      </c>
      <c r="AY122" s="3">
        <v>0</v>
      </c>
      <c r="AZ122" s="3">
        <v>0</v>
      </c>
      <c r="BA122" s="3">
        <v>0</v>
      </c>
      <c r="BB122" s="3">
        <v>0</v>
      </c>
      <c r="BC122" s="3">
        <v>0</v>
      </c>
      <c r="BD122" s="3">
        <v>0</v>
      </c>
      <c r="BE122" s="3">
        <v>0</v>
      </c>
      <c r="BF122" s="3">
        <v>0</v>
      </c>
      <c r="BG122" s="3">
        <v>0</v>
      </c>
      <c r="BH122" s="3">
        <v>0</v>
      </c>
      <c r="BI122" s="3">
        <v>0</v>
      </c>
      <c r="BJ122" s="111">
        <v>0</v>
      </c>
      <c r="BK122" s="85">
        <f t="shared" si="329"/>
        <v>0</v>
      </c>
      <c r="BL122" s="126"/>
      <c r="BM122" s="402">
        <v>0</v>
      </c>
      <c r="BN122" s="402">
        <v>0</v>
      </c>
      <c r="BO122" s="402">
        <v>0</v>
      </c>
      <c r="BP122" s="402">
        <v>0</v>
      </c>
    </row>
    <row r="123" spans="1:68" x14ac:dyDescent="0.3">
      <c r="A123" s="561"/>
      <c r="B123" s="232" t="s">
        <v>97</v>
      </c>
      <c r="C123" s="111">
        <v>0</v>
      </c>
      <c r="D123" s="111">
        <v>3052.6015014648438</v>
      </c>
      <c r="E123" s="111">
        <v>182677.19427490234</v>
      </c>
      <c r="F123" s="111">
        <v>0</v>
      </c>
      <c r="G123" s="111">
        <v>0</v>
      </c>
      <c r="H123" s="111">
        <v>0</v>
      </c>
      <c r="I123" s="111">
        <v>36615.568206787109</v>
      </c>
      <c r="J123" s="111">
        <v>5666.5016479492188</v>
      </c>
      <c r="K123" s="111">
        <v>0</v>
      </c>
      <c r="L123" s="111">
        <v>121434.16351318359</v>
      </c>
      <c r="M123" s="111">
        <v>5776.3775024414063</v>
      </c>
      <c r="N123" s="111">
        <v>13385.460090637207</v>
      </c>
      <c r="O123" s="85">
        <f t="shared" si="326"/>
        <v>368607.86673736572</v>
      </c>
      <c r="P123" s="126"/>
      <c r="Q123" s="561"/>
      <c r="R123" s="232" t="s">
        <v>97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19662.375640869141</v>
      </c>
      <c r="Z123" s="3">
        <v>0</v>
      </c>
      <c r="AA123" s="3">
        <v>0</v>
      </c>
      <c r="AB123" s="3">
        <v>0</v>
      </c>
      <c r="AC123" s="3">
        <v>0</v>
      </c>
      <c r="AD123" s="111">
        <v>0</v>
      </c>
      <c r="AE123" s="85">
        <f t="shared" si="327"/>
        <v>19662.375640869141</v>
      </c>
      <c r="AF123" s="126"/>
      <c r="AG123" s="561"/>
      <c r="AH123" s="232" t="s">
        <v>97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0</v>
      </c>
      <c r="AT123" s="111">
        <v>0</v>
      </c>
      <c r="AU123" s="85">
        <f t="shared" si="328"/>
        <v>0</v>
      </c>
      <c r="AV123" s="126"/>
      <c r="AW123" s="561"/>
      <c r="AX123" s="232" t="s">
        <v>97</v>
      </c>
      <c r="AY123" s="3">
        <v>0</v>
      </c>
      <c r="AZ123" s="3">
        <v>0</v>
      </c>
      <c r="BA123" s="3">
        <v>0</v>
      </c>
      <c r="BB123" s="3">
        <v>0</v>
      </c>
      <c r="BC123" s="3">
        <v>0</v>
      </c>
      <c r="BD123" s="3">
        <v>0</v>
      </c>
      <c r="BE123" s="3">
        <v>0</v>
      </c>
      <c r="BF123" s="3">
        <v>0</v>
      </c>
      <c r="BG123" s="3">
        <v>0</v>
      </c>
      <c r="BH123" s="3">
        <v>0</v>
      </c>
      <c r="BI123" s="3">
        <v>0</v>
      </c>
      <c r="BJ123" s="111">
        <v>0</v>
      </c>
      <c r="BK123" s="85">
        <f t="shared" si="329"/>
        <v>0</v>
      </c>
      <c r="BL123" s="126"/>
      <c r="BM123" s="402">
        <v>0</v>
      </c>
      <c r="BN123" s="402">
        <v>0</v>
      </c>
      <c r="BO123" s="402">
        <v>0</v>
      </c>
      <c r="BP123" s="402">
        <v>0</v>
      </c>
    </row>
    <row r="124" spans="1:68" x14ac:dyDescent="0.3">
      <c r="A124" s="561"/>
      <c r="B124" s="232" t="s">
        <v>98</v>
      </c>
      <c r="C124" s="111">
        <v>0</v>
      </c>
      <c r="D124" s="111">
        <v>0</v>
      </c>
      <c r="E124" s="111">
        <v>0</v>
      </c>
      <c r="F124" s="111">
        <v>0</v>
      </c>
      <c r="G124" s="111">
        <v>0</v>
      </c>
      <c r="H124" s="111">
        <v>0</v>
      </c>
      <c r="I124" s="111">
        <v>0</v>
      </c>
      <c r="J124" s="111">
        <v>0</v>
      </c>
      <c r="K124" s="111">
        <v>0</v>
      </c>
      <c r="L124" s="111">
        <v>0</v>
      </c>
      <c r="M124" s="111">
        <v>0</v>
      </c>
      <c r="N124" s="111">
        <v>0</v>
      </c>
      <c r="O124" s="85">
        <f t="shared" si="326"/>
        <v>0</v>
      </c>
      <c r="P124" s="126"/>
      <c r="Q124" s="561"/>
      <c r="R124" s="232" t="s">
        <v>98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111">
        <v>0</v>
      </c>
      <c r="AE124" s="85">
        <f t="shared" si="327"/>
        <v>0</v>
      </c>
      <c r="AF124" s="126"/>
      <c r="AG124" s="561"/>
      <c r="AH124" s="232" t="s">
        <v>98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111">
        <v>0</v>
      </c>
      <c r="AU124" s="85">
        <f t="shared" si="328"/>
        <v>0</v>
      </c>
      <c r="AV124" s="126"/>
      <c r="AW124" s="561"/>
      <c r="AX124" s="232" t="s">
        <v>98</v>
      </c>
      <c r="AY124" s="3">
        <v>0</v>
      </c>
      <c r="AZ124" s="3">
        <v>0</v>
      </c>
      <c r="BA124" s="3">
        <v>0</v>
      </c>
      <c r="BB124" s="3">
        <v>0</v>
      </c>
      <c r="BC124" s="3">
        <v>0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3">
        <v>0</v>
      </c>
      <c r="BJ124" s="111">
        <v>0</v>
      </c>
      <c r="BK124" s="85">
        <f t="shared" si="329"/>
        <v>0</v>
      </c>
      <c r="BL124" s="126"/>
      <c r="BM124" s="402">
        <v>0</v>
      </c>
      <c r="BN124" s="402">
        <v>0</v>
      </c>
      <c r="BO124" s="402">
        <v>0</v>
      </c>
      <c r="BP124" s="402">
        <v>0</v>
      </c>
    </row>
    <row r="125" spans="1:68" x14ac:dyDescent="0.3">
      <c r="A125" s="561"/>
      <c r="B125" s="232" t="s">
        <v>99</v>
      </c>
      <c r="C125" s="111">
        <v>0</v>
      </c>
      <c r="D125" s="111">
        <v>0</v>
      </c>
      <c r="E125" s="111">
        <v>0</v>
      </c>
      <c r="F125" s="111">
        <v>0</v>
      </c>
      <c r="G125" s="111">
        <v>0</v>
      </c>
      <c r="H125" s="111">
        <v>0</v>
      </c>
      <c r="I125" s="111">
        <v>0</v>
      </c>
      <c r="J125" s="111">
        <v>0</v>
      </c>
      <c r="K125" s="111">
        <v>0</v>
      </c>
      <c r="L125" s="111">
        <v>0</v>
      </c>
      <c r="M125" s="111">
        <v>0</v>
      </c>
      <c r="N125" s="111">
        <v>0</v>
      </c>
      <c r="O125" s="85">
        <f t="shared" si="326"/>
        <v>0</v>
      </c>
      <c r="P125" s="126"/>
      <c r="Q125" s="561"/>
      <c r="R125" s="232" t="s">
        <v>99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111">
        <v>0</v>
      </c>
      <c r="AE125" s="85">
        <f t="shared" si="327"/>
        <v>0</v>
      </c>
      <c r="AF125" s="126"/>
      <c r="AG125" s="561"/>
      <c r="AH125" s="232" t="s">
        <v>99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0</v>
      </c>
      <c r="AT125" s="111">
        <v>0</v>
      </c>
      <c r="AU125" s="85">
        <f t="shared" si="328"/>
        <v>0</v>
      </c>
      <c r="AV125" s="126"/>
      <c r="AW125" s="561"/>
      <c r="AX125" s="232" t="s">
        <v>99</v>
      </c>
      <c r="AY125" s="3">
        <v>0</v>
      </c>
      <c r="AZ125" s="3">
        <v>0</v>
      </c>
      <c r="BA125" s="3">
        <v>0</v>
      </c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0</v>
      </c>
      <c r="BI125" s="3">
        <v>0</v>
      </c>
      <c r="BJ125" s="111">
        <v>0</v>
      </c>
      <c r="BK125" s="85">
        <f t="shared" si="329"/>
        <v>0</v>
      </c>
      <c r="BL125" s="126"/>
      <c r="BM125" s="402">
        <v>0</v>
      </c>
      <c r="BN125" s="402">
        <v>0</v>
      </c>
      <c r="BO125" s="402">
        <v>0</v>
      </c>
      <c r="BP125" s="402">
        <v>0</v>
      </c>
    </row>
    <row r="126" spans="1:68" x14ac:dyDescent="0.3">
      <c r="A126" s="561"/>
      <c r="B126" s="232" t="s">
        <v>100</v>
      </c>
      <c r="C126" s="111">
        <v>0</v>
      </c>
      <c r="D126" s="111">
        <v>0</v>
      </c>
      <c r="E126" s="111">
        <v>0</v>
      </c>
      <c r="F126" s="111">
        <v>0</v>
      </c>
      <c r="G126" s="111">
        <v>0</v>
      </c>
      <c r="H126" s="111">
        <v>0</v>
      </c>
      <c r="I126" s="111">
        <v>0</v>
      </c>
      <c r="J126" s="111">
        <v>0</v>
      </c>
      <c r="K126" s="111">
        <v>0</v>
      </c>
      <c r="L126" s="111">
        <v>0</v>
      </c>
      <c r="M126" s="111">
        <v>0</v>
      </c>
      <c r="N126" s="111">
        <v>0</v>
      </c>
      <c r="O126" s="85">
        <f t="shared" si="326"/>
        <v>0</v>
      </c>
      <c r="P126" s="126"/>
      <c r="Q126" s="561"/>
      <c r="R126" s="232" t="s">
        <v>100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111">
        <v>0</v>
      </c>
      <c r="AE126" s="85">
        <f t="shared" si="327"/>
        <v>0</v>
      </c>
      <c r="AF126" s="126"/>
      <c r="AG126" s="561"/>
      <c r="AH126" s="232" t="s">
        <v>100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0</v>
      </c>
      <c r="AT126" s="111">
        <v>0</v>
      </c>
      <c r="AU126" s="85">
        <f t="shared" si="328"/>
        <v>0</v>
      </c>
      <c r="AV126" s="126"/>
      <c r="AW126" s="561"/>
      <c r="AX126" s="232" t="s">
        <v>100</v>
      </c>
      <c r="AY126" s="3">
        <v>0</v>
      </c>
      <c r="AZ126" s="3">
        <v>0</v>
      </c>
      <c r="BA126" s="3">
        <v>0</v>
      </c>
      <c r="BB126" s="3">
        <v>0</v>
      </c>
      <c r="BC126" s="3">
        <v>0</v>
      </c>
      <c r="BD126" s="3">
        <v>0</v>
      </c>
      <c r="BE126" s="3">
        <v>0</v>
      </c>
      <c r="BF126" s="3">
        <v>0</v>
      </c>
      <c r="BG126" s="3">
        <v>0</v>
      </c>
      <c r="BH126" s="3">
        <v>0</v>
      </c>
      <c r="BI126" s="3">
        <v>0</v>
      </c>
      <c r="BJ126" s="111">
        <v>0</v>
      </c>
      <c r="BK126" s="85">
        <f t="shared" si="329"/>
        <v>0</v>
      </c>
      <c r="BL126" s="126"/>
      <c r="BM126" s="402">
        <v>0</v>
      </c>
      <c r="BN126" s="402">
        <v>0</v>
      </c>
      <c r="BO126" s="402">
        <v>0</v>
      </c>
      <c r="BP126" s="402">
        <v>0</v>
      </c>
    </row>
    <row r="127" spans="1:68" x14ac:dyDescent="0.3">
      <c r="A127" s="561"/>
      <c r="B127" s="232" t="s">
        <v>101</v>
      </c>
      <c r="C127" s="111">
        <v>0</v>
      </c>
      <c r="D127" s="111">
        <v>0</v>
      </c>
      <c r="E127" s="111">
        <v>0</v>
      </c>
      <c r="F127" s="111">
        <v>0</v>
      </c>
      <c r="G127" s="111">
        <v>0</v>
      </c>
      <c r="H127" s="111">
        <v>0</v>
      </c>
      <c r="I127" s="111">
        <v>0</v>
      </c>
      <c r="J127" s="111">
        <v>0</v>
      </c>
      <c r="K127" s="111">
        <v>0</v>
      </c>
      <c r="L127" s="111">
        <v>0</v>
      </c>
      <c r="M127" s="111">
        <v>0</v>
      </c>
      <c r="N127" s="111">
        <v>0</v>
      </c>
      <c r="O127" s="85">
        <f t="shared" si="326"/>
        <v>0</v>
      </c>
      <c r="P127" s="126"/>
      <c r="Q127" s="561"/>
      <c r="R127" s="232" t="s">
        <v>101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111">
        <v>0</v>
      </c>
      <c r="AE127" s="85">
        <f t="shared" si="327"/>
        <v>0</v>
      </c>
      <c r="AF127" s="126"/>
      <c r="AG127" s="561"/>
      <c r="AH127" s="232" t="s">
        <v>101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0</v>
      </c>
      <c r="AT127" s="111">
        <v>0</v>
      </c>
      <c r="AU127" s="85">
        <f t="shared" si="328"/>
        <v>0</v>
      </c>
      <c r="AV127" s="126"/>
      <c r="AW127" s="561"/>
      <c r="AX127" s="232" t="s">
        <v>101</v>
      </c>
      <c r="AY127" s="3">
        <v>0</v>
      </c>
      <c r="AZ127" s="3">
        <v>0</v>
      </c>
      <c r="BA127" s="3">
        <v>0</v>
      </c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  <c r="BJ127" s="111">
        <v>0</v>
      </c>
      <c r="BK127" s="85">
        <f t="shared" si="329"/>
        <v>0</v>
      </c>
      <c r="BL127" s="126"/>
      <c r="BM127" s="402">
        <v>0</v>
      </c>
      <c r="BN127" s="402">
        <v>0</v>
      </c>
      <c r="BO127" s="402">
        <v>0</v>
      </c>
      <c r="BP127" s="402">
        <v>0</v>
      </c>
    </row>
    <row r="128" spans="1:68" ht="15" thickBot="1" x14ac:dyDescent="0.35">
      <c r="A128" s="562"/>
      <c r="B128" s="232" t="s">
        <v>102</v>
      </c>
      <c r="C128" s="111">
        <v>0</v>
      </c>
      <c r="D128" s="111">
        <v>0</v>
      </c>
      <c r="E128" s="111">
        <v>0</v>
      </c>
      <c r="F128" s="111">
        <v>0</v>
      </c>
      <c r="G128" s="111">
        <v>0</v>
      </c>
      <c r="H128" s="111">
        <v>0</v>
      </c>
      <c r="I128" s="111">
        <v>0</v>
      </c>
      <c r="J128" s="111">
        <v>0</v>
      </c>
      <c r="K128" s="111">
        <v>0</v>
      </c>
      <c r="L128" s="111">
        <v>0</v>
      </c>
      <c r="M128" s="111">
        <v>0</v>
      </c>
      <c r="N128" s="111">
        <v>0</v>
      </c>
      <c r="O128" s="85">
        <f t="shared" si="326"/>
        <v>0</v>
      </c>
      <c r="P128" s="126"/>
      <c r="Q128" s="562"/>
      <c r="R128" s="232" t="s">
        <v>102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111">
        <v>0</v>
      </c>
      <c r="AE128" s="85">
        <f t="shared" si="327"/>
        <v>0</v>
      </c>
      <c r="AF128" s="126"/>
      <c r="AG128" s="562"/>
      <c r="AH128" s="232" t="s">
        <v>102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0</v>
      </c>
      <c r="AT128" s="111">
        <v>0</v>
      </c>
      <c r="AU128" s="85">
        <f t="shared" si="328"/>
        <v>0</v>
      </c>
      <c r="AV128" s="126"/>
      <c r="AW128" s="562"/>
      <c r="AX128" s="232" t="s">
        <v>102</v>
      </c>
      <c r="AY128" s="3">
        <v>0</v>
      </c>
      <c r="AZ128" s="3">
        <v>0</v>
      </c>
      <c r="BA128" s="3">
        <v>0</v>
      </c>
      <c r="BB128" s="3">
        <v>0</v>
      </c>
      <c r="BC128" s="3">
        <v>0</v>
      </c>
      <c r="BD128" s="3">
        <v>0</v>
      </c>
      <c r="BE128" s="3">
        <v>0</v>
      </c>
      <c r="BF128" s="3">
        <v>0</v>
      </c>
      <c r="BG128" s="3">
        <v>0</v>
      </c>
      <c r="BH128" s="3">
        <v>0</v>
      </c>
      <c r="BI128" s="3">
        <v>0</v>
      </c>
      <c r="BJ128" s="111">
        <v>0</v>
      </c>
      <c r="BK128" s="85">
        <f t="shared" si="329"/>
        <v>0</v>
      </c>
      <c r="BL128" s="126"/>
      <c r="BM128" s="402">
        <v>0</v>
      </c>
      <c r="BN128" s="402">
        <v>0</v>
      </c>
      <c r="BO128" s="402">
        <v>0</v>
      </c>
      <c r="BP128" s="402">
        <v>0</v>
      </c>
    </row>
    <row r="129" spans="1:68" ht="21.45" customHeight="1" thickBot="1" x14ac:dyDescent="0.35">
      <c r="B129" s="233" t="s">
        <v>70</v>
      </c>
      <c r="C129" s="226">
        <f>SUM(C116:C128)</f>
        <v>0</v>
      </c>
      <c r="D129" s="226">
        <f t="shared" ref="D129" si="330">SUM(D116:D128)</f>
        <v>3052.6015014648438</v>
      </c>
      <c r="E129" s="226">
        <f t="shared" ref="E129" si="331">SUM(E116:E128)</f>
        <v>182677.19427490234</v>
      </c>
      <c r="F129" s="226">
        <f t="shared" ref="F129" si="332">SUM(F116:F128)</f>
        <v>0</v>
      </c>
      <c r="G129" s="226">
        <f t="shared" ref="G129" si="333">SUM(G116:G128)</f>
        <v>0</v>
      </c>
      <c r="H129" s="226">
        <f t="shared" ref="H129" si="334">SUM(H116:H128)</f>
        <v>0</v>
      </c>
      <c r="I129" s="226">
        <f t="shared" ref="I129" si="335">SUM(I116:I128)</f>
        <v>36615.568206787109</v>
      </c>
      <c r="J129" s="226">
        <f t="shared" ref="J129" si="336">SUM(J116:J128)</f>
        <v>5666.5016479492188</v>
      </c>
      <c r="K129" s="226">
        <f t="shared" ref="K129" si="337">SUM(K116:K128)</f>
        <v>0</v>
      </c>
      <c r="L129" s="226">
        <f t="shared" ref="L129" si="338">SUM(L116:L128)</f>
        <v>121434.16351318359</v>
      </c>
      <c r="M129" s="226">
        <f t="shared" ref="M129" si="339">SUM(M116:M128)</f>
        <v>5776.3775024414063</v>
      </c>
      <c r="N129" s="406">
        <f t="shared" ref="N129" si="340">SUM(N116:N128)</f>
        <v>13385.460090637207</v>
      </c>
      <c r="O129" s="88">
        <f t="shared" si="326"/>
        <v>368607.86673736572</v>
      </c>
      <c r="P129" s="126"/>
      <c r="R129" s="233" t="s">
        <v>70</v>
      </c>
      <c r="S129" s="226">
        <f>SUM(S116:S128)</f>
        <v>0</v>
      </c>
      <c r="T129" s="226">
        <f t="shared" ref="T129" si="341">SUM(T116:T128)</f>
        <v>0</v>
      </c>
      <c r="U129" s="226">
        <f t="shared" ref="U129" si="342">SUM(U116:U128)</f>
        <v>0</v>
      </c>
      <c r="V129" s="226">
        <f t="shared" ref="V129" si="343">SUM(V116:V128)</f>
        <v>0</v>
      </c>
      <c r="W129" s="226">
        <f t="shared" ref="W129" si="344">SUM(W116:W128)</f>
        <v>0</v>
      </c>
      <c r="X129" s="226">
        <f t="shared" ref="X129" si="345">SUM(X116:X128)</f>
        <v>0</v>
      </c>
      <c r="Y129" s="226">
        <f t="shared" ref="Y129" si="346">SUM(Y116:Y128)</f>
        <v>19662.375640869141</v>
      </c>
      <c r="Z129" s="226">
        <f t="shared" ref="Z129" si="347">SUM(Z116:Z128)</f>
        <v>0</v>
      </c>
      <c r="AA129" s="226">
        <f t="shared" ref="AA129" si="348">SUM(AA116:AA128)</f>
        <v>0</v>
      </c>
      <c r="AB129" s="226">
        <f t="shared" ref="AB129" si="349">SUM(AB116:AB128)</f>
        <v>0</v>
      </c>
      <c r="AC129" s="226">
        <f t="shared" ref="AC129" si="350">SUM(AC116:AC128)</f>
        <v>0</v>
      </c>
      <c r="AD129" s="406">
        <f t="shared" ref="AD129" si="351">SUM(AD116:AD128)</f>
        <v>0</v>
      </c>
      <c r="AE129" s="88">
        <f t="shared" si="327"/>
        <v>19662.375640869141</v>
      </c>
      <c r="AF129" s="126"/>
      <c r="AH129" s="233" t="s">
        <v>70</v>
      </c>
      <c r="AI129" s="226">
        <f>SUM(AI116:AI128)</f>
        <v>0</v>
      </c>
      <c r="AJ129" s="226">
        <f t="shared" ref="AJ129" si="352">SUM(AJ116:AJ128)</f>
        <v>0</v>
      </c>
      <c r="AK129" s="226">
        <f t="shared" ref="AK129" si="353">SUM(AK116:AK128)</f>
        <v>0</v>
      </c>
      <c r="AL129" s="226">
        <f t="shared" ref="AL129" si="354">SUM(AL116:AL128)</f>
        <v>0</v>
      </c>
      <c r="AM129" s="226">
        <f t="shared" ref="AM129" si="355">SUM(AM116:AM128)</f>
        <v>0</v>
      </c>
      <c r="AN129" s="226">
        <f t="shared" ref="AN129" si="356">SUM(AN116:AN128)</f>
        <v>0</v>
      </c>
      <c r="AO129" s="226">
        <f t="shared" ref="AO129" si="357">SUM(AO116:AO128)</f>
        <v>0</v>
      </c>
      <c r="AP129" s="226">
        <f t="shared" ref="AP129" si="358">SUM(AP116:AP128)</f>
        <v>0</v>
      </c>
      <c r="AQ129" s="226">
        <f t="shared" ref="AQ129" si="359">SUM(AQ116:AQ128)</f>
        <v>0</v>
      </c>
      <c r="AR129" s="226">
        <f t="shared" ref="AR129" si="360">SUM(AR116:AR128)</f>
        <v>0</v>
      </c>
      <c r="AS129" s="226">
        <f t="shared" ref="AS129" si="361">SUM(AS116:AS128)</f>
        <v>0</v>
      </c>
      <c r="AT129" s="406">
        <f t="shared" ref="AT129" si="362">SUM(AT116:AT128)</f>
        <v>0</v>
      </c>
      <c r="AU129" s="88">
        <f t="shared" si="328"/>
        <v>0</v>
      </c>
      <c r="AV129" s="126"/>
      <c r="AX129" s="233" t="s">
        <v>70</v>
      </c>
      <c r="AY129" s="226">
        <f>SUM(AY116:AY128)</f>
        <v>0</v>
      </c>
      <c r="AZ129" s="226">
        <f t="shared" ref="AZ129" si="363">SUM(AZ116:AZ128)</f>
        <v>0</v>
      </c>
      <c r="BA129" s="226">
        <f t="shared" ref="BA129" si="364">SUM(BA116:BA128)</f>
        <v>0</v>
      </c>
      <c r="BB129" s="226">
        <f t="shared" ref="BB129" si="365">SUM(BB116:BB128)</f>
        <v>0</v>
      </c>
      <c r="BC129" s="226">
        <f t="shared" ref="BC129" si="366">SUM(BC116:BC128)</f>
        <v>0</v>
      </c>
      <c r="BD129" s="226">
        <f t="shared" ref="BD129" si="367">SUM(BD116:BD128)</f>
        <v>0</v>
      </c>
      <c r="BE129" s="226">
        <f t="shared" ref="BE129" si="368">SUM(BE116:BE128)</f>
        <v>0</v>
      </c>
      <c r="BF129" s="226">
        <f t="shared" ref="BF129" si="369">SUM(BF116:BF128)</f>
        <v>0</v>
      </c>
      <c r="BG129" s="226">
        <f t="shared" ref="BG129" si="370">SUM(BG116:BG128)</f>
        <v>0</v>
      </c>
      <c r="BH129" s="226">
        <f t="shared" ref="BH129" si="371">SUM(BH116:BH128)</f>
        <v>0</v>
      </c>
      <c r="BI129" s="226">
        <f t="shared" ref="BI129" si="372">SUM(BI116:BI128)</f>
        <v>0</v>
      </c>
      <c r="BJ129" s="406">
        <f t="shared" ref="BJ129" si="373">SUM(BJ116:BJ128)</f>
        <v>0</v>
      </c>
      <c r="BK129" s="88">
        <f t="shared" si="329"/>
        <v>0</v>
      </c>
      <c r="BL129" s="126"/>
      <c r="BM129" s="402">
        <v>0</v>
      </c>
      <c r="BN129" s="402">
        <v>0</v>
      </c>
      <c r="BO129" s="402">
        <v>0</v>
      </c>
      <c r="BP129" s="402">
        <v>0</v>
      </c>
    </row>
    <row r="130" spans="1:68" ht="21.6" thickBot="1" x14ac:dyDescent="0.35">
      <c r="A130" s="90"/>
      <c r="P130" s="126"/>
      <c r="Q130" s="90"/>
      <c r="AF130" s="126"/>
      <c r="AG130" s="90"/>
      <c r="AV130" s="126"/>
      <c r="AW130" s="90"/>
      <c r="BL130" s="126"/>
    </row>
    <row r="131" spans="1:68" ht="21.6" thickBot="1" x14ac:dyDescent="0.35">
      <c r="A131" s="90"/>
      <c r="B131" s="221" t="s">
        <v>48</v>
      </c>
      <c r="C131" s="222">
        <v>43850</v>
      </c>
      <c r="D131" s="222">
        <v>43882</v>
      </c>
      <c r="E131" s="222">
        <v>43914</v>
      </c>
      <c r="F131" s="222">
        <v>43946</v>
      </c>
      <c r="G131" s="222">
        <v>43978</v>
      </c>
      <c r="H131" s="222">
        <v>44010</v>
      </c>
      <c r="I131" s="222">
        <v>44042</v>
      </c>
      <c r="J131" s="222">
        <v>44074</v>
      </c>
      <c r="K131" s="222">
        <v>44076</v>
      </c>
      <c r="L131" s="222">
        <v>44107</v>
      </c>
      <c r="M131" s="222">
        <v>44140</v>
      </c>
      <c r="N131" s="403" t="s">
        <v>57</v>
      </c>
      <c r="O131" s="223" t="s">
        <v>3</v>
      </c>
      <c r="P131" s="126"/>
      <c r="Q131" s="90"/>
      <c r="R131" s="221" t="s">
        <v>48</v>
      </c>
      <c r="S131" s="222">
        <v>43850</v>
      </c>
      <c r="T131" s="222">
        <v>43882</v>
      </c>
      <c r="U131" s="222">
        <v>43914</v>
      </c>
      <c r="V131" s="222">
        <v>43946</v>
      </c>
      <c r="W131" s="222">
        <v>43978</v>
      </c>
      <c r="X131" s="222">
        <v>44010</v>
      </c>
      <c r="Y131" s="222">
        <v>44042</v>
      </c>
      <c r="Z131" s="222">
        <v>44074</v>
      </c>
      <c r="AA131" s="222">
        <v>44076</v>
      </c>
      <c r="AB131" s="222">
        <v>44107</v>
      </c>
      <c r="AC131" s="222">
        <v>44140</v>
      </c>
      <c r="AD131" s="403" t="s">
        <v>57</v>
      </c>
      <c r="AE131" s="223" t="s">
        <v>3</v>
      </c>
      <c r="AF131" s="126"/>
      <c r="AG131" s="90"/>
      <c r="AH131" s="221" t="s">
        <v>48</v>
      </c>
      <c r="AI131" s="222">
        <v>43850</v>
      </c>
      <c r="AJ131" s="222">
        <v>43882</v>
      </c>
      <c r="AK131" s="222">
        <v>43914</v>
      </c>
      <c r="AL131" s="222">
        <v>43946</v>
      </c>
      <c r="AM131" s="222">
        <v>43978</v>
      </c>
      <c r="AN131" s="222">
        <v>44010</v>
      </c>
      <c r="AO131" s="222">
        <v>44042</v>
      </c>
      <c r="AP131" s="222">
        <v>44074</v>
      </c>
      <c r="AQ131" s="222">
        <v>44076</v>
      </c>
      <c r="AR131" s="222">
        <v>44107</v>
      </c>
      <c r="AS131" s="222">
        <v>44140</v>
      </c>
      <c r="AT131" s="403" t="s">
        <v>57</v>
      </c>
      <c r="AU131" s="223" t="s">
        <v>3</v>
      </c>
      <c r="AV131" s="126"/>
      <c r="AW131" s="90"/>
      <c r="AX131" s="221" t="s">
        <v>48</v>
      </c>
      <c r="AY131" s="222">
        <v>43850</v>
      </c>
      <c r="AZ131" s="222">
        <v>43882</v>
      </c>
      <c r="BA131" s="222">
        <v>43914</v>
      </c>
      <c r="BB131" s="222">
        <v>43946</v>
      </c>
      <c r="BC131" s="222">
        <v>43978</v>
      </c>
      <c r="BD131" s="222">
        <v>44010</v>
      </c>
      <c r="BE131" s="222">
        <v>44042</v>
      </c>
      <c r="BF131" s="222">
        <v>44074</v>
      </c>
      <c r="BG131" s="222">
        <v>44076</v>
      </c>
      <c r="BH131" s="222">
        <v>44107</v>
      </c>
      <c r="BI131" s="222">
        <v>44140</v>
      </c>
      <c r="BJ131" s="403" t="s">
        <v>57</v>
      </c>
      <c r="BK131" s="223" t="s">
        <v>3</v>
      </c>
      <c r="BL131" s="126"/>
    </row>
    <row r="132" spans="1:68" ht="15" customHeight="1" x14ac:dyDescent="0.3">
      <c r="A132" s="557" t="s">
        <v>110</v>
      </c>
      <c r="B132" s="232" t="s">
        <v>90</v>
      </c>
      <c r="C132" s="111">
        <v>0</v>
      </c>
      <c r="D132" s="111">
        <v>0</v>
      </c>
      <c r="E132" s="111">
        <v>0</v>
      </c>
      <c r="F132" s="111">
        <v>0</v>
      </c>
      <c r="G132" s="111">
        <v>0</v>
      </c>
      <c r="H132" s="111">
        <v>0</v>
      </c>
      <c r="I132" s="111">
        <v>0</v>
      </c>
      <c r="J132" s="111">
        <v>0</v>
      </c>
      <c r="K132" s="111">
        <v>0</v>
      </c>
      <c r="L132" s="111">
        <v>0</v>
      </c>
      <c r="M132" s="111">
        <v>0</v>
      </c>
      <c r="N132" s="111">
        <v>0</v>
      </c>
      <c r="O132" s="85">
        <f t="shared" ref="O132:O145" si="374">SUM(C132:N132)</f>
        <v>0</v>
      </c>
      <c r="P132" s="126"/>
      <c r="Q132" s="557" t="s">
        <v>110</v>
      </c>
      <c r="R132" s="232" t="s">
        <v>90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111">
        <v>0</v>
      </c>
      <c r="AE132" s="85">
        <f t="shared" ref="AE132:AE145" si="375">SUM(S132:AD132)</f>
        <v>0</v>
      </c>
      <c r="AF132" s="126"/>
      <c r="AG132" s="557" t="s">
        <v>110</v>
      </c>
      <c r="AH132" s="232" t="s">
        <v>90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0</v>
      </c>
      <c r="AT132" s="111">
        <v>0</v>
      </c>
      <c r="AU132" s="85">
        <f t="shared" ref="AU132:AU145" si="376">SUM(AI132:AT132)</f>
        <v>0</v>
      </c>
      <c r="AV132" s="126"/>
      <c r="AW132" s="557" t="s">
        <v>110</v>
      </c>
      <c r="AX132" s="232" t="s">
        <v>90</v>
      </c>
      <c r="AY132" s="3">
        <v>0</v>
      </c>
      <c r="AZ132" s="3">
        <v>0</v>
      </c>
      <c r="BA132" s="3">
        <v>0</v>
      </c>
      <c r="BB132" s="3">
        <v>0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  <c r="BJ132" s="111">
        <v>0</v>
      </c>
      <c r="BK132" s="85">
        <f t="shared" ref="BK132:BK145" si="377">SUM(AY132:BJ132)</f>
        <v>0</v>
      </c>
      <c r="BL132" s="126"/>
      <c r="BM132" s="402">
        <v>0</v>
      </c>
      <c r="BN132" s="402">
        <v>0</v>
      </c>
      <c r="BO132" s="402">
        <v>0</v>
      </c>
      <c r="BP132" s="402">
        <v>0</v>
      </c>
    </row>
    <row r="133" spans="1:68" x14ac:dyDescent="0.3">
      <c r="A133" s="558"/>
      <c r="B133" s="232" t="s">
        <v>91</v>
      </c>
      <c r="C133" s="111">
        <v>0</v>
      </c>
      <c r="D133" s="111">
        <v>0</v>
      </c>
      <c r="E133" s="111">
        <v>0</v>
      </c>
      <c r="F133" s="111">
        <v>0</v>
      </c>
      <c r="G133" s="111">
        <v>0</v>
      </c>
      <c r="H133" s="111">
        <v>0</v>
      </c>
      <c r="I133" s="111">
        <v>0</v>
      </c>
      <c r="J133" s="111">
        <v>0</v>
      </c>
      <c r="K133" s="111">
        <v>0</v>
      </c>
      <c r="L133" s="111">
        <v>0</v>
      </c>
      <c r="M133" s="111">
        <v>0</v>
      </c>
      <c r="N133" s="111">
        <v>0</v>
      </c>
      <c r="O133" s="85">
        <f t="shared" si="374"/>
        <v>0</v>
      </c>
      <c r="P133" s="126"/>
      <c r="Q133" s="558"/>
      <c r="R133" s="232" t="s">
        <v>91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111">
        <v>0</v>
      </c>
      <c r="AE133" s="85">
        <f t="shared" si="375"/>
        <v>0</v>
      </c>
      <c r="AF133" s="126"/>
      <c r="AG133" s="558"/>
      <c r="AH133" s="232" t="s">
        <v>91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0</v>
      </c>
      <c r="AT133" s="111">
        <v>0</v>
      </c>
      <c r="AU133" s="85">
        <f t="shared" si="376"/>
        <v>0</v>
      </c>
      <c r="AV133" s="126"/>
      <c r="AW133" s="558"/>
      <c r="AX133" s="232" t="s">
        <v>91</v>
      </c>
      <c r="AY133" s="3">
        <v>0</v>
      </c>
      <c r="AZ133" s="3">
        <v>0</v>
      </c>
      <c r="BA133" s="3">
        <v>0</v>
      </c>
      <c r="BB133" s="3">
        <v>0</v>
      </c>
      <c r="BC133" s="3">
        <v>0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  <c r="BJ133" s="111">
        <v>0</v>
      </c>
      <c r="BK133" s="85">
        <f t="shared" si="377"/>
        <v>0</v>
      </c>
      <c r="BL133" s="126"/>
      <c r="BM133" s="402">
        <v>0</v>
      </c>
      <c r="BN133" s="402">
        <v>0</v>
      </c>
      <c r="BO133" s="402">
        <v>0</v>
      </c>
      <c r="BP133" s="402">
        <v>0</v>
      </c>
    </row>
    <row r="134" spans="1:68" x14ac:dyDescent="0.3">
      <c r="A134" s="558"/>
      <c r="B134" s="232" t="s">
        <v>92</v>
      </c>
      <c r="C134" s="111">
        <v>0</v>
      </c>
      <c r="D134" s="111">
        <v>0</v>
      </c>
      <c r="E134" s="111">
        <v>0</v>
      </c>
      <c r="F134" s="111">
        <v>0</v>
      </c>
      <c r="G134" s="111">
        <v>0</v>
      </c>
      <c r="H134" s="111">
        <v>0</v>
      </c>
      <c r="I134" s="111">
        <v>0</v>
      </c>
      <c r="J134" s="111">
        <v>0</v>
      </c>
      <c r="K134" s="111">
        <v>0</v>
      </c>
      <c r="L134" s="111">
        <v>0</v>
      </c>
      <c r="M134" s="111">
        <v>0</v>
      </c>
      <c r="N134" s="111">
        <v>0</v>
      </c>
      <c r="O134" s="85">
        <f t="shared" si="374"/>
        <v>0</v>
      </c>
      <c r="P134" s="126"/>
      <c r="Q134" s="558"/>
      <c r="R134" s="232" t="s">
        <v>92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111">
        <v>0</v>
      </c>
      <c r="AE134" s="85">
        <f t="shared" si="375"/>
        <v>0</v>
      </c>
      <c r="AF134" s="126"/>
      <c r="AG134" s="558"/>
      <c r="AH134" s="232" t="s">
        <v>92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0</v>
      </c>
      <c r="AT134" s="111">
        <v>0</v>
      </c>
      <c r="AU134" s="85">
        <f t="shared" si="376"/>
        <v>0</v>
      </c>
      <c r="AV134" s="126"/>
      <c r="AW134" s="558"/>
      <c r="AX134" s="232" t="s">
        <v>92</v>
      </c>
      <c r="AY134" s="3">
        <v>0</v>
      </c>
      <c r="AZ134" s="3">
        <v>0</v>
      </c>
      <c r="BA134" s="3">
        <v>0</v>
      </c>
      <c r="BB134" s="3">
        <v>0</v>
      </c>
      <c r="BC134" s="3">
        <v>0</v>
      </c>
      <c r="BD134" s="3">
        <v>0</v>
      </c>
      <c r="BE134" s="3">
        <v>0</v>
      </c>
      <c r="BF134" s="3">
        <v>0</v>
      </c>
      <c r="BG134" s="3">
        <v>0</v>
      </c>
      <c r="BH134" s="3">
        <v>0</v>
      </c>
      <c r="BI134" s="3">
        <v>0</v>
      </c>
      <c r="BJ134" s="111">
        <v>0</v>
      </c>
      <c r="BK134" s="85">
        <f t="shared" si="377"/>
        <v>0</v>
      </c>
      <c r="BL134" s="126"/>
      <c r="BM134" s="402">
        <v>0</v>
      </c>
      <c r="BN134" s="402">
        <v>0</v>
      </c>
      <c r="BO134" s="402">
        <v>0</v>
      </c>
      <c r="BP134" s="402">
        <v>0</v>
      </c>
    </row>
    <row r="135" spans="1:68" x14ac:dyDescent="0.3">
      <c r="A135" s="558"/>
      <c r="B135" s="232" t="s">
        <v>93</v>
      </c>
      <c r="C135" s="111">
        <v>0</v>
      </c>
      <c r="D135" s="111">
        <v>0</v>
      </c>
      <c r="E135" s="111">
        <v>0</v>
      </c>
      <c r="F135" s="111">
        <v>0</v>
      </c>
      <c r="G135" s="111">
        <v>0</v>
      </c>
      <c r="H135" s="111">
        <v>0</v>
      </c>
      <c r="I135" s="111">
        <v>0</v>
      </c>
      <c r="J135" s="111">
        <v>0</v>
      </c>
      <c r="K135" s="111">
        <v>0</v>
      </c>
      <c r="L135" s="111">
        <v>0</v>
      </c>
      <c r="M135" s="111">
        <v>0</v>
      </c>
      <c r="N135" s="111">
        <v>0</v>
      </c>
      <c r="O135" s="85">
        <f t="shared" si="374"/>
        <v>0</v>
      </c>
      <c r="P135" s="126"/>
      <c r="Q135" s="558"/>
      <c r="R135" s="232" t="s">
        <v>93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111">
        <v>0</v>
      </c>
      <c r="AE135" s="85">
        <f t="shared" si="375"/>
        <v>0</v>
      </c>
      <c r="AF135" s="126"/>
      <c r="AG135" s="558"/>
      <c r="AH135" s="232" t="s">
        <v>93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0</v>
      </c>
      <c r="AT135" s="111">
        <v>0</v>
      </c>
      <c r="AU135" s="85">
        <f t="shared" si="376"/>
        <v>0</v>
      </c>
      <c r="AV135" s="126"/>
      <c r="AW135" s="558"/>
      <c r="AX135" s="232" t="s">
        <v>93</v>
      </c>
      <c r="AY135" s="3">
        <v>0</v>
      </c>
      <c r="AZ135" s="3">
        <v>0</v>
      </c>
      <c r="BA135" s="3">
        <v>0</v>
      </c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111">
        <v>0</v>
      </c>
      <c r="BK135" s="85">
        <f t="shared" si="377"/>
        <v>0</v>
      </c>
      <c r="BL135" s="126"/>
      <c r="BM135" s="402">
        <v>0</v>
      </c>
      <c r="BN135" s="402">
        <v>0</v>
      </c>
      <c r="BO135" s="402">
        <v>0</v>
      </c>
      <c r="BP135" s="402">
        <v>0</v>
      </c>
    </row>
    <row r="136" spans="1:68" x14ac:dyDescent="0.3">
      <c r="A136" s="558"/>
      <c r="B136" s="232" t="s">
        <v>94</v>
      </c>
      <c r="C136" s="111">
        <v>0</v>
      </c>
      <c r="D136" s="111">
        <v>0</v>
      </c>
      <c r="E136" s="111">
        <v>0</v>
      </c>
      <c r="F136" s="111">
        <v>0</v>
      </c>
      <c r="G136" s="111">
        <v>0</v>
      </c>
      <c r="H136" s="111">
        <v>0</v>
      </c>
      <c r="I136" s="111">
        <v>0</v>
      </c>
      <c r="J136" s="111">
        <v>0</v>
      </c>
      <c r="K136" s="111">
        <v>0</v>
      </c>
      <c r="L136" s="111">
        <v>0</v>
      </c>
      <c r="M136" s="111">
        <v>0</v>
      </c>
      <c r="N136" s="111">
        <v>0</v>
      </c>
      <c r="O136" s="85">
        <f t="shared" si="374"/>
        <v>0</v>
      </c>
      <c r="P136" s="126"/>
      <c r="Q136" s="558"/>
      <c r="R136" s="232" t="s">
        <v>94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111">
        <v>0</v>
      </c>
      <c r="AE136" s="85">
        <f t="shared" si="375"/>
        <v>0</v>
      </c>
      <c r="AF136" s="126"/>
      <c r="AG136" s="558"/>
      <c r="AH136" s="232" t="s">
        <v>94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0</v>
      </c>
      <c r="AT136" s="111">
        <v>0</v>
      </c>
      <c r="AU136" s="85">
        <f t="shared" si="376"/>
        <v>0</v>
      </c>
      <c r="AV136" s="126"/>
      <c r="AW136" s="558"/>
      <c r="AX136" s="232" t="s">
        <v>94</v>
      </c>
      <c r="AY136" s="3">
        <v>0</v>
      </c>
      <c r="AZ136" s="3">
        <v>0</v>
      </c>
      <c r="BA136" s="3">
        <v>0</v>
      </c>
      <c r="BB136" s="3">
        <v>0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111">
        <v>0</v>
      </c>
      <c r="BK136" s="85">
        <f t="shared" si="377"/>
        <v>0</v>
      </c>
      <c r="BL136" s="126"/>
      <c r="BM136" s="402">
        <v>0</v>
      </c>
      <c r="BN136" s="402">
        <v>0</v>
      </c>
      <c r="BO136" s="402">
        <v>0</v>
      </c>
      <c r="BP136" s="402">
        <v>0</v>
      </c>
    </row>
    <row r="137" spans="1:68" x14ac:dyDescent="0.3">
      <c r="A137" s="558"/>
      <c r="B137" s="232" t="s">
        <v>95</v>
      </c>
      <c r="C137" s="111">
        <v>0</v>
      </c>
      <c r="D137" s="111">
        <v>0</v>
      </c>
      <c r="E137" s="111">
        <v>0</v>
      </c>
      <c r="F137" s="111">
        <v>0</v>
      </c>
      <c r="G137" s="111">
        <v>0</v>
      </c>
      <c r="H137" s="111">
        <v>0</v>
      </c>
      <c r="I137" s="111">
        <v>0</v>
      </c>
      <c r="J137" s="111">
        <v>0</v>
      </c>
      <c r="K137" s="111">
        <v>0</v>
      </c>
      <c r="L137" s="111">
        <v>0</v>
      </c>
      <c r="M137" s="111">
        <v>0</v>
      </c>
      <c r="N137" s="111">
        <v>0</v>
      </c>
      <c r="O137" s="85">
        <f t="shared" si="374"/>
        <v>0</v>
      </c>
      <c r="P137" s="126"/>
      <c r="Q137" s="558"/>
      <c r="R137" s="232" t="s">
        <v>95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111">
        <v>0</v>
      </c>
      <c r="AE137" s="85">
        <f t="shared" si="375"/>
        <v>0</v>
      </c>
      <c r="AF137" s="126"/>
      <c r="AG137" s="558"/>
      <c r="AH137" s="232" t="s">
        <v>95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0</v>
      </c>
      <c r="AT137" s="111">
        <v>0</v>
      </c>
      <c r="AU137" s="85">
        <f t="shared" si="376"/>
        <v>0</v>
      </c>
      <c r="AV137" s="126"/>
      <c r="AW137" s="558"/>
      <c r="AX137" s="232" t="s">
        <v>95</v>
      </c>
      <c r="AY137" s="3">
        <v>0</v>
      </c>
      <c r="AZ137" s="3">
        <v>0</v>
      </c>
      <c r="BA137" s="3">
        <v>0</v>
      </c>
      <c r="BB137" s="3">
        <v>0</v>
      </c>
      <c r="BC137" s="3">
        <v>0</v>
      </c>
      <c r="BD137" s="3">
        <v>0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111">
        <v>0</v>
      </c>
      <c r="BK137" s="85">
        <f t="shared" si="377"/>
        <v>0</v>
      </c>
      <c r="BL137" s="126"/>
      <c r="BM137" s="402">
        <v>0</v>
      </c>
      <c r="BN137" s="402">
        <v>0</v>
      </c>
      <c r="BO137" s="402">
        <v>0</v>
      </c>
      <c r="BP137" s="402">
        <v>0</v>
      </c>
    </row>
    <row r="138" spans="1:68" x14ac:dyDescent="0.3">
      <c r="A138" s="558"/>
      <c r="B138" s="232" t="s">
        <v>96</v>
      </c>
      <c r="C138" s="111">
        <v>0</v>
      </c>
      <c r="D138" s="111">
        <v>0</v>
      </c>
      <c r="E138" s="111">
        <v>0</v>
      </c>
      <c r="F138" s="111">
        <v>0</v>
      </c>
      <c r="G138" s="111">
        <v>0</v>
      </c>
      <c r="H138" s="111">
        <v>0</v>
      </c>
      <c r="I138" s="111">
        <v>0</v>
      </c>
      <c r="J138" s="111">
        <v>0</v>
      </c>
      <c r="K138" s="111">
        <v>0</v>
      </c>
      <c r="L138" s="111">
        <v>0</v>
      </c>
      <c r="M138" s="111">
        <v>0</v>
      </c>
      <c r="N138" s="111">
        <v>0</v>
      </c>
      <c r="O138" s="85">
        <f t="shared" si="374"/>
        <v>0</v>
      </c>
      <c r="P138" s="126"/>
      <c r="Q138" s="558"/>
      <c r="R138" s="232" t="s">
        <v>96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112874.140625</v>
      </c>
      <c r="Z138" s="3">
        <v>0</v>
      </c>
      <c r="AA138" s="3">
        <v>0</v>
      </c>
      <c r="AB138" s="3">
        <v>0</v>
      </c>
      <c r="AC138" s="3">
        <v>112874.140625</v>
      </c>
      <c r="AD138" s="111">
        <v>0</v>
      </c>
      <c r="AE138" s="85">
        <f t="shared" si="375"/>
        <v>225748.28125</v>
      </c>
      <c r="AF138" s="126"/>
      <c r="AG138" s="558"/>
      <c r="AH138" s="232" t="s">
        <v>96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0</v>
      </c>
      <c r="AT138" s="111">
        <v>0</v>
      </c>
      <c r="AU138" s="85">
        <f t="shared" si="376"/>
        <v>0</v>
      </c>
      <c r="AV138" s="126"/>
      <c r="AW138" s="558"/>
      <c r="AX138" s="232" t="s">
        <v>96</v>
      </c>
      <c r="AY138" s="3">
        <v>0</v>
      </c>
      <c r="AZ138" s="3">
        <v>0</v>
      </c>
      <c r="BA138" s="3">
        <v>0</v>
      </c>
      <c r="BB138" s="3">
        <v>0</v>
      </c>
      <c r="BC138" s="3">
        <v>0</v>
      </c>
      <c r="BD138" s="3">
        <v>0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  <c r="BJ138" s="111">
        <v>0</v>
      </c>
      <c r="BK138" s="85">
        <f t="shared" si="377"/>
        <v>0</v>
      </c>
      <c r="BL138" s="126"/>
      <c r="BM138" s="402">
        <v>0</v>
      </c>
      <c r="BN138" s="402">
        <v>0</v>
      </c>
      <c r="BO138" s="402">
        <v>0</v>
      </c>
      <c r="BP138" s="402">
        <v>0</v>
      </c>
    </row>
    <row r="139" spans="1:68" x14ac:dyDescent="0.3">
      <c r="A139" s="558"/>
      <c r="B139" s="232" t="s">
        <v>97</v>
      </c>
      <c r="C139" s="111">
        <v>0</v>
      </c>
      <c r="D139" s="111">
        <v>21264.220775604248</v>
      </c>
      <c r="E139" s="111">
        <v>45118.02921295166</v>
      </c>
      <c r="F139" s="111">
        <v>0</v>
      </c>
      <c r="G139" s="111">
        <v>13293.229316711426</v>
      </c>
      <c r="H139" s="111">
        <v>82639.398880004883</v>
      </c>
      <c r="I139" s="111">
        <v>0</v>
      </c>
      <c r="J139" s="111">
        <v>0</v>
      </c>
      <c r="K139" s="111">
        <v>11116.16455078125</v>
      </c>
      <c r="L139" s="111">
        <v>40094.410247802734</v>
      </c>
      <c r="M139" s="111">
        <v>0</v>
      </c>
      <c r="N139" s="111">
        <v>25496.135902404785</v>
      </c>
      <c r="O139" s="85">
        <f t="shared" si="374"/>
        <v>239021.58888626099</v>
      </c>
      <c r="P139" s="126"/>
      <c r="Q139" s="558"/>
      <c r="R139" s="232" t="s">
        <v>97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208304.2855682373</v>
      </c>
      <c r="AC139" s="3">
        <v>0</v>
      </c>
      <c r="AD139" s="111">
        <v>0</v>
      </c>
      <c r="AE139" s="85">
        <f t="shared" si="375"/>
        <v>208304.2855682373</v>
      </c>
      <c r="AF139" s="126"/>
      <c r="AG139" s="558"/>
      <c r="AH139" s="232" t="s">
        <v>97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0</v>
      </c>
      <c r="AT139" s="111">
        <v>0</v>
      </c>
      <c r="AU139" s="85">
        <f t="shared" si="376"/>
        <v>0</v>
      </c>
      <c r="AV139" s="126"/>
      <c r="AW139" s="558"/>
      <c r="AX139" s="232" t="s">
        <v>97</v>
      </c>
      <c r="AY139" s="3">
        <v>0</v>
      </c>
      <c r="AZ139" s="3">
        <v>0</v>
      </c>
      <c r="BA139" s="3">
        <v>0</v>
      </c>
      <c r="BB139" s="3">
        <v>0</v>
      </c>
      <c r="BC139" s="3">
        <v>0</v>
      </c>
      <c r="BD139" s="3">
        <v>0</v>
      </c>
      <c r="BE139" s="3">
        <v>0</v>
      </c>
      <c r="BF139" s="3">
        <v>0</v>
      </c>
      <c r="BG139" s="3">
        <v>0</v>
      </c>
      <c r="BH139" s="3">
        <v>0</v>
      </c>
      <c r="BI139" s="3">
        <v>0</v>
      </c>
      <c r="BJ139" s="111">
        <v>0</v>
      </c>
      <c r="BK139" s="85">
        <f t="shared" si="377"/>
        <v>0</v>
      </c>
      <c r="BL139" s="126"/>
      <c r="BM139" s="402">
        <v>0</v>
      </c>
      <c r="BN139" s="402">
        <v>0</v>
      </c>
      <c r="BO139" s="402">
        <v>0</v>
      </c>
      <c r="BP139" s="402">
        <v>0</v>
      </c>
    </row>
    <row r="140" spans="1:68" x14ac:dyDescent="0.3">
      <c r="A140" s="558"/>
      <c r="B140" s="232" t="s">
        <v>98</v>
      </c>
      <c r="C140" s="111">
        <v>0</v>
      </c>
      <c r="D140" s="111">
        <v>0</v>
      </c>
      <c r="E140" s="111">
        <v>0</v>
      </c>
      <c r="F140" s="111">
        <v>0</v>
      </c>
      <c r="G140" s="111">
        <v>0</v>
      </c>
      <c r="H140" s="111">
        <v>0</v>
      </c>
      <c r="I140" s="111">
        <v>0</v>
      </c>
      <c r="J140" s="111">
        <v>0</v>
      </c>
      <c r="K140" s="111">
        <v>0</v>
      </c>
      <c r="L140" s="111">
        <v>0</v>
      </c>
      <c r="M140" s="111">
        <v>0</v>
      </c>
      <c r="N140" s="111">
        <v>0</v>
      </c>
      <c r="O140" s="85">
        <f t="shared" si="374"/>
        <v>0</v>
      </c>
      <c r="P140" s="126"/>
      <c r="Q140" s="558"/>
      <c r="R140" s="232" t="s">
        <v>98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111">
        <v>0</v>
      </c>
      <c r="AE140" s="85">
        <f t="shared" si="375"/>
        <v>0</v>
      </c>
      <c r="AF140" s="126"/>
      <c r="AG140" s="558"/>
      <c r="AH140" s="232" t="s">
        <v>98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0</v>
      </c>
      <c r="AT140" s="111">
        <v>0</v>
      </c>
      <c r="AU140" s="85">
        <f t="shared" si="376"/>
        <v>0</v>
      </c>
      <c r="AV140" s="126"/>
      <c r="AW140" s="558"/>
      <c r="AX140" s="232" t="s">
        <v>98</v>
      </c>
      <c r="AY140" s="3">
        <v>0</v>
      </c>
      <c r="AZ140" s="3">
        <v>0</v>
      </c>
      <c r="BA140" s="3">
        <v>0</v>
      </c>
      <c r="BB140" s="3">
        <v>0</v>
      </c>
      <c r="BC140" s="3">
        <v>0</v>
      </c>
      <c r="BD140" s="3">
        <v>0</v>
      </c>
      <c r="BE140" s="3">
        <v>0</v>
      </c>
      <c r="BF140" s="3">
        <v>0</v>
      </c>
      <c r="BG140" s="3">
        <v>0</v>
      </c>
      <c r="BH140" s="3">
        <v>0</v>
      </c>
      <c r="BI140" s="3">
        <v>0</v>
      </c>
      <c r="BJ140" s="111">
        <v>0</v>
      </c>
      <c r="BK140" s="85">
        <f t="shared" si="377"/>
        <v>0</v>
      </c>
      <c r="BL140" s="126"/>
      <c r="BM140" s="402">
        <v>0</v>
      </c>
      <c r="BN140" s="402">
        <v>0</v>
      </c>
      <c r="BO140" s="402">
        <v>0</v>
      </c>
      <c r="BP140" s="402">
        <v>0</v>
      </c>
    </row>
    <row r="141" spans="1:68" x14ac:dyDescent="0.3">
      <c r="A141" s="558"/>
      <c r="B141" s="232" t="s">
        <v>99</v>
      </c>
      <c r="C141" s="111">
        <v>0</v>
      </c>
      <c r="D141" s="111">
        <v>0</v>
      </c>
      <c r="E141" s="111">
        <v>0</v>
      </c>
      <c r="F141" s="111">
        <v>0</v>
      </c>
      <c r="G141" s="111">
        <v>0</v>
      </c>
      <c r="H141" s="111">
        <v>0</v>
      </c>
      <c r="I141" s="111">
        <v>0</v>
      </c>
      <c r="J141" s="111">
        <v>0</v>
      </c>
      <c r="K141" s="111">
        <v>0</v>
      </c>
      <c r="L141" s="111">
        <v>0</v>
      </c>
      <c r="M141" s="111">
        <v>0</v>
      </c>
      <c r="N141" s="111">
        <v>0</v>
      </c>
      <c r="O141" s="85">
        <f t="shared" si="374"/>
        <v>0</v>
      </c>
      <c r="P141" s="126"/>
      <c r="Q141" s="558"/>
      <c r="R141" s="232" t="s">
        <v>99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111">
        <v>0</v>
      </c>
      <c r="AE141" s="85">
        <f t="shared" si="375"/>
        <v>0</v>
      </c>
      <c r="AF141" s="126"/>
      <c r="AG141" s="558"/>
      <c r="AH141" s="232" t="s">
        <v>99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0</v>
      </c>
      <c r="AT141" s="111">
        <v>0</v>
      </c>
      <c r="AU141" s="85">
        <f t="shared" si="376"/>
        <v>0</v>
      </c>
      <c r="AV141" s="126"/>
      <c r="AW141" s="558"/>
      <c r="AX141" s="232" t="s">
        <v>99</v>
      </c>
      <c r="AY141" s="3">
        <v>0</v>
      </c>
      <c r="AZ141" s="3">
        <v>0</v>
      </c>
      <c r="BA141" s="3">
        <v>0</v>
      </c>
      <c r="BB141" s="3">
        <v>0</v>
      </c>
      <c r="BC141" s="3">
        <v>0</v>
      </c>
      <c r="BD141" s="3">
        <v>0</v>
      </c>
      <c r="BE141" s="3">
        <v>0</v>
      </c>
      <c r="BF141" s="3">
        <v>0</v>
      </c>
      <c r="BG141" s="3">
        <v>0</v>
      </c>
      <c r="BH141" s="3">
        <v>0</v>
      </c>
      <c r="BI141" s="3">
        <v>0</v>
      </c>
      <c r="BJ141" s="111">
        <v>0</v>
      </c>
      <c r="BK141" s="85">
        <f t="shared" si="377"/>
        <v>0</v>
      </c>
      <c r="BL141" s="126"/>
      <c r="BM141" s="402">
        <v>0</v>
      </c>
      <c r="BN141" s="402">
        <v>0</v>
      </c>
      <c r="BO141" s="402">
        <v>0</v>
      </c>
      <c r="BP141" s="402">
        <v>0</v>
      </c>
    </row>
    <row r="142" spans="1:68" x14ac:dyDescent="0.3">
      <c r="A142" s="558"/>
      <c r="B142" s="232" t="s">
        <v>100</v>
      </c>
      <c r="C142" s="111">
        <v>0</v>
      </c>
      <c r="D142" s="111">
        <v>0</v>
      </c>
      <c r="E142" s="111">
        <v>0</v>
      </c>
      <c r="F142" s="111">
        <v>0</v>
      </c>
      <c r="G142" s="111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  <c r="O142" s="85">
        <f t="shared" si="374"/>
        <v>0</v>
      </c>
      <c r="P142" s="126"/>
      <c r="Q142" s="558"/>
      <c r="R142" s="232" t="s">
        <v>100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111">
        <v>0</v>
      </c>
      <c r="AE142" s="85">
        <f t="shared" si="375"/>
        <v>0</v>
      </c>
      <c r="AF142" s="126"/>
      <c r="AG142" s="558"/>
      <c r="AH142" s="232" t="s">
        <v>100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0</v>
      </c>
      <c r="AT142" s="111">
        <v>0</v>
      </c>
      <c r="AU142" s="85">
        <f t="shared" si="376"/>
        <v>0</v>
      </c>
      <c r="AV142" s="126"/>
      <c r="AW142" s="558"/>
      <c r="AX142" s="232" t="s">
        <v>100</v>
      </c>
      <c r="AY142" s="3">
        <v>0</v>
      </c>
      <c r="AZ142" s="3">
        <v>0</v>
      </c>
      <c r="BA142" s="3">
        <v>0</v>
      </c>
      <c r="BB142" s="3">
        <v>0</v>
      </c>
      <c r="BC142" s="3">
        <v>0</v>
      </c>
      <c r="BD142" s="3">
        <v>0</v>
      </c>
      <c r="BE142" s="3">
        <v>0</v>
      </c>
      <c r="BF142" s="3">
        <v>0</v>
      </c>
      <c r="BG142" s="3">
        <v>0</v>
      </c>
      <c r="BH142" s="3">
        <v>0</v>
      </c>
      <c r="BI142" s="3">
        <v>0</v>
      </c>
      <c r="BJ142" s="111">
        <v>0</v>
      </c>
      <c r="BK142" s="85">
        <f t="shared" si="377"/>
        <v>0</v>
      </c>
      <c r="BL142" s="126"/>
      <c r="BM142" s="402">
        <v>0</v>
      </c>
      <c r="BN142" s="402">
        <v>0</v>
      </c>
      <c r="BO142" s="402">
        <v>0</v>
      </c>
      <c r="BP142" s="402">
        <v>0</v>
      </c>
    </row>
    <row r="143" spans="1:68" x14ac:dyDescent="0.3">
      <c r="A143" s="558"/>
      <c r="B143" s="232" t="s">
        <v>101</v>
      </c>
      <c r="C143" s="111">
        <v>0</v>
      </c>
      <c r="D143" s="111">
        <v>0</v>
      </c>
      <c r="E143" s="111">
        <v>0</v>
      </c>
      <c r="F143" s="111">
        <v>0</v>
      </c>
      <c r="G143" s="111">
        <v>0</v>
      </c>
      <c r="H143" s="111">
        <v>0</v>
      </c>
      <c r="I143" s="111">
        <v>0</v>
      </c>
      <c r="J143" s="111">
        <v>0</v>
      </c>
      <c r="K143" s="111">
        <v>0</v>
      </c>
      <c r="L143" s="111">
        <v>0</v>
      </c>
      <c r="M143" s="111">
        <v>0</v>
      </c>
      <c r="N143" s="111">
        <v>0</v>
      </c>
      <c r="O143" s="85">
        <f t="shared" si="374"/>
        <v>0</v>
      </c>
      <c r="P143" s="126"/>
      <c r="Q143" s="558"/>
      <c r="R143" s="232" t="s">
        <v>101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111">
        <v>0</v>
      </c>
      <c r="AE143" s="85">
        <f t="shared" si="375"/>
        <v>0</v>
      </c>
      <c r="AF143" s="126"/>
      <c r="AG143" s="558"/>
      <c r="AH143" s="232" t="s">
        <v>101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0</v>
      </c>
      <c r="AT143" s="111">
        <v>0</v>
      </c>
      <c r="AU143" s="85">
        <f t="shared" si="376"/>
        <v>0</v>
      </c>
      <c r="AV143" s="126"/>
      <c r="AW143" s="558"/>
      <c r="AX143" s="232" t="s">
        <v>101</v>
      </c>
      <c r="AY143" s="3">
        <v>0</v>
      </c>
      <c r="AZ143" s="3">
        <v>0</v>
      </c>
      <c r="BA143" s="3">
        <v>0</v>
      </c>
      <c r="BB143" s="3">
        <v>0</v>
      </c>
      <c r="BC143" s="3">
        <v>0</v>
      </c>
      <c r="BD143" s="3">
        <v>0</v>
      </c>
      <c r="BE143" s="3">
        <v>0</v>
      </c>
      <c r="BF143" s="3">
        <v>0</v>
      </c>
      <c r="BG143" s="3">
        <v>0</v>
      </c>
      <c r="BH143" s="3">
        <v>0</v>
      </c>
      <c r="BI143" s="3">
        <v>0</v>
      </c>
      <c r="BJ143" s="111">
        <v>0</v>
      </c>
      <c r="BK143" s="85">
        <f t="shared" si="377"/>
        <v>0</v>
      </c>
      <c r="BL143" s="126"/>
      <c r="BM143" s="402">
        <v>0</v>
      </c>
      <c r="BN143" s="402">
        <v>0</v>
      </c>
      <c r="BO143" s="402">
        <v>0</v>
      </c>
      <c r="BP143" s="402">
        <v>0</v>
      </c>
    </row>
    <row r="144" spans="1:68" ht="15" thickBot="1" x14ac:dyDescent="0.35">
      <c r="A144" s="559"/>
      <c r="B144" s="232" t="s">
        <v>102</v>
      </c>
      <c r="C144" s="111">
        <v>0</v>
      </c>
      <c r="D144" s="111">
        <v>0</v>
      </c>
      <c r="E144" s="111">
        <v>0</v>
      </c>
      <c r="F144" s="111">
        <v>0</v>
      </c>
      <c r="G144" s="111">
        <v>0</v>
      </c>
      <c r="H144" s="111">
        <v>0</v>
      </c>
      <c r="I144" s="111">
        <v>0</v>
      </c>
      <c r="J144" s="111">
        <v>0</v>
      </c>
      <c r="K144" s="111">
        <v>0</v>
      </c>
      <c r="L144" s="111">
        <v>0</v>
      </c>
      <c r="M144" s="111">
        <v>0</v>
      </c>
      <c r="N144" s="111">
        <v>0</v>
      </c>
      <c r="O144" s="85">
        <f t="shared" si="374"/>
        <v>0</v>
      </c>
      <c r="P144" s="126"/>
      <c r="Q144" s="559"/>
      <c r="R144" s="232" t="s">
        <v>102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111">
        <v>0</v>
      </c>
      <c r="AE144" s="85">
        <f t="shared" si="375"/>
        <v>0</v>
      </c>
      <c r="AF144" s="126"/>
      <c r="AG144" s="559"/>
      <c r="AH144" s="232" t="s">
        <v>102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0</v>
      </c>
      <c r="AT144" s="111">
        <v>0</v>
      </c>
      <c r="AU144" s="85">
        <f t="shared" si="376"/>
        <v>0</v>
      </c>
      <c r="AV144" s="126"/>
      <c r="AW144" s="559"/>
      <c r="AX144" s="232" t="s">
        <v>102</v>
      </c>
      <c r="AY144" s="3">
        <v>0</v>
      </c>
      <c r="AZ144" s="3">
        <v>0</v>
      </c>
      <c r="BA144" s="3">
        <v>0</v>
      </c>
      <c r="BB144" s="3">
        <v>0</v>
      </c>
      <c r="BC144" s="3">
        <v>0</v>
      </c>
      <c r="BD144" s="3">
        <v>0</v>
      </c>
      <c r="BE144" s="3">
        <v>0</v>
      </c>
      <c r="BF144" s="3">
        <v>0</v>
      </c>
      <c r="BG144" s="3">
        <v>0</v>
      </c>
      <c r="BH144" s="3">
        <v>0</v>
      </c>
      <c r="BI144" s="3">
        <v>0</v>
      </c>
      <c r="BJ144" s="111">
        <v>0</v>
      </c>
      <c r="BK144" s="85">
        <f t="shared" si="377"/>
        <v>0</v>
      </c>
      <c r="BL144" s="126"/>
      <c r="BM144" s="402">
        <v>0</v>
      </c>
      <c r="BN144" s="402">
        <v>0</v>
      </c>
      <c r="BO144" s="402">
        <v>0</v>
      </c>
      <c r="BP144" s="402">
        <v>0</v>
      </c>
    </row>
    <row r="145" spans="1:68" ht="21.45" customHeight="1" thickBot="1" x14ac:dyDescent="0.35">
      <c r="B145" s="233" t="s">
        <v>70</v>
      </c>
      <c r="C145" s="226">
        <f>SUM(C132:C144)</f>
        <v>0</v>
      </c>
      <c r="D145" s="226">
        <f t="shared" ref="D145" si="378">SUM(D132:D144)</f>
        <v>21264.220775604248</v>
      </c>
      <c r="E145" s="226">
        <f t="shared" ref="E145" si="379">SUM(E132:E144)</f>
        <v>45118.02921295166</v>
      </c>
      <c r="F145" s="226">
        <f t="shared" ref="F145" si="380">SUM(F132:F144)</f>
        <v>0</v>
      </c>
      <c r="G145" s="226">
        <f t="shared" ref="G145" si="381">SUM(G132:G144)</f>
        <v>13293.229316711426</v>
      </c>
      <c r="H145" s="226">
        <f t="shared" ref="H145" si="382">SUM(H132:H144)</f>
        <v>82639.398880004883</v>
      </c>
      <c r="I145" s="226">
        <f t="shared" ref="I145" si="383">SUM(I132:I144)</f>
        <v>0</v>
      </c>
      <c r="J145" s="226">
        <f t="shared" ref="J145" si="384">SUM(J132:J144)</f>
        <v>0</v>
      </c>
      <c r="K145" s="226">
        <f t="shared" ref="K145" si="385">SUM(K132:K144)</f>
        <v>11116.16455078125</v>
      </c>
      <c r="L145" s="226">
        <f t="shared" ref="L145" si="386">SUM(L132:L144)</f>
        <v>40094.410247802734</v>
      </c>
      <c r="M145" s="226">
        <f t="shared" ref="M145" si="387">SUM(M132:M144)</f>
        <v>0</v>
      </c>
      <c r="N145" s="406">
        <f t="shared" ref="N145" si="388">SUM(N132:N144)</f>
        <v>25496.135902404785</v>
      </c>
      <c r="O145" s="88">
        <f t="shared" si="374"/>
        <v>239021.58888626099</v>
      </c>
      <c r="P145" s="126"/>
      <c r="R145" s="233" t="s">
        <v>70</v>
      </c>
      <c r="S145" s="226">
        <f>SUM(S132:S144)</f>
        <v>0</v>
      </c>
      <c r="T145" s="226">
        <f t="shared" ref="T145" si="389">SUM(T132:T144)</f>
        <v>0</v>
      </c>
      <c r="U145" s="226">
        <f t="shared" ref="U145" si="390">SUM(U132:U144)</f>
        <v>0</v>
      </c>
      <c r="V145" s="226">
        <f t="shared" ref="V145" si="391">SUM(V132:V144)</f>
        <v>0</v>
      </c>
      <c r="W145" s="226">
        <f t="shared" ref="W145" si="392">SUM(W132:W144)</f>
        <v>0</v>
      </c>
      <c r="X145" s="226">
        <f t="shared" ref="X145" si="393">SUM(X132:X144)</f>
        <v>0</v>
      </c>
      <c r="Y145" s="226">
        <f t="shared" ref="Y145" si="394">SUM(Y132:Y144)</f>
        <v>112874.140625</v>
      </c>
      <c r="Z145" s="226">
        <f t="shared" ref="Z145" si="395">SUM(Z132:Z144)</f>
        <v>0</v>
      </c>
      <c r="AA145" s="226">
        <f t="shared" ref="AA145" si="396">SUM(AA132:AA144)</f>
        <v>0</v>
      </c>
      <c r="AB145" s="226">
        <f t="shared" ref="AB145" si="397">SUM(AB132:AB144)</f>
        <v>208304.2855682373</v>
      </c>
      <c r="AC145" s="226">
        <f t="shared" ref="AC145" si="398">SUM(AC132:AC144)</f>
        <v>112874.140625</v>
      </c>
      <c r="AD145" s="406">
        <f t="shared" ref="AD145" si="399">SUM(AD132:AD144)</f>
        <v>0</v>
      </c>
      <c r="AE145" s="88">
        <f t="shared" si="375"/>
        <v>434052.5668182373</v>
      </c>
      <c r="AF145" s="126"/>
      <c r="AH145" s="233" t="s">
        <v>70</v>
      </c>
      <c r="AI145" s="226">
        <f>SUM(AI132:AI144)</f>
        <v>0</v>
      </c>
      <c r="AJ145" s="226">
        <f t="shared" ref="AJ145" si="400">SUM(AJ132:AJ144)</f>
        <v>0</v>
      </c>
      <c r="AK145" s="226">
        <f t="shared" ref="AK145" si="401">SUM(AK132:AK144)</f>
        <v>0</v>
      </c>
      <c r="AL145" s="226">
        <f t="shared" ref="AL145" si="402">SUM(AL132:AL144)</f>
        <v>0</v>
      </c>
      <c r="AM145" s="226">
        <f t="shared" ref="AM145" si="403">SUM(AM132:AM144)</f>
        <v>0</v>
      </c>
      <c r="AN145" s="226">
        <f t="shared" ref="AN145" si="404">SUM(AN132:AN144)</f>
        <v>0</v>
      </c>
      <c r="AO145" s="226">
        <f t="shared" ref="AO145" si="405">SUM(AO132:AO144)</f>
        <v>0</v>
      </c>
      <c r="AP145" s="226">
        <f t="shared" ref="AP145" si="406">SUM(AP132:AP144)</f>
        <v>0</v>
      </c>
      <c r="AQ145" s="226">
        <f t="shared" ref="AQ145" si="407">SUM(AQ132:AQ144)</f>
        <v>0</v>
      </c>
      <c r="AR145" s="226">
        <f t="shared" ref="AR145" si="408">SUM(AR132:AR144)</f>
        <v>0</v>
      </c>
      <c r="AS145" s="226">
        <f t="shared" ref="AS145" si="409">SUM(AS132:AS144)</f>
        <v>0</v>
      </c>
      <c r="AT145" s="406">
        <f t="shared" ref="AT145" si="410">SUM(AT132:AT144)</f>
        <v>0</v>
      </c>
      <c r="AU145" s="88">
        <f t="shared" si="376"/>
        <v>0</v>
      </c>
      <c r="AV145" s="126"/>
      <c r="AX145" s="233" t="s">
        <v>70</v>
      </c>
      <c r="AY145" s="226">
        <f>SUM(AY132:AY144)</f>
        <v>0</v>
      </c>
      <c r="AZ145" s="226">
        <f t="shared" ref="AZ145" si="411">SUM(AZ132:AZ144)</f>
        <v>0</v>
      </c>
      <c r="BA145" s="226">
        <f t="shared" ref="BA145" si="412">SUM(BA132:BA144)</f>
        <v>0</v>
      </c>
      <c r="BB145" s="226">
        <f t="shared" ref="BB145" si="413">SUM(BB132:BB144)</f>
        <v>0</v>
      </c>
      <c r="BC145" s="226">
        <f t="shared" ref="BC145" si="414">SUM(BC132:BC144)</f>
        <v>0</v>
      </c>
      <c r="BD145" s="226">
        <f t="shared" ref="BD145" si="415">SUM(BD132:BD144)</f>
        <v>0</v>
      </c>
      <c r="BE145" s="226">
        <f t="shared" ref="BE145" si="416">SUM(BE132:BE144)</f>
        <v>0</v>
      </c>
      <c r="BF145" s="226">
        <f t="shared" ref="BF145" si="417">SUM(BF132:BF144)</f>
        <v>0</v>
      </c>
      <c r="BG145" s="226">
        <f t="shared" ref="BG145" si="418">SUM(BG132:BG144)</f>
        <v>0</v>
      </c>
      <c r="BH145" s="226">
        <f t="shared" ref="BH145" si="419">SUM(BH132:BH144)</f>
        <v>0</v>
      </c>
      <c r="BI145" s="226">
        <f t="shared" ref="BI145" si="420">SUM(BI132:BI144)</f>
        <v>0</v>
      </c>
      <c r="BJ145" s="406">
        <f t="shared" ref="BJ145" si="421">SUM(BJ132:BJ144)</f>
        <v>0</v>
      </c>
      <c r="BK145" s="88">
        <f t="shared" si="377"/>
        <v>0</v>
      </c>
      <c r="BL145" s="126"/>
      <c r="BM145" s="402">
        <v>0</v>
      </c>
      <c r="BN145" s="402">
        <v>0</v>
      </c>
      <c r="BO145" s="402">
        <v>0</v>
      </c>
      <c r="BP145" s="402">
        <v>0</v>
      </c>
    </row>
    <row r="146" spans="1:68" ht="21.6" thickBot="1" x14ac:dyDescent="0.35">
      <c r="A146" s="90"/>
      <c r="P146" s="126"/>
      <c r="Q146" s="90"/>
      <c r="AF146" s="126"/>
      <c r="AG146" s="90"/>
      <c r="AV146" s="126"/>
      <c r="AW146" s="90"/>
      <c r="BL146" s="126"/>
    </row>
    <row r="147" spans="1:68" ht="21.6" thickBot="1" x14ac:dyDescent="0.35">
      <c r="A147" s="90"/>
      <c r="B147" s="221" t="s">
        <v>48</v>
      </c>
      <c r="C147" s="222">
        <v>43850</v>
      </c>
      <c r="D147" s="222">
        <v>43882</v>
      </c>
      <c r="E147" s="222">
        <v>43914</v>
      </c>
      <c r="F147" s="222">
        <v>43946</v>
      </c>
      <c r="G147" s="222">
        <v>43978</v>
      </c>
      <c r="H147" s="222">
        <v>44010</v>
      </c>
      <c r="I147" s="222">
        <v>44042</v>
      </c>
      <c r="J147" s="222">
        <v>44074</v>
      </c>
      <c r="K147" s="222">
        <v>44076</v>
      </c>
      <c r="L147" s="222">
        <v>44107</v>
      </c>
      <c r="M147" s="222">
        <v>44140</v>
      </c>
      <c r="N147" s="403" t="s">
        <v>57</v>
      </c>
      <c r="O147" s="223" t="s">
        <v>3</v>
      </c>
      <c r="P147" s="126"/>
      <c r="Q147" s="90"/>
      <c r="R147" s="221" t="s">
        <v>48</v>
      </c>
      <c r="S147" s="222">
        <v>43850</v>
      </c>
      <c r="T147" s="222">
        <v>43882</v>
      </c>
      <c r="U147" s="222">
        <v>43914</v>
      </c>
      <c r="V147" s="222">
        <v>43946</v>
      </c>
      <c r="W147" s="222">
        <v>43978</v>
      </c>
      <c r="X147" s="222">
        <v>44010</v>
      </c>
      <c r="Y147" s="222">
        <v>44042</v>
      </c>
      <c r="Z147" s="222">
        <v>44074</v>
      </c>
      <c r="AA147" s="222">
        <v>44076</v>
      </c>
      <c r="AB147" s="222">
        <v>44107</v>
      </c>
      <c r="AC147" s="222">
        <v>44140</v>
      </c>
      <c r="AD147" s="403" t="s">
        <v>57</v>
      </c>
      <c r="AE147" s="223" t="s">
        <v>3</v>
      </c>
      <c r="AF147" s="126"/>
      <c r="AG147" s="90"/>
      <c r="AH147" s="221" t="s">
        <v>48</v>
      </c>
      <c r="AI147" s="222">
        <v>43850</v>
      </c>
      <c r="AJ147" s="222">
        <v>43882</v>
      </c>
      <c r="AK147" s="222">
        <v>43914</v>
      </c>
      <c r="AL147" s="222">
        <v>43946</v>
      </c>
      <c r="AM147" s="222">
        <v>43978</v>
      </c>
      <c r="AN147" s="222">
        <v>44010</v>
      </c>
      <c r="AO147" s="222">
        <v>44042</v>
      </c>
      <c r="AP147" s="222">
        <v>44074</v>
      </c>
      <c r="AQ147" s="222">
        <v>44076</v>
      </c>
      <c r="AR147" s="222">
        <v>44107</v>
      </c>
      <c r="AS147" s="222">
        <v>44140</v>
      </c>
      <c r="AT147" s="403" t="s">
        <v>57</v>
      </c>
      <c r="AU147" s="223" t="s">
        <v>3</v>
      </c>
      <c r="AV147" s="126"/>
      <c r="AW147" s="90"/>
      <c r="AX147" s="221" t="s">
        <v>48</v>
      </c>
      <c r="AY147" s="222">
        <v>43850</v>
      </c>
      <c r="AZ147" s="222">
        <v>43882</v>
      </c>
      <c r="BA147" s="222">
        <v>43914</v>
      </c>
      <c r="BB147" s="222">
        <v>43946</v>
      </c>
      <c r="BC147" s="222">
        <v>43978</v>
      </c>
      <c r="BD147" s="222">
        <v>44010</v>
      </c>
      <c r="BE147" s="222">
        <v>44042</v>
      </c>
      <c r="BF147" s="222">
        <v>44074</v>
      </c>
      <c r="BG147" s="222">
        <v>44076</v>
      </c>
      <c r="BH147" s="222">
        <v>44107</v>
      </c>
      <c r="BI147" s="222">
        <v>44140</v>
      </c>
      <c r="BJ147" s="403" t="s">
        <v>57</v>
      </c>
      <c r="BK147" s="223" t="s">
        <v>3</v>
      </c>
      <c r="BL147" s="126"/>
    </row>
    <row r="148" spans="1:68" ht="15" customHeight="1" x14ac:dyDescent="0.3">
      <c r="A148" s="557" t="s">
        <v>111</v>
      </c>
      <c r="B148" s="232" t="s">
        <v>90</v>
      </c>
      <c r="C148" s="111">
        <v>0</v>
      </c>
      <c r="D148" s="111">
        <v>0</v>
      </c>
      <c r="E148" s="111">
        <v>0</v>
      </c>
      <c r="F148" s="111">
        <v>0</v>
      </c>
      <c r="G148" s="111">
        <v>0</v>
      </c>
      <c r="H148" s="111">
        <v>0</v>
      </c>
      <c r="I148" s="111">
        <v>0</v>
      </c>
      <c r="J148" s="111">
        <v>0</v>
      </c>
      <c r="K148" s="111">
        <v>0</v>
      </c>
      <c r="L148" s="111">
        <v>0</v>
      </c>
      <c r="M148" s="111">
        <v>0</v>
      </c>
      <c r="N148" s="111">
        <v>0</v>
      </c>
      <c r="O148" s="85">
        <f t="shared" ref="O148:O161" si="422">SUM(C148:N148)</f>
        <v>0</v>
      </c>
      <c r="P148" s="126"/>
      <c r="Q148" s="557" t="s">
        <v>111</v>
      </c>
      <c r="R148" s="232" t="s">
        <v>90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111">
        <v>0</v>
      </c>
      <c r="AE148" s="85">
        <f t="shared" ref="AE148:AE161" si="423">SUM(S148:AD148)</f>
        <v>0</v>
      </c>
      <c r="AF148" s="126"/>
      <c r="AG148" s="557" t="s">
        <v>111</v>
      </c>
      <c r="AH148" s="232" t="s">
        <v>90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0</v>
      </c>
      <c r="AT148" s="111">
        <v>0</v>
      </c>
      <c r="AU148" s="85">
        <f t="shared" ref="AU148:AU161" si="424">SUM(AI148:AT148)</f>
        <v>0</v>
      </c>
      <c r="AV148" s="126"/>
      <c r="AW148" s="557" t="s">
        <v>111</v>
      </c>
      <c r="AX148" s="232" t="s">
        <v>90</v>
      </c>
      <c r="AY148" s="3">
        <v>0</v>
      </c>
      <c r="AZ148" s="3">
        <v>0</v>
      </c>
      <c r="BA148" s="3">
        <v>0</v>
      </c>
      <c r="BB148" s="3">
        <v>0</v>
      </c>
      <c r="BC148" s="3">
        <v>0</v>
      </c>
      <c r="BD148" s="3">
        <v>0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111">
        <v>0</v>
      </c>
      <c r="BK148" s="85">
        <f t="shared" ref="BK148:BK161" si="425">SUM(AY148:BJ148)</f>
        <v>0</v>
      </c>
      <c r="BL148" s="126"/>
      <c r="BM148" s="402">
        <v>0</v>
      </c>
      <c r="BN148" s="402">
        <v>0</v>
      </c>
      <c r="BO148" s="402">
        <v>0</v>
      </c>
      <c r="BP148" s="402">
        <v>0</v>
      </c>
    </row>
    <row r="149" spans="1:68" x14ac:dyDescent="0.3">
      <c r="A149" s="558"/>
      <c r="B149" s="232" t="s">
        <v>91</v>
      </c>
      <c r="C149" s="111">
        <v>0</v>
      </c>
      <c r="D149" s="111">
        <v>0</v>
      </c>
      <c r="E149" s="111">
        <v>0</v>
      </c>
      <c r="F149" s="111">
        <v>0</v>
      </c>
      <c r="G149" s="111">
        <v>0</v>
      </c>
      <c r="H149" s="111">
        <v>0</v>
      </c>
      <c r="I149" s="111">
        <v>0</v>
      </c>
      <c r="J149" s="111">
        <v>0</v>
      </c>
      <c r="K149" s="111">
        <v>0</v>
      </c>
      <c r="L149" s="111">
        <v>0</v>
      </c>
      <c r="M149" s="111">
        <v>0</v>
      </c>
      <c r="N149" s="111">
        <v>0</v>
      </c>
      <c r="O149" s="85">
        <f t="shared" si="422"/>
        <v>0</v>
      </c>
      <c r="P149" s="126"/>
      <c r="Q149" s="558"/>
      <c r="R149" s="232" t="s">
        <v>91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111">
        <v>0</v>
      </c>
      <c r="AE149" s="85">
        <f t="shared" si="423"/>
        <v>0</v>
      </c>
      <c r="AF149" s="126"/>
      <c r="AG149" s="558"/>
      <c r="AH149" s="232" t="s">
        <v>91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0</v>
      </c>
      <c r="AT149" s="111">
        <v>0</v>
      </c>
      <c r="AU149" s="85">
        <f t="shared" si="424"/>
        <v>0</v>
      </c>
      <c r="AV149" s="126"/>
      <c r="AW149" s="558"/>
      <c r="AX149" s="232" t="s">
        <v>91</v>
      </c>
      <c r="AY149" s="3">
        <v>0</v>
      </c>
      <c r="AZ149" s="3">
        <v>0</v>
      </c>
      <c r="BA149" s="3">
        <v>0</v>
      </c>
      <c r="BB149" s="3">
        <v>0</v>
      </c>
      <c r="BC149" s="3">
        <v>0</v>
      </c>
      <c r="BD149" s="3">
        <v>0</v>
      </c>
      <c r="BE149" s="3">
        <v>0</v>
      </c>
      <c r="BF149" s="3">
        <v>0</v>
      </c>
      <c r="BG149" s="3">
        <v>0</v>
      </c>
      <c r="BH149" s="3">
        <v>0</v>
      </c>
      <c r="BI149" s="3">
        <v>0</v>
      </c>
      <c r="BJ149" s="111">
        <v>0</v>
      </c>
      <c r="BK149" s="85">
        <f t="shared" si="425"/>
        <v>0</v>
      </c>
      <c r="BL149" s="126"/>
      <c r="BM149" s="402">
        <v>0</v>
      </c>
      <c r="BN149" s="402">
        <v>0</v>
      </c>
      <c r="BO149" s="402">
        <v>0</v>
      </c>
      <c r="BP149" s="402">
        <v>0</v>
      </c>
    </row>
    <row r="150" spans="1:68" x14ac:dyDescent="0.3">
      <c r="A150" s="558"/>
      <c r="B150" s="232" t="s">
        <v>92</v>
      </c>
      <c r="C150" s="111">
        <v>0</v>
      </c>
      <c r="D150" s="111">
        <v>0</v>
      </c>
      <c r="E150" s="111">
        <v>0</v>
      </c>
      <c r="F150" s="111">
        <v>0</v>
      </c>
      <c r="G150" s="111">
        <v>0</v>
      </c>
      <c r="H150" s="111">
        <v>0</v>
      </c>
      <c r="I150" s="111">
        <v>0</v>
      </c>
      <c r="J150" s="111">
        <v>0</v>
      </c>
      <c r="K150" s="111">
        <v>0</v>
      </c>
      <c r="L150" s="111">
        <v>0</v>
      </c>
      <c r="M150" s="111">
        <v>0</v>
      </c>
      <c r="N150" s="111">
        <v>0</v>
      </c>
      <c r="O150" s="85">
        <f t="shared" si="422"/>
        <v>0</v>
      </c>
      <c r="P150" s="126"/>
      <c r="Q150" s="558"/>
      <c r="R150" s="232" t="s">
        <v>92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111">
        <v>0</v>
      </c>
      <c r="AE150" s="85">
        <f t="shared" si="423"/>
        <v>0</v>
      </c>
      <c r="AF150" s="126"/>
      <c r="AG150" s="558"/>
      <c r="AH150" s="232" t="s">
        <v>92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0</v>
      </c>
      <c r="AR150" s="3">
        <v>0</v>
      </c>
      <c r="AS150" s="3">
        <v>0</v>
      </c>
      <c r="AT150" s="111">
        <v>0</v>
      </c>
      <c r="AU150" s="85">
        <f t="shared" si="424"/>
        <v>0</v>
      </c>
      <c r="AV150" s="126"/>
      <c r="AW150" s="558"/>
      <c r="AX150" s="232" t="s">
        <v>92</v>
      </c>
      <c r="AY150" s="3">
        <v>0</v>
      </c>
      <c r="AZ150" s="3">
        <v>0</v>
      </c>
      <c r="BA150" s="3">
        <v>0</v>
      </c>
      <c r="BB150" s="3">
        <v>0</v>
      </c>
      <c r="BC150" s="3">
        <v>0</v>
      </c>
      <c r="BD150" s="3">
        <v>0</v>
      </c>
      <c r="BE150" s="3">
        <v>0</v>
      </c>
      <c r="BF150" s="3">
        <v>0</v>
      </c>
      <c r="BG150" s="3">
        <v>0</v>
      </c>
      <c r="BH150" s="3">
        <v>0</v>
      </c>
      <c r="BI150" s="3">
        <v>0</v>
      </c>
      <c r="BJ150" s="111">
        <v>0</v>
      </c>
      <c r="BK150" s="85">
        <f t="shared" si="425"/>
        <v>0</v>
      </c>
      <c r="BL150" s="126"/>
      <c r="BM150" s="402">
        <v>0</v>
      </c>
      <c r="BN150" s="402">
        <v>0</v>
      </c>
      <c r="BO150" s="402">
        <v>0</v>
      </c>
      <c r="BP150" s="402">
        <v>0</v>
      </c>
    </row>
    <row r="151" spans="1:68" x14ac:dyDescent="0.3">
      <c r="A151" s="558"/>
      <c r="B151" s="232" t="s">
        <v>93</v>
      </c>
      <c r="C151" s="111">
        <v>0</v>
      </c>
      <c r="D151" s="111">
        <v>0</v>
      </c>
      <c r="E151" s="111">
        <v>0</v>
      </c>
      <c r="F151" s="111">
        <v>0</v>
      </c>
      <c r="G151" s="111">
        <v>0</v>
      </c>
      <c r="H151" s="111">
        <v>0</v>
      </c>
      <c r="I151" s="111">
        <v>0</v>
      </c>
      <c r="J151" s="111">
        <v>0</v>
      </c>
      <c r="K151" s="111">
        <v>0</v>
      </c>
      <c r="L151" s="111">
        <v>0</v>
      </c>
      <c r="M151" s="111">
        <v>0</v>
      </c>
      <c r="N151" s="111">
        <v>0</v>
      </c>
      <c r="O151" s="85">
        <f t="shared" si="422"/>
        <v>0</v>
      </c>
      <c r="P151" s="126"/>
      <c r="Q151" s="558"/>
      <c r="R151" s="232" t="s">
        <v>93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111">
        <v>0</v>
      </c>
      <c r="AE151" s="85">
        <f t="shared" si="423"/>
        <v>0</v>
      </c>
      <c r="AF151" s="126"/>
      <c r="AG151" s="558"/>
      <c r="AH151" s="232" t="s">
        <v>93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0</v>
      </c>
      <c r="AT151" s="111">
        <v>0</v>
      </c>
      <c r="AU151" s="85">
        <f t="shared" si="424"/>
        <v>0</v>
      </c>
      <c r="AV151" s="126"/>
      <c r="AW151" s="558"/>
      <c r="AX151" s="232" t="s">
        <v>93</v>
      </c>
      <c r="AY151" s="3">
        <v>0</v>
      </c>
      <c r="AZ151" s="3">
        <v>0</v>
      </c>
      <c r="BA151" s="3">
        <v>0</v>
      </c>
      <c r="BB151" s="3">
        <v>0</v>
      </c>
      <c r="BC151" s="3">
        <v>0</v>
      </c>
      <c r="BD151" s="3">
        <v>0</v>
      </c>
      <c r="BE151" s="3">
        <v>0</v>
      </c>
      <c r="BF151" s="3">
        <v>0</v>
      </c>
      <c r="BG151" s="3">
        <v>0</v>
      </c>
      <c r="BH151" s="3">
        <v>0</v>
      </c>
      <c r="BI151" s="3">
        <v>0</v>
      </c>
      <c r="BJ151" s="111">
        <v>0</v>
      </c>
      <c r="BK151" s="85">
        <f t="shared" si="425"/>
        <v>0</v>
      </c>
      <c r="BL151" s="126"/>
      <c r="BM151" s="402">
        <v>0</v>
      </c>
      <c r="BN151" s="402">
        <v>0</v>
      </c>
      <c r="BO151" s="402">
        <v>0</v>
      </c>
      <c r="BP151" s="402">
        <v>0</v>
      </c>
    </row>
    <row r="152" spans="1:68" ht="15" customHeight="1" x14ac:dyDescent="0.3">
      <c r="A152" s="558"/>
      <c r="B152" s="232" t="s">
        <v>94</v>
      </c>
      <c r="C152" s="111">
        <v>0</v>
      </c>
      <c r="D152" s="111">
        <v>0</v>
      </c>
      <c r="E152" s="111">
        <v>0</v>
      </c>
      <c r="F152" s="111">
        <v>0</v>
      </c>
      <c r="G152" s="111">
        <v>0</v>
      </c>
      <c r="H152" s="111">
        <v>0</v>
      </c>
      <c r="I152" s="111">
        <v>0</v>
      </c>
      <c r="J152" s="111">
        <v>0</v>
      </c>
      <c r="K152" s="111">
        <v>0</v>
      </c>
      <c r="L152" s="111">
        <v>0</v>
      </c>
      <c r="M152" s="111">
        <v>0</v>
      </c>
      <c r="N152" s="111">
        <v>0</v>
      </c>
      <c r="O152" s="85">
        <f t="shared" si="422"/>
        <v>0</v>
      </c>
      <c r="P152" s="126"/>
      <c r="Q152" s="558"/>
      <c r="R152" s="232" t="s">
        <v>94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111">
        <v>0</v>
      </c>
      <c r="AE152" s="85">
        <f t="shared" si="423"/>
        <v>0</v>
      </c>
      <c r="AF152" s="126"/>
      <c r="AG152" s="558"/>
      <c r="AH152" s="232" t="s">
        <v>94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111">
        <v>0</v>
      </c>
      <c r="AU152" s="85">
        <f t="shared" si="424"/>
        <v>0</v>
      </c>
      <c r="AV152" s="126"/>
      <c r="AW152" s="558"/>
      <c r="AX152" s="232" t="s">
        <v>94</v>
      </c>
      <c r="AY152" s="3">
        <v>0</v>
      </c>
      <c r="AZ152" s="3">
        <v>0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>
        <v>0</v>
      </c>
      <c r="BG152" s="3">
        <v>0</v>
      </c>
      <c r="BH152" s="3">
        <v>0</v>
      </c>
      <c r="BI152" s="3">
        <v>0</v>
      </c>
      <c r="BJ152" s="111">
        <v>0</v>
      </c>
      <c r="BK152" s="85">
        <f t="shared" si="425"/>
        <v>0</v>
      </c>
      <c r="BL152" s="126"/>
      <c r="BM152" s="402">
        <v>0</v>
      </c>
      <c r="BN152" s="402">
        <v>0</v>
      </c>
      <c r="BO152" s="402">
        <v>0</v>
      </c>
      <c r="BP152" s="402">
        <v>0</v>
      </c>
    </row>
    <row r="153" spans="1:68" x14ac:dyDescent="0.3">
      <c r="A153" s="558"/>
      <c r="B153" s="232" t="s">
        <v>95</v>
      </c>
      <c r="C153" s="111">
        <v>0</v>
      </c>
      <c r="D153" s="111">
        <v>0</v>
      </c>
      <c r="E153" s="111">
        <v>0</v>
      </c>
      <c r="F153" s="111">
        <v>0</v>
      </c>
      <c r="G153" s="111">
        <v>0</v>
      </c>
      <c r="H153" s="111">
        <v>0</v>
      </c>
      <c r="I153" s="111">
        <v>0</v>
      </c>
      <c r="J153" s="111">
        <v>0</v>
      </c>
      <c r="K153" s="111">
        <v>0</v>
      </c>
      <c r="L153" s="111">
        <v>0</v>
      </c>
      <c r="M153" s="111">
        <v>0</v>
      </c>
      <c r="N153" s="111">
        <v>0</v>
      </c>
      <c r="O153" s="85">
        <f t="shared" si="422"/>
        <v>0</v>
      </c>
      <c r="P153" s="126"/>
      <c r="Q153" s="558"/>
      <c r="R153" s="232" t="s">
        <v>95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111">
        <v>0</v>
      </c>
      <c r="AE153" s="85">
        <f t="shared" si="423"/>
        <v>0</v>
      </c>
      <c r="AF153" s="126"/>
      <c r="AG153" s="558"/>
      <c r="AH153" s="232" t="s">
        <v>95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0</v>
      </c>
      <c r="AT153" s="111">
        <v>0</v>
      </c>
      <c r="AU153" s="85">
        <f t="shared" si="424"/>
        <v>0</v>
      </c>
      <c r="AV153" s="126"/>
      <c r="AW153" s="558"/>
      <c r="AX153" s="232" t="s">
        <v>95</v>
      </c>
      <c r="AY153" s="3">
        <v>0</v>
      </c>
      <c r="AZ153" s="3">
        <v>0</v>
      </c>
      <c r="BA153" s="3">
        <v>0</v>
      </c>
      <c r="BB153" s="3">
        <v>0</v>
      </c>
      <c r="BC153" s="3">
        <v>0</v>
      </c>
      <c r="BD153" s="3">
        <v>0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111">
        <v>0</v>
      </c>
      <c r="BK153" s="85">
        <f t="shared" si="425"/>
        <v>0</v>
      </c>
      <c r="BL153" s="126"/>
      <c r="BM153" s="402">
        <v>0</v>
      </c>
      <c r="BN153" s="402">
        <v>0</v>
      </c>
      <c r="BO153" s="402">
        <v>0</v>
      </c>
      <c r="BP153" s="402">
        <v>0</v>
      </c>
    </row>
    <row r="154" spans="1:68" x14ac:dyDescent="0.3">
      <c r="A154" s="558"/>
      <c r="B154" s="232" t="s">
        <v>96</v>
      </c>
      <c r="C154" s="111">
        <v>0</v>
      </c>
      <c r="D154" s="111">
        <v>0</v>
      </c>
      <c r="E154" s="111">
        <v>0</v>
      </c>
      <c r="F154" s="111">
        <v>0</v>
      </c>
      <c r="G154" s="111">
        <v>0</v>
      </c>
      <c r="H154" s="111">
        <v>0</v>
      </c>
      <c r="I154" s="111">
        <v>0</v>
      </c>
      <c r="J154" s="111">
        <v>0</v>
      </c>
      <c r="K154" s="111">
        <v>0</v>
      </c>
      <c r="L154" s="111">
        <v>0</v>
      </c>
      <c r="M154" s="111">
        <v>0</v>
      </c>
      <c r="N154" s="111">
        <v>0</v>
      </c>
      <c r="O154" s="85">
        <f t="shared" si="422"/>
        <v>0</v>
      </c>
      <c r="P154" s="126"/>
      <c r="Q154" s="558"/>
      <c r="R154" s="232" t="s">
        <v>96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111">
        <v>0</v>
      </c>
      <c r="AE154" s="85">
        <f t="shared" si="423"/>
        <v>0</v>
      </c>
      <c r="AF154" s="126"/>
      <c r="AG154" s="558"/>
      <c r="AH154" s="232" t="s">
        <v>96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0</v>
      </c>
      <c r="AT154" s="111">
        <v>0</v>
      </c>
      <c r="AU154" s="85">
        <f t="shared" si="424"/>
        <v>0</v>
      </c>
      <c r="AV154" s="126"/>
      <c r="AW154" s="558"/>
      <c r="AX154" s="232" t="s">
        <v>96</v>
      </c>
      <c r="AY154" s="3">
        <v>0</v>
      </c>
      <c r="AZ154" s="3">
        <v>0</v>
      </c>
      <c r="BA154" s="3">
        <v>0</v>
      </c>
      <c r="BB154" s="3">
        <v>0</v>
      </c>
      <c r="BC154" s="3">
        <v>0</v>
      </c>
      <c r="BD154" s="3">
        <v>0</v>
      </c>
      <c r="BE154" s="3">
        <v>0</v>
      </c>
      <c r="BF154" s="3">
        <v>0</v>
      </c>
      <c r="BG154" s="3">
        <v>0</v>
      </c>
      <c r="BH154" s="3">
        <v>0</v>
      </c>
      <c r="BI154" s="3">
        <v>0</v>
      </c>
      <c r="BJ154" s="111">
        <v>0</v>
      </c>
      <c r="BK154" s="85">
        <f t="shared" si="425"/>
        <v>0</v>
      </c>
      <c r="BL154" s="126"/>
      <c r="BM154" s="402">
        <v>0</v>
      </c>
      <c r="BN154" s="402">
        <v>0</v>
      </c>
      <c r="BO154" s="402">
        <v>0</v>
      </c>
      <c r="BP154" s="402">
        <v>0</v>
      </c>
    </row>
    <row r="155" spans="1:68" x14ac:dyDescent="0.3">
      <c r="A155" s="558"/>
      <c r="B155" s="232" t="s">
        <v>97</v>
      </c>
      <c r="C155" s="111">
        <v>0</v>
      </c>
      <c r="D155" s="111">
        <v>0</v>
      </c>
      <c r="E155" s="111">
        <v>0</v>
      </c>
      <c r="F155" s="111">
        <v>0</v>
      </c>
      <c r="G155" s="111">
        <v>0</v>
      </c>
      <c r="H155" s="111">
        <v>0</v>
      </c>
      <c r="I155" s="111">
        <v>0</v>
      </c>
      <c r="J155" s="111">
        <v>0</v>
      </c>
      <c r="K155" s="111">
        <v>0</v>
      </c>
      <c r="L155" s="111">
        <v>0</v>
      </c>
      <c r="M155" s="111">
        <v>0</v>
      </c>
      <c r="N155" s="111">
        <v>0</v>
      </c>
      <c r="O155" s="85">
        <f t="shared" si="422"/>
        <v>0</v>
      </c>
      <c r="P155" s="126"/>
      <c r="Q155" s="558"/>
      <c r="R155" s="232" t="s">
        <v>97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111">
        <v>0</v>
      </c>
      <c r="AE155" s="85">
        <f t="shared" si="423"/>
        <v>0</v>
      </c>
      <c r="AF155" s="126"/>
      <c r="AG155" s="558"/>
      <c r="AH155" s="232" t="s">
        <v>97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0</v>
      </c>
      <c r="AT155" s="111">
        <v>0</v>
      </c>
      <c r="AU155" s="85">
        <f t="shared" si="424"/>
        <v>0</v>
      </c>
      <c r="AV155" s="126"/>
      <c r="AW155" s="558"/>
      <c r="AX155" s="232" t="s">
        <v>97</v>
      </c>
      <c r="AY155" s="3">
        <v>0</v>
      </c>
      <c r="AZ155" s="3">
        <v>0</v>
      </c>
      <c r="BA155" s="3">
        <v>0</v>
      </c>
      <c r="BB155" s="3">
        <v>0</v>
      </c>
      <c r="BC155" s="3">
        <v>0</v>
      </c>
      <c r="BD155" s="3">
        <v>0</v>
      </c>
      <c r="BE155" s="3">
        <v>0</v>
      </c>
      <c r="BF155" s="3">
        <v>0</v>
      </c>
      <c r="BG155" s="3">
        <v>0</v>
      </c>
      <c r="BH155" s="3">
        <v>0</v>
      </c>
      <c r="BI155" s="3">
        <v>0</v>
      </c>
      <c r="BJ155" s="111">
        <v>0</v>
      </c>
      <c r="BK155" s="85">
        <f t="shared" si="425"/>
        <v>0</v>
      </c>
      <c r="BL155" s="126"/>
      <c r="BM155" s="402">
        <v>0</v>
      </c>
      <c r="BN155" s="402">
        <v>0</v>
      </c>
      <c r="BO155" s="402">
        <v>0</v>
      </c>
      <c r="BP155" s="402">
        <v>0</v>
      </c>
    </row>
    <row r="156" spans="1:68" x14ac:dyDescent="0.3">
      <c r="A156" s="558"/>
      <c r="B156" s="232" t="s">
        <v>98</v>
      </c>
      <c r="C156" s="111">
        <v>0</v>
      </c>
      <c r="D156" s="111">
        <v>0</v>
      </c>
      <c r="E156" s="111">
        <v>0</v>
      </c>
      <c r="F156" s="111">
        <v>0</v>
      </c>
      <c r="G156" s="111">
        <v>0</v>
      </c>
      <c r="H156" s="111">
        <v>0</v>
      </c>
      <c r="I156" s="111">
        <v>0</v>
      </c>
      <c r="J156" s="111">
        <v>0</v>
      </c>
      <c r="K156" s="111">
        <v>0</v>
      </c>
      <c r="L156" s="111">
        <v>0</v>
      </c>
      <c r="M156" s="111">
        <v>0</v>
      </c>
      <c r="N156" s="111">
        <v>0</v>
      </c>
      <c r="O156" s="85">
        <f t="shared" si="422"/>
        <v>0</v>
      </c>
      <c r="P156" s="126"/>
      <c r="Q156" s="558"/>
      <c r="R156" s="232" t="s">
        <v>98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111">
        <v>0</v>
      </c>
      <c r="AE156" s="85">
        <f t="shared" si="423"/>
        <v>0</v>
      </c>
      <c r="AF156" s="126"/>
      <c r="AG156" s="558"/>
      <c r="AH156" s="232" t="s">
        <v>98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0</v>
      </c>
      <c r="AT156" s="111">
        <v>0</v>
      </c>
      <c r="AU156" s="85">
        <f t="shared" si="424"/>
        <v>0</v>
      </c>
      <c r="AV156" s="126"/>
      <c r="AW156" s="558"/>
      <c r="AX156" s="232" t="s">
        <v>98</v>
      </c>
      <c r="AY156" s="3">
        <v>0</v>
      </c>
      <c r="AZ156" s="3">
        <v>0</v>
      </c>
      <c r="BA156" s="3">
        <v>0</v>
      </c>
      <c r="BB156" s="3">
        <v>0</v>
      </c>
      <c r="BC156" s="3">
        <v>0</v>
      </c>
      <c r="BD156" s="3">
        <v>0</v>
      </c>
      <c r="BE156" s="3">
        <v>0</v>
      </c>
      <c r="BF156" s="3">
        <v>0</v>
      </c>
      <c r="BG156" s="3">
        <v>0</v>
      </c>
      <c r="BH156" s="3">
        <v>0</v>
      </c>
      <c r="BI156" s="3">
        <v>0</v>
      </c>
      <c r="BJ156" s="111">
        <v>0</v>
      </c>
      <c r="BK156" s="85">
        <f t="shared" si="425"/>
        <v>0</v>
      </c>
      <c r="BL156" s="126"/>
      <c r="BM156" s="402">
        <v>0</v>
      </c>
      <c r="BN156" s="402">
        <v>0</v>
      </c>
      <c r="BO156" s="402">
        <v>0</v>
      </c>
      <c r="BP156" s="402">
        <v>0</v>
      </c>
    </row>
    <row r="157" spans="1:68" x14ac:dyDescent="0.3">
      <c r="A157" s="558"/>
      <c r="B157" s="232" t="s">
        <v>99</v>
      </c>
      <c r="C157" s="111">
        <v>0</v>
      </c>
      <c r="D157" s="111">
        <v>0</v>
      </c>
      <c r="E157" s="111">
        <v>0</v>
      </c>
      <c r="F157" s="111">
        <v>0</v>
      </c>
      <c r="G157" s="111">
        <v>0</v>
      </c>
      <c r="H157" s="111">
        <v>0</v>
      </c>
      <c r="I157" s="111">
        <v>0</v>
      </c>
      <c r="J157" s="111">
        <v>0</v>
      </c>
      <c r="K157" s="111">
        <v>0</v>
      </c>
      <c r="L157" s="111">
        <v>0</v>
      </c>
      <c r="M157" s="111">
        <v>0</v>
      </c>
      <c r="N157" s="111">
        <v>0</v>
      </c>
      <c r="O157" s="85">
        <f t="shared" si="422"/>
        <v>0</v>
      </c>
      <c r="P157" s="126"/>
      <c r="Q157" s="558"/>
      <c r="R157" s="232" t="s">
        <v>99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111">
        <v>0</v>
      </c>
      <c r="AE157" s="85">
        <f t="shared" si="423"/>
        <v>0</v>
      </c>
      <c r="AF157" s="126"/>
      <c r="AG157" s="558"/>
      <c r="AH157" s="232" t="s">
        <v>99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111">
        <v>0</v>
      </c>
      <c r="AU157" s="85">
        <f t="shared" si="424"/>
        <v>0</v>
      </c>
      <c r="AV157" s="126"/>
      <c r="AW157" s="558"/>
      <c r="AX157" s="232" t="s">
        <v>99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111">
        <v>0</v>
      </c>
      <c r="BK157" s="85">
        <f t="shared" si="425"/>
        <v>0</v>
      </c>
      <c r="BL157" s="126"/>
      <c r="BM157" s="402">
        <v>0</v>
      </c>
      <c r="BN157" s="402">
        <v>0</v>
      </c>
      <c r="BO157" s="402">
        <v>0</v>
      </c>
      <c r="BP157" s="402">
        <v>0</v>
      </c>
    </row>
    <row r="158" spans="1:68" x14ac:dyDescent="0.3">
      <c r="A158" s="558"/>
      <c r="B158" s="232" t="s">
        <v>100</v>
      </c>
      <c r="C158" s="111">
        <v>0</v>
      </c>
      <c r="D158" s="111">
        <v>0</v>
      </c>
      <c r="E158" s="111">
        <v>0</v>
      </c>
      <c r="F158" s="111">
        <v>0</v>
      </c>
      <c r="G158" s="111">
        <v>0</v>
      </c>
      <c r="H158" s="111">
        <v>0</v>
      </c>
      <c r="I158" s="111">
        <v>0</v>
      </c>
      <c r="J158" s="111">
        <v>0</v>
      </c>
      <c r="K158" s="111">
        <v>0</v>
      </c>
      <c r="L158" s="111">
        <v>0</v>
      </c>
      <c r="M158" s="111">
        <v>0</v>
      </c>
      <c r="N158" s="111">
        <v>0</v>
      </c>
      <c r="O158" s="85">
        <f t="shared" si="422"/>
        <v>0</v>
      </c>
      <c r="P158" s="126"/>
      <c r="Q158" s="558"/>
      <c r="R158" s="232" t="s">
        <v>100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111">
        <v>0</v>
      </c>
      <c r="AE158" s="85">
        <f t="shared" si="423"/>
        <v>0</v>
      </c>
      <c r="AF158" s="126"/>
      <c r="AG158" s="558"/>
      <c r="AH158" s="232" t="s">
        <v>100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0</v>
      </c>
      <c r="AT158" s="111">
        <v>0</v>
      </c>
      <c r="AU158" s="85">
        <f t="shared" si="424"/>
        <v>0</v>
      </c>
      <c r="AV158" s="126"/>
      <c r="AW158" s="558"/>
      <c r="AX158" s="232" t="s">
        <v>100</v>
      </c>
      <c r="AY158" s="3">
        <v>0</v>
      </c>
      <c r="AZ158" s="3">
        <v>0</v>
      </c>
      <c r="BA158" s="3">
        <v>0</v>
      </c>
      <c r="BB158" s="3">
        <v>0</v>
      </c>
      <c r="BC158" s="3">
        <v>0</v>
      </c>
      <c r="BD158" s="3">
        <v>0</v>
      </c>
      <c r="BE158" s="3">
        <v>0</v>
      </c>
      <c r="BF158" s="3">
        <v>0</v>
      </c>
      <c r="BG158" s="3">
        <v>0</v>
      </c>
      <c r="BH158" s="3">
        <v>0</v>
      </c>
      <c r="BI158" s="3">
        <v>0</v>
      </c>
      <c r="BJ158" s="111">
        <v>0</v>
      </c>
      <c r="BK158" s="85">
        <f t="shared" si="425"/>
        <v>0</v>
      </c>
      <c r="BL158" s="126"/>
      <c r="BM158" s="402">
        <v>0</v>
      </c>
      <c r="BN158" s="402">
        <v>0</v>
      </c>
      <c r="BO158" s="402">
        <v>0</v>
      </c>
      <c r="BP158" s="402">
        <v>0</v>
      </c>
    </row>
    <row r="159" spans="1:68" x14ac:dyDescent="0.3">
      <c r="A159" s="558"/>
      <c r="B159" s="232" t="s">
        <v>101</v>
      </c>
      <c r="C159" s="111">
        <v>0</v>
      </c>
      <c r="D159" s="111">
        <v>0</v>
      </c>
      <c r="E159" s="111">
        <v>0</v>
      </c>
      <c r="F159" s="111">
        <v>0</v>
      </c>
      <c r="G159" s="111">
        <v>0</v>
      </c>
      <c r="H159" s="111">
        <v>0</v>
      </c>
      <c r="I159" s="111">
        <v>0</v>
      </c>
      <c r="J159" s="111">
        <v>0</v>
      </c>
      <c r="K159" s="111">
        <v>0</v>
      </c>
      <c r="L159" s="111">
        <v>0</v>
      </c>
      <c r="M159" s="111">
        <v>0</v>
      </c>
      <c r="N159" s="111">
        <v>0</v>
      </c>
      <c r="O159" s="85">
        <f t="shared" si="422"/>
        <v>0</v>
      </c>
      <c r="P159" s="126"/>
      <c r="Q159" s="558"/>
      <c r="R159" s="232" t="s">
        <v>101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111">
        <v>0</v>
      </c>
      <c r="AE159" s="85">
        <f t="shared" si="423"/>
        <v>0</v>
      </c>
      <c r="AF159" s="126"/>
      <c r="AG159" s="558"/>
      <c r="AH159" s="232" t="s">
        <v>101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0</v>
      </c>
      <c r="AT159" s="111">
        <v>0</v>
      </c>
      <c r="AU159" s="85">
        <f t="shared" si="424"/>
        <v>0</v>
      </c>
      <c r="AV159" s="126"/>
      <c r="AW159" s="558"/>
      <c r="AX159" s="232" t="s">
        <v>101</v>
      </c>
      <c r="AY159" s="3">
        <v>0</v>
      </c>
      <c r="AZ159" s="3">
        <v>0</v>
      </c>
      <c r="BA159" s="3">
        <v>0</v>
      </c>
      <c r="BB159" s="3">
        <v>0</v>
      </c>
      <c r="BC159" s="3">
        <v>0</v>
      </c>
      <c r="BD159" s="3">
        <v>0</v>
      </c>
      <c r="BE159" s="3">
        <v>0</v>
      </c>
      <c r="BF159" s="3">
        <v>0</v>
      </c>
      <c r="BG159" s="3">
        <v>0</v>
      </c>
      <c r="BH159" s="3">
        <v>0</v>
      </c>
      <c r="BI159" s="3">
        <v>0</v>
      </c>
      <c r="BJ159" s="111">
        <v>0</v>
      </c>
      <c r="BK159" s="85">
        <f t="shared" si="425"/>
        <v>0</v>
      </c>
      <c r="BL159" s="126"/>
      <c r="BM159" s="402">
        <v>0</v>
      </c>
      <c r="BN159" s="402">
        <v>0</v>
      </c>
      <c r="BO159" s="402">
        <v>0</v>
      </c>
      <c r="BP159" s="402">
        <v>0</v>
      </c>
    </row>
    <row r="160" spans="1:68" ht="15" thickBot="1" x14ac:dyDescent="0.35">
      <c r="A160" s="559"/>
      <c r="B160" s="232" t="s">
        <v>102</v>
      </c>
      <c r="C160" s="111">
        <v>0</v>
      </c>
      <c r="D160" s="111">
        <v>0</v>
      </c>
      <c r="E160" s="111">
        <v>0</v>
      </c>
      <c r="F160" s="111">
        <v>0</v>
      </c>
      <c r="G160" s="111">
        <v>0</v>
      </c>
      <c r="H160" s="111">
        <v>0</v>
      </c>
      <c r="I160" s="111">
        <v>0</v>
      </c>
      <c r="J160" s="111">
        <v>0</v>
      </c>
      <c r="K160" s="111">
        <v>0</v>
      </c>
      <c r="L160" s="111">
        <v>0</v>
      </c>
      <c r="M160" s="111">
        <v>0</v>
      </c>
      <c r="N160" s="111">
        <v>0</v>
      </c>
      <c r="O160" s="85">
        <f t="shared" si="422"/>
        <v>0</v>
      </c>
      <c r="P160" s="126"/>
      <c r="Q160" s="559"/>
      <c r="R160" s="232" t="s">
        <v>102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111">
        <v>0</v>
      </c>
      <c r="AE160" s="85">
        <f t="shared" si="423"/>
        <v>0</v>
      </c>
      <c r="AF160" s="126"/>
      <c r="AG160" s="559"/>
      <c r="AH160" s="232" t="s">
        <v>102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0</v>
      </c>
      <c r="AT160" s="111">
        <v>0</v>
      </c>
      <c r="AU160" s="85">
        <f t="shared" si="424"/>
        <v>0</v>
      </c>
      <c r="AV160" s="126"/>
      <c r="AW160" s="559"/>
      <c r="AX160" s="232" t="s">
        <v>102</v>
      </c>
      <c r="AY160" s="3">
        <v>0</v>
      </c>
      <c r="AZ160" s="3">
        <v>0</v>
      </c>
      <c r="BA160" s="3">
        <v>0</v>
      </c>
      <c r="BB160" s="3">
        <v>0</v>
      </c>
      <c r="BC160" s="3">
        <v>0</v>
      </c>
      <c r="BD160" s="3">
        <v>0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111">
        <v>0</v>
      </c>
      <c r="BK160" s="85">
        <f t="shared" si="425"/>
        <v>0</v>
      </c>
      <c r="BL160" s="126"/>
      <c r="BM160" s="402">
        <v>0</v>
      </c>
      <c r="BN160" s="402">
        <v>0</v>
      </c>
      <c r="BO160" s="402">
        <v>0</v>
      </c>
      <c r="BP160" s="402">
        <v>0</v>
      </c>
    </row>
    <row r="161" spans="1:68" ht="21.45" customHeight="1" thickBot="1" x14ac:dyDescent="0.35">
      <c r="B161" s="233" t="s">
        <v>70</v>
      </c>
      <c r="C161" s="226">
        <f>SUM(C148:C160)</f>
        <v>0</v>
      </c>
      <c r="D161" s="226">
        <f t="shared" ref="D161" si="426">SUM(D148:D160)</f>
        <v>0</v>
      </c>
      <c r="E161" s="226">
        <f t="shared" ref="E161" si="427">SUM(E148:E160)</f>
        <v>0</v>
      </c>
      <c r="F161" s="226">
        <f t="shared" ref="F161" si="428">SUM(F148:F160)</f>
        <v>0</v>
      </c>
      <c r="G161" s="226">
        <f t="shared" ref="G161" si="429">SUM(G148:G160)</f>
        <v>0</v>
      </c>
      <c r="H161" s="226">
        <f t="shared" ref="H161" si="430">SUM(H148:H160)</f>
        <v>0</v>
      </c>
      <c r="I161" s="226">
        <f t="shared" ref="I161" si="431">SUM(I148:I160)</f>
        <v>0</v>
      </c>
      <c r="J161" s="226">
        <f t="shared" ref="J161" si="432">SUM(J148:J160)</f>
        <v>0</v>
      </c>
      <c r="K161" s="226">
        <f t="shared" ref="K161" si="433">SUM(K148:K160)</f>
        <v>0</v>
      </c>
      <c r="L161" s="226">
        <f t="shared" ref="L161" si="434">SUM(L148:L160)</f>
        <v>0</v>
      </c>
      <c r="M161" s="226">
        <f t="shared" ref="M161" si="435">SUM(M148:M160)</f>
        <v>0</v>
      </c>
      <c r="N161" s="406">
        <f t="shared" ref="N161" si="436">SUM(N148:N160)</f>
        <v>0</v>
      </c>
      <c r="O161" s="88">
        <f t="shared" si="422"/>
        <v>0</v>
      </c>
      <c r="P161" s="126"/>
      <c r="R161" s="233" t="s">
        <v>70</v>
      </c>
      <c r="S161" s="226">
        <f>SUM(S148:S160)</f>
        <v>0</v>
      </c>
      <c r="T161" s="226">
        <f t="shared" ref="T161" si="437">SUM(T148:T160)</f>
        <v>0</v>
      </c>
      <c r="U161" s="226">
        <f t="shared" ref="U161" si="438">SUM(U148:U160)</f>
        <v>0</v>
      </c>
      <c r="V161" s="226">
        <f t="shared" ref="V161" si="439">SUM(V148:V160)</f>
        <v>0</v>
      </c>
      <c r="W161" s="226">
        <f t="shared" ref="W161" si="440">SUM(W148:W160)</f>
        <v>0</v>
      </c>
      <c r="X161" s="226">
        <f t="shared" ref="X161" si="441">SUM(X148:X160)</f>
        <v>0</v>
      </c>
      <c r="Y161" s="226">
        <f t="shared" ref="Y161" si="442">SUM(Y148:Y160)</f>
        <v>0</v>
      </c>
      <c r="Z161" s="226">
        <f t="shared" ref="Z161" si="443">SUM(Z148:Z160)</f>
        <v>0</v>
      </c>
      <c r="AA161" s="226">
        <f t="shared" ref="AA161" si="444">SUM(AA148:AA160)</f>
        <v>0</v>
      </c>
      <c r="AB161" s="226">
        <f t="shared" ref="AB161" si="445">SUM(AB148:AB160)</f>
        <v>0</v>
      </c>
      <c r="AC161" s="226">
        <f t="shared" ref="AC161" si="446">SUM(AC148:AC160)</f>
        <v>0</v>
      </c>
      <c r="AD161" s="406">
        <f t="shared" ref="AD161" si="447">SUM(AD148:AD160)</f>
        <v>0</v>
      </c>
      <c r="AE161" s="88">
        <f t="shared" si="423"/>
        <v>0</v>
      </c>
      <c r="AF161" s="126"/>
      <c r="AH161" s="233" t="s">
        <v>70</v>
      </c>
      <c r="AI161" s="226">
        <f>SUM(AI148:AI160)</f>
        <v>0</v>
      </c>
      <c r="AJ161" s="226">
        <f t="shared" ref="AJ161" si="448">SUM(AJ148:AJ160)</f>
        <v>0</v>
      </c>
      <c r="AK161" s="226">
        <f t="shared" ref="AK161" si="449">SUM(AK148:AK160)</f>
        <v>0</v>
      </c>
      <c r="AL161" s="226">
        <f t="shared" ref="AL161" si="450">SUM(AL148:AL160)</f>
        <v>0</v>
      </c>
      <c r="AM161" s="226">
        <f t="shared" ref="AM161" si="451">SUM(AM148:AM160)</f>
        <v>0</v>
      </c>
      <c r="AN161" s="226">
        <f t="shared" ref="AN161" si="452">SUM(AN148:AN160)</f>
        <v>0</v>
      </c>
      <c r="AO161" s="226">
        <f t="shared" ref="AO161" si="453">SUM(AO148:AO160)</f>
        <v>0</v>
      </c>
      <c r="AP161" s="226">
        <f t="shared" ref="AP161" si="454">SUM(AP148:AP160)</f>
        <v>0</v>
      </c>
      <c r="AQ161" s="226">
        <f t="shared" ref="AQ161" si="455">SUM(AQ148:AQ160)</f>
        <v>0</v>
      </c>
      <c r="AR161" s="226">
        <f t="shared" ref="AR161" si="456">SUM(AR148:AR160)</f>
        <v>0</v>
      </c>
      <c r="AS161" s="226">
        <f t="shared" ref="AS161" si="457">SUM(AS148:AS160)</f>
        <v>0</v>
      </c>
      <c r="AT161" s="406">
        <f t="shared" ref="AT161" si="458">SUM(AT148:AT160)</f>
        <v>0</v>
      </c>
      <c r="AU161" s="88">
        <f t="shared" si="424"/>
        <v>0</v>
      </c>
      <c r="AV161" s="126"/>
      <c r="AX161" s="233" t="s">
        <v>70</v>
      </c>
      <c r="AY161" s="226">
        <f>SUM(AY148:AY160)</f>
        <v>0</v>
      </c>
      <c r="AZ161" s="226">
        <f t="shared" ref="AZ161" si="459">SUM(AZ148:AZ160)</f>
        <v>0</v>
      </c>
      <c r="BA161" s="226">
        <f t="shared" ref="BA161" si="460">SUM(BA148:BA160)</f>
        <v>0</v>
      </c>
      <c r="BB161" s="226">
        <f t="shared" ref="BB161" si="461">SUM(BB148:BB160)</f>
        <v>0</v>
      </c>
      <c r="BC161" s="226">
        <f t="shared" ref="BC161" si="462">SUM(BC148:BC160)</f>
        <v>0</v>
      </c>
      <c r="BD161" s="226">
        <f t="shared" ref="BD161" si="463">SUM(BD148:BD160)</f>
        <v>0</v>
      </c>
      <c r="BE161" s="226">
        <f t="shared" ref="BE161" si="464">SUM(BE148:BE160)</f>
        <v>0</v>
      </c>
      <c r="BF161" s="226">
        <f t="shared" ref="BF161" si="465">SUM(BF148:BF160)</f>
        <v>0</v>
      </c>
      <c r="BG161" s="226">
        <f t="shared" ref="BG161" si="466">SUM(BG148:BG160)</f>
        <v>0</v>
      </c>
      <c r="BH161" s="226">
        <f t="shared" ref="BH161" si="467">SUM(BH148:BH160)</f>
        <v>0</v>
      </c>
      <c r="BI161" s="226">
        <f t="shared" ref="BI161" si="468">SUM(BI148:BI160)</f>
        <v>0</v>
      </c>
      <c r="BJ161" s="406">
        <f t="shared" ref="BJ161" si="469">SUM(BJ148:BJ160)</f>
        <v>0</v>
      </c>
      <c r="BK161" s="88">
        <f t="shared" si="425"/>
        <v>0</v>
      </c>
      <c r="BL161" s="126"/>
      <c r="BM161" s="402">
        <v>0</v>
      </c>
      <c r="BN161" s="402">
        <v>0</v>
      </c>
      <c r="BO161" s="402">
        <v>0</v>
      </c>
      <c r="BP161" s="402">
        <v>0</v>
      </c>
    </row>
    <row r="162" spans="1:68" ht="21.45" customHeight="1" thickBot="1" x14ac:dyDescent="0.35">
      <c r="A162"/>
      <c r="P162" s="126"/>
      <c r="Q162"/>
      <c r="AF162" s="126"/>
      <c r="AG162"/>
      <c r="AV162" s="126"/>
      <c r="AW162"/>
      <c r="BL162" s="126"/>
    </row>
    <row r="163" spans="1:68" ht="21.45" customHeight="1" thickBot="1" x14ac:dyDescent="0.35">
      <c r="B163" s="221" t="s">
        <v>48</v>
      </c>
      <c r="C163" s="222">
        <v>43850</v>
      </c>
      <c r="D163" s="222">
        <v>43882</v>
      </c>
      <c r="E163" s="222">
        <v>43914</v>
      </c>
      <c r="F163" s="222">
        <v>43946</v>
      </c>
      <c r="G163" s="222">
        <v>43978</v>
      </c>
      <c r="H163" s="222">
        <v>44010</v>
      </c>
      <c r="I163" s="222">
        <v>44042</v>
      </c>
      <c r="J163" s="222">
        <v>44074</v>
      </c>
      <c r="K163" s="222">
        <v>44076</v>
      </c>
      <c r="L163" s="222">
        <v>44107</v>
      </c>
      <c r="M163" s="222">
        <v>44140</v>
      </c>
      <c r="N163" s="403" t="s">
        <v>57</v>
      </c>
      <c r="O163" s="223" t="s">
        <v>3</v>
      </c>
      <c r="P163" s="126"/>
      <c r="R163" s="221" t="s">
        <v>48</v>
      </c>
      <c r="S163" s="222">
        <v>43850</v>
      </c>
      <c r="T163" s="222">
        <v>43882</v>
      </c>
      <c r="U163" s="222">
        <v>43914</v>
      </c>
      <c r="V163" s="222">
        <v>43946</v>
      </c>
      <c r="W163" s="222">
        <v>43978</v>
      </c>
      <c r="X163" s="222">
        <v>44010</v>
      </c>
      <c r="Y163" s="222">
        <v>44042</v>
      </c>
      <c r="Z163" s="222">
        <v>44074</v>
      </c>
      <c r="AA163" s="222">
        <v>44076</v>
      </c>
      <c r="AB163" s="222">
        <v>44107</v>
      </c>
      <c r="AC163" s="222">
        <v>44140</v>
      </c>
      <c r="AD163" s="403" t="s">
        <v>57</v>
      </c>
      <c r="AE163" s="223" t="s">
        <v>3</v>
      </c>
      <c r="AF163" s="126"/>
      <c r="AH163" s="221" t="s">
        <v>48</v>
      </c>
      <c r="AI163" s="222">
        <v>43850</v>
      </c>
      <c r="AJ163" s="222">
        <v>43882</v>
      </c>
      <c r="AK163" s="222">
        <v>43914</v>
      </c>
      <c r="AL163" s="222">
        <v>43946</v>
      </c>
      <c r="AM163" s="222">
        <v>43978</v>
      </c>
      <c r="AN163" s="222">
        <v>44010</v>
      </c>
      <c r="AO163" s="222">
        <v>44042</v>
      </c>
      <c r="AP163" s="222">
        <v>44074</v>
      </c>
      <c r="AQ163" s="222">
        <v>44076</v>
      </c>
      <c r="AR163" s="222">
        <v>44107</v>
      </c>
      <c r="AS163" s="222">
        <v>44140</v>
      </c>
      <c r="AT163" s="403" t="s">
        <v>57</v>
      </c>
      <c r="AU163" s="223" t="s">
        <v>3</v>
      </c>
      <c r="AV163" s="126"/>
      <c r="AX163" s="221" t="s">
        <v>48</v>
      </c>
      <c r="AY163" s="222">
        <v>43850</v>
      </c>
      <c r="AZ163" s="222">
        <v>43882</v>
      </c>
      <c r="BA163" s="222">
        <v>43914</v>
      </c>
      <c r="BB163" s="222">
        <v>43946</v>
      </c>
      <c r="BC163" s="222">
        <v>43978</v>
      </c>
      <c r="BD163" s="222">
        <v>44010</v>
      </c>
      <c r="BE163" s="222">
        <v>44042</v>
      </c>
      <c r="BF163" s="222">
        <v>44074</v>
      </c>
      <c r="BG163" s="222">
        <v>44076</v>
      </c>
      <c r="BH163" s="222">
        <v>44107</v>
      </c>
      <c r="BI163" s="222">
        <v>44140</v>
      </c>
      <c r="BJ163" s="403" t="s">
        <v>57</v>
      </c>
      <c r="BK163" s="223" t="s">
        <v>3</v>
      </c>
      <c r="BL163" s="126"/>
    </row>
    <row r="164" spans="1:68" ht="15" customHeight="1" x14ac:dyDescent="0.3">
      <c r="A164" s="563" t="s">
        <v>112</v>
      </c>
      <c r="B164" s="232" t="s">
        <v>90</v>
      </c>
      <c r="C164" s="3">
        <f t="shared" ref="C164" si="470">C20+C36+C52+C68+C84+C132+C148</f>
        <v>0</v>
      </c>
      <c r="D164" s="3">
        <f t="shared" ref="D164:N164" si="471">D20+D36+D52+D68+D84+D132+D148</f>
        <v>0</v>
      </c>
      <c r="E164" s="3">
        <f t="shared" si="471"/>
        <v>0</v>
      </c>
      <c r="F164" s="3">
        <f t="shared" si="471"/>
        <v>0</v>
      </c>
      <c r="G164" s="3">
        <f t="shared" si="471"/>
        <v>0</v>
      </c>
      <c r="H164" s="3">
        <f t="shared" si="471"/>
        <v>0</v>
      </c>
      <c r="I164" s="3">
        <f t="shared" si="471"/>
        <v>0</v>
      </c>
      <c r="J164" s="3">
        <f t="shared" si="471"/>
        <v>0</v>
      </c>
      <c r="K164" s="3">
        <f t="shared" si="471"/>
        <v>0</v>
      </c>
      <c r="L164" s="3">
        <f t="shared" si="471"/>
        <v>0</v>
      </c>
      <c r="M164" s="3">
        <f t="shared" si="471"/>
        <v>19432.412999999997</v>
      </c>
      <c r="N164" s="111">
        <f t="shared" si="471"/>
        <v>0</v>
      </c>
      <c r="O164" s="85">
        <f t="shared" ref="O164:O177" si="472">SUM(C164:N164)</f>
        <v>19432.412999999997</v>
      </c>
      <c r="P164" s="126"/>
      <c r="Q164" s="563" t="s">
        <v>112</v>
      </c>
      <c r="R164" s="232" t="s">
        <v>90</v>
      </c>
      <c r="S164" s="3">
        <f t="shared" ref="S164:AD164" si="473">S20+S36+S52+S68+S84+S132+S148</f>
        <v>0</v>
      </c>
      <c r="T164" s="3">
        <f t="shared" si="473"/>
        <v>65583.517999999996</v>
      </c>
      <c r="U164" s="3">
        <f t="shared" si="473"/>
        <v>0</v>
      </c>
      <c r="V164" s="3">
        <f t="shared" si="473"/>
        <v>94538.37098149315</v>
      </c>
      <c r="W164" s="3">
        <f t="shared" si="473"/>
        <v>0</v>
      </c>
      <c r="X164" s="3">
        <f t="shared" si="473"/>
        <v>0</v>
      </c>
      <c r="Y164" s="3">
        <f t="shared" si="473"/>
        <v>0</v>
      </c>
      <c r="Z164" s="3">
        <f t="shared" si="473"/>
        <v>0</v>
      </c>
      <c r="AA164" s="3">
        <f t="shared" si="473"/>
        <v>0</v>
      </c>
      <c r="AB164" s="3">
        <f t="shared" si="473"/>
        <v>0</v>
      </c>
      <c r="AC164" s="3">
        <f t="shared" si="473"/>
        <v>110109.99999999999</v>
      </c>
      <c r="AD164" s="111">
        <f t="shared" si="473"/>
        <v>2086271.0593481287</v>
      </c>
      <c r="AE164" s="85">
        <f t="shared" ref="AE164:AE177" si="474">SUM(S164:AD164)</f>
        <v>2356502.9483296219</v>
      </c>
      <c r="AF164" s="126"/>
      <c r="AG164" s="563" t="s">
        <v>112</v>
      </c>
      <c r="AH164" s="232" t="s">
        <v>90</v>
      </c>
      <c r="AI164" s="3">
        <f t="shared" ref="AI164:AT164" si="475">AI20+AI36+AI52+AI68+AI84+AI132+AI148</f>
        <v>0</v>
      </c>
      <c r="AJ164" s="3">
        <f t="shared" si="475"/>
        <v>0</v>
      </c>
      <c r="AK164" s="3">
        <f t="shared" si="475"/>
        <v>0</v>
      </c>
      <c r="AL164" s="3">
        <f t="shared" si="475"/>
        <v>0</v>
      </c>
      <c r="AM164" s="3">
        <f t="shared" si="475"/>
        <v>0</v>
      </c>
      <c r="AN164" s="3">
        <f t="shared" si="475"/>
        <v>0</v>
      </c>
      <c r="AO164" s="3">
        <f t="shared" si="475"/>
        <v>0</v>
      </c>
      <c r="AP164" s="3">
        <f t="shared" si="475"/>
        <v>653122.47</v>
      </c>
      <c r="AQ164" s="3">
        <f t="shared" si="475"/>
        <v>0</v>
      </c>
      <c r="AR164" s="3">
        <f t="shared" si="475"/>
        <v>1745293.5499999998</v>
      </c>
      <c r="AS164" s="3">
        <f t="shared" si="475"/>
        <v>0</v>
      </c>
      <c r="AT164" s="111">
        <f t="shared" si="475"/>
        <v>0</v>
      </c>
      <c r="AU164" s="85">
        <f t="shared" ref="AU164:AU177" si="476">SUM(AI164:AT164)</f>
        <v>2398416.0199999996</v>
      </c>
      <c r="AV164" s="126"/>
      <c r="AW164" s="563" t="s">
        <v>112</v>
      </c>
      <c r="AX164" s="232" t="s">
        <v>90</v>
      </c>
      <c r="AY164" s="3">
        <f t="shared" ref="AY164:BJ164" si="477">AY20+AY36+AY52+AY68+AY84+AY132+AY148</f>
        <v>0</v>
      </c>
      <c r="AZ164" s="3">
        <f t="shared" si="477"/>
        <v>0</v>
      </c>
      <c r="BA164" s="3">
        <f t="shared" si="477"/>
        <v>0</v>
      </c>
      <c r="BB164" s="3">
        <f t="shared" si="477"/>
        <v>295665.37</v>
      </c>
      <c r="BC164" s="3">
        <f t="shared" si="477"/>
        <v>0</v>
      </c>
      <c r="BD164" s="3">
        <f t="shared" si="477"/>
        <v>0</v>
      </c>
      <c r="BE164" s="3">
        <f t="shared" si="477"/>
        <v>0</v>
      </c>
      <c r="BF164" s="3">
        <f t="shared" si="477"/>
        <v>0</v>
      </c>
      <c r="BG164" s="3">
        <f t="shared" si="477"/>
        <v>0</v>
      </c>
      <c r="BH164" s="3">
        <f t="shared" si="477"/>
        <v>0</v>
      </c>
      <c r="BI164" s="3">
        <f t="shared" si="477"/>
        <v>0</v>
      </c>
      <c r="BJ164" s="111">
        <f t="shared" si="477"/>
        <v>0</v>
      </c>
      <c r="BK164" s="85">
        <f t="shared" ref="BK164:BK177" si="478">SUM(AY164:BJ164)</f>
        <v>295665.37</v>
      </c>
      <c r="BL164" s="126"/>
      <c r="BM164" s="402">
        <v>0</v>
      </c>
      <c r="BN164" s="402">
        <v>0</v>
      </c>
      <c r="BO164" s="402">
        <v>0</v>
      </c>
      <c r="BP164" s="402">
        <v>0</v>
      </c>
    </row>
    <row r="165" spans="1:68" x14ac:dyDescent="0.3">
      <c r="A165" s="564"/>
      <c r="B165" s="232" t="s">
        <v>91</v>
      </c>
      <c r="C165" s="3">
        <f t="shared" ref="C165:N165" si="479">C21+C37+C53+C69+C85+C133+C149</f>
        <v>0</v>
      </c>
      <c r="D165" s="3">
        <f t="shared" si="479"/>
        <v>0</v>
      </c>
      <c r="E165" s="3">
        <f t="shared" si="479"/>
        <v>0</v>
      </c>
      <c r="F165" s="3">
        <f t="shared" si="479"/>
        <v>0</v>
      </c>
      <c r="G165" s="3">
        <f t="shared" si="479"/>
        <v>0</v>
      </c>
      <c r="H165" s="3">
        <f t="shared" si="479"/>
        <v>0</v>
      </c>
      <c r="I165" s="3">
        <f t="shared" si="479"/>
        <v>0</v>
      </c>
      <c r="J165" s="3">
        <f t="shared" si="479"/>
        <v>0</v>
      </c>
      <c r="K165" s="3">
        <f t="shared" si="479"/>
        <v>0</v>
      </c>
      <c r="L165" s="3">
        <f t="shared" si="479"/>
        <v>0</v>
      </c>
      <c r="M165" s="3">
        <f t="shared" si="479"/>
        <v>0</v>
      </c>
      <c r="N165" s="111">
        <f t="shared" si="479"/>
        <v>0</v>
      </c>
      <c r="O165" s="85">
        <f t="shared" si="472"/>
        <v>0</v>
      </c>
      <c r="P165" s="126"/>
      <c r="Q165" s="564"/>
      <c r="R165" s="232" t="s">
        <v>91</v>
      </c>
      <c r="S165" s="3">
        <f t="shared" ref="S165:AD165" si="480">S21+S37+S53+S69+S85+S133+S149</f>
        <v>0</v>
      </c>
      <c r="T165" s="3">
        <f t="shared" si="480"/>
        <v>0</v>
      </c>
      <c r="U165" s="3">
        <f t="shared" si="480"/>
        <v>0</v>
      </c>
      <c r="V165" s="3">
        <f t="shared" si="480"/>
        <v>0</v>
      </c>
      <c r="W165" s="3">
        <f t="shared" si="480"/>
        <v>0</v>
      </c>
      <c r="X165" s="3">
        <f t="shared" si="480"/>
        <v>38461.056263358529</v>
      </c>
      <c r="Y165" s="3">
        <f t="shared" si="480"/>
        <v>0</v>
      </c>
      <c r="Z165" s="3">
        <f t="shared" si="480"/>
        <v>0</v>
      </c>
      <c r="AA165" s="3">
        <f t="shared" si="480"/>
        <v>0</v>
      </c>
      <c r="AB165" s="3">
        <f t="shared" si="480"/>
        <v>13540.25337058285</v>
      </c>
      <c r="AC165" s="3">
        <f t="shared" si="480"/>
        <v>0</v>
      </c>
      <c r="AD165" s="111">
        <f t="shared" si="480"/>
        <v>20043.306586855098</v>
      </c>
      <c r="AE165" s="85">
        <f t="shared" si="474"/>
        <v>72044.616220796481</v>
      </c>
      <c r="AF165" s="126"/>
      <c r="AG165" s="564"/>
      <c r="AH165" s="232" t="s">
        <v>91</v>
      </c>
      <c r="AI165" s="3">
        <f t="shared" ref="AI165:AT165" si="481">AI21+AI37+AI53+AI69+AI85+AI133+AI149</f>
        <v>0</v>
      </c>
      <c r="AJ165" s="3">
        <f t="shared" si="481"/>
        <v>0</v>
      </c>
      <c r="AK165" s="3">
        <f t="shared" si="481"/>
        <v>0</v>
      </c>
      <c r="AL165" s="3">
        <f t="shared" si="481"/>
        <v>0</v>
      </c>
      <c r="AM165" s="3">
        <f t="shared" si="481"/>
        <v>0</v>
      </c>
      <c r="AN165" s="3">
        <f t="shared" si="481"/>
        <v>0</v>
      </c>
      <c r="AO165" s="3">
        <f t="shared" si="481"/>
        <v>0</v>
      </c>
      <c r="AP165" s="3">
        <f t="shared" si="481"/>
        <v>0</v>
      </c>
      <c r="AQ165" s="3">
        <f t="shared" si="481"/>
        <v>8969.0453397970905</v>
      </c>
      <c r="AR165" s="3">
        <f t="shared" si="481"/>
        <v>0</v>
      </c>
      <c r="AS165" s="3">
        <f t="shared" si="481"/>
        <v>0</v>
      </c>
      <c r="AT165" s="111">
        <f t="shared" si="481"/>
        <v>0</v>
      </c>
      <c r="AU165" s="85">
        <f t="shared" si="476"/>
        <v>8969.0453397970905</v>
      </c>
      <c r="AV165" s="126"/>
      <c r="AW165" s="564"/>
      <c r="AX165" s="232" t="s">
        <v>91</v>
      </c>
      <c r="AY165" s="3">
        <f t="shared" ref="AY165:BJ165" si="482">AY21+AY37+AY53+AY69+AY85+AY133+AY149</f>
        <v>0</v>
      </c>
      <c r="AZ165" s="3">
        <f t="shared" si="482"/>
        <v>0</v>
      </c>
      <c r="BA165" s="3">
        <f t="shared" si="482"/>
        <v>0</v>
      </c>
      <c r="BB165" s="3">
        <f t="shared" si="482"/>
        <v>0</v>
      </c>
      <c r="BC165" s="3">
        <f t="shared" si="482"/>
        <v>0</v>
      </c>
      <c r="BD165" s="3">
        <f t="shared" si="482"/>
        <v>0</v>
      </c>
      <c r="BE165" s="3">
        <f t="shared" si="482"/>
        <v>0</v>
      </c>
      <c r="BF165" s="3">
        <f t="shared" si="482"/>
        <v>0</v>
      </c>
      <c r="BG165" s="3">
        <f t="shared" si="482"/>
        <v>0</v>
      </c>
      <c r="BH165" s="3">
        <f t="shared" si="482"/>
        <v>0</v>
      </c>
      <c r="BI165" s="3">
        <f t="shared" si="482"/>
        <v>0</v>
      </c>
      <c r="BJ165" s="111">
        <f t="shared" si="482"/>
        <v>0</v>
      </c>
      <c r="BK165" s="85">
        <f t="shared" si="478"/>
        <v>0</v>
      </c>
      <c r="BL165" s="126"/>
      <c r="BM165" s="402">
        <v>0</v>
      </c>
      <c r="BN165" s="402">
        <v>0</v>
      </c>
      <c r="BO165" s="402">
        <v>0</v>
      </c>
      <c r="BP165" s="402">
        <v>0</v>
      </c>
    </row>
    <row r="166" spans="1:68" x14ac:dyDescent="0.3">
      <c r="A166" s="564"/>
      <c r="B166" s="232" t="s">
        <v>92</v>
      </c>
      <c r="C166" s="3">
        <f t="shared" ref="C166:N166" si="483">C22+C38+C54+C70+C86+C134+C150</f>
        <v>0</v>
      </c>
      <c r="D166" s="3">
        <f t="shared" si="483"/>
        <v>0</v>
      </c>
      <c r="E166" s="3">
        <f t="shared" si="483"/>
        <v>0</v>
      </c>
      <c r="F166" s="3">
        <f t="shared" si="483"/>
        <v>0</v>
      </c>
      <c r="G166" s="3">
        <f t="shared" si="483"/>
        <v>0</v>
      </c>
      <c r="H166" s="3">
        <f t="shared" si="483"/>
        <v>0</v>
      </c>
      <c r="I166" s="3">
        <f t="shared" si="483"/>
        <v>0</v>
      </c>
      <c r="J166" s="3">
        <f t="shared" si="483"/>
        <v>0</v>
      </c>
      <c r="K166" s="3">
        <f t="shared" si="483"/>
        <v>0</v>
      </c>
      <c r="L166" s="3">
        <f t="shared" si="483"/>
        <v>0</v>
      </c>
      <c r="M166" s="3">
        <f t="shared" si="483"/>
        <v>0</v>
      </c>
      <c r="N166" s="111">
        <f t="shared" si="483"/>
        <v>0</v>
      </c>
      <c r="O166" s="85">
        <f t="shared" si="472"/>
        <v>0</v>
      </c>
      <c r="P166" s="126"/>
      <c r="Q166" s="564"/>
      <c r="R166" s="232" t="s">
        <v>92</v>
      </c>
      <c r="S166" s="3">
        <f t="shared" ref="S166:AD166" si="484">S22+S38+S54+S70+S86+S134+S150</f>
        <v>0</v>
      </c>
      <c r="T166" s="3">
        <f t="shared" si="484"/>
        <v>0</v>
      </c>
      <c r="U166" s="3">
        <f t="shared" si="484"/>
        <v>0</v>
      </c>
      <c r="V166" s="3">
        <f t="shared" si="484"/>
        <v>0</v>
      </c>
      <c r="W166" s="3">
        <f t="shared" si="484"/>
        <v>0</v>
      </c>
      <c r="X166" s="3">
        <f t="shared" si="484"/>
        <v>0</v>
      </c>
      <c r="Y166" s="3">
        <f t="shared" si="484"/>
        <v>0</v>
      </c>
      <c r="Z166" s="3">
        <f t="shared" si="484"/>
        <v>4065.2080000000001</v>
      </c>
      <c r="AA166" s="3">
        <f t="shared" si="484"/>
        <v>0</v>
      </c>
      <c r="AB166" s="3">
        <f t="shared" si="484"/>
        <v>0</v>
      </c>
      <c r="AC166" s="3">
        <f t="shared" si="484"/>
        <v>0</v>
      </c>
      <c r="AD166" s="111">
        <f t="shared" si="484"/>
        <v>4065.2080000000001</v>
      </c>
      <c r="AE166" s="85">
        <f t="shared" si="474"/>
        <v>8130.4160000000002</v>
      </c>
      <c r="AF166" s="126"/>
      <c r="AG166" s="564"/>
      <c r="AH166" s="232" t="s">
        <v>92</v>
      </c>
      <c r="AI166" s="3">
        <f t="shared" ref="AI166:AT166" si="485">AI22+AI38+AI54+AI70+AI86+AI134+AI150</f>
        <v>0</v>
      </c>
      <c r="AJ166" s="3">
        <f t="shared" si="485"/>
        <v>0</v>
      </c>
      <c r="AK166" s="3">
        <f t="shared" si="485"/>
        <v>0</v>
      </c>
      <c r="AL166" s="3">
        <f t="shared" si="485"/>
        <v>0</v>
      </c>
      <c r="AM166" s="3">
        <f t="shared" si="485"/>
        <v>0</v>
      </c>
      <c r="AN166" s="3">
        <f t="shared" si="485"/>
        <v>0</v>
      </c>
      <c r="AO166" s="3">
        <f t="shared" si="485"/>
        <v>0</v>
      </c>
      <c r="AP166" s="3">
        <f t="shared" si="485"/>
        <v>0</v>
      </c>
      <c r="AQ166" s="3">
        <f t="shared" si="485"/>
        <v>0</v>
      </c>
      <c r="AR166" s="3">
        <f t="shared" si="485"/>
        <v>0</v>
      </c>
      <c r="AS166" s="3">
        <f t="shared" si="485"/>
        <v>0</v>
      </c>
      <c r="AT166" s="111">
        <f t="shared" si="485"/>
        <v>0</v>
      </c>
      <c r="AU166" s="85">
        <f t="shared" si="476"/>
        <v>0</v>
      </c>
      <c r="AV166" s="126"/>
      <c r="AW166" s="564"/>
      <c r="AX166" s="232" t="s">
        <v>92</v>
      </c>
      <c r="AY166" s="3">
        <f t="shared" ref="AY166:BJ166" si="486">AY22+AY38+AY54+AY70+AY86+AY134+AY150</f>
        <v>0</v>
      </c>
      <c r="AZ166" s="3">
        <f t="shared" si="486"/>
        <v>0</v>
      </c>
      <c r="BA166" s="3">
        <f t="shared" si="486"/>
        <v>0</v>
      </c>
      <c r="BB166" s="3">
        <f t="shared" si="486"/>
        <v>0</v>
      </c>
      <c r="BC166" s="3">
        <f t="shared" si="486"/>
        <v>0</v>
      </c>
      <c r="BD166" s="3">
        <f t="shared" si="486"/>
        <v>0</v>
      </c>
      <c r="BE166" s="3">
        <f t="shared" si="486"/>
        <v>0</v>
      </c>
      <c r="BF166" s="3">
        <f t="shared" si="486"/>
        <v>0</v>
      </c>
      <c r="BG166" s="3">
        <f t="shared" si="486"/>
        <v>0</v>
      </c>
      <c r="BH166" s="3">
        <f t="shared" si="486"/>
        <v>0</v>
      </c>
      <c r="BI166" s="3">
        <f t="shared" si="486"/>
        <v>0</v>
      </c>
      <c r="BJ166" s="111">
        <f t="shared" si="486"/>
        <v>0</v>
      </c>
      <c r="BK166" s="85">
        <f t="shared" si="478"/>
        <v>0</v>
      </c>
      <c r="BL166" s="126"/>
      <c r="BM166" s="402">
        <v>0</v>
      </c>
      <c r="BN166" s="402">
        <v>0</v>
      </c>
      <c r="BO166" s="402">
        <v>0</v>
      </c>
      <c r="BP166" s="402">
        <v>0</v>
      </c>
    </row>
    <row r="167" spans="1:68" x14ac:dyDescent="0.3">
      <c r="A167" s="564"/>
      <c r="B167" s="232" t="s">
        <v>93</v>
      </c>
      <c r="C167" s="3">
        <f t="shared" ref="C167:N167" si="487">C23+C39+C55+C71+C87+C135+C151</f>
        <v>3761.096</v>
      </c>
      <c r="D167" s="3">
        <f t="shared" si="487"/>
        <v>2257.0239999999999</v>
      </c>
      <c r="E167" s="3">
        <f t="shared" si="487"/>
        <v>3426.8545164034581</v>
      </c>
      <c r="F167" s="3">
        <f t="shared" si="487"/>
        <v>17688.026128184858</v>
      </c>
      <c r="G167" s="3">
        <f t="shared" si="487"/>
        <v>22433.603609795358</v>
      </c>
      <c r="H167" s="3">
        <f t="shared" si="487"/>
        <v>5245.0159999999996</v>
      </c>
      <c r="I167" s="3">
        <f t="shared" si="487"/>
        <v>1500.4080000000001</v>
      </c>
      <c r="J167" s="3">
        <f t="shared" si="487"/>
        <v>4300.62</v>
      </c>
      <c r="K167" s="3">
        <f t="shared" si="487"/>
        <v>25495.028000000002</v>
      </c>
      <c r="L167" s="3">
        <f t="shared" si="487"/>
        <v>31876.800000000003</v>
      </c>
      <c r="M167" s="3">
        <f t="shared" si="487"/>
        <v>54774.519052656738</v>
      </c>
      <c r="N167" s="111">
        <f t="shared" si="487"/>
        <v>216446.88276561294</v>
      </c>
      <c r="O167" s="85">
        <f t="shared" si="472"/>
        <v>389205.87807265337</v>
      </c>
      <c r="P167" s="126"/>
      <c r="Q167" s="564"/>
      <c r="R167" s="232" t="s">
        <v>93</v>
      </c>
      <c r="S167" s="3">
        <f t="shared" ref="S167:AD167" si="488">S23+S39+S55+S71+S87+S135+S151</f>
        <v>198043.46942898587</v>
      </c>
      <c r="T167" s="3">
        <f t="shared" si="488"/>
        <v>0</v>
      </c>
      <c r="U167" s="3">
        <f t="shared" si="488"/>
        <v>34370.770275088427</v>
      </c>
      <c r="V167" s="3">
        <f t="shared" si="488"/>
        <v>80060.997936571395</v>
      </c>
      <c r="W167" s="3">
        <f t="shared" si="488"/>
        <v>80943.417399433965</v>
      </c>
      <c r="X167" s="3">
        <f t="shared" si="488"/>
        <v>239662.07641039992</v>
      </c>
      <c r="Y167" s="3">
        <f t="shared" si="488"/>
        <v>133961.70960002448</v>
      </c>
      <c r="Z167" s="3">
        <f t="shared" si="488"/>
        <v>722603.44600943185</v>
      </c>
      <c r="AA167" s="3">
        <f t="shared" si="488"/>
        <v>943050.44628969289</v>
      </c>
      <c r="AB167" s="3">
        <f t="shared" si="488"/>
        <v>1689277.0179038653</v>
      </c>
      <c r="AC167" s="3">
        <f t="shared" si="488"/>
        <v>1187562.5193043065</v>
      </c>
      <c r="AD167" s="111">
        <f t="shared" si="488"/>
        <v>1863415.9586688369</v>
      </c>
      <c r="AE167" s="85">
        <f t="shared" si="474"/>
        <v>7172951.8292266373</v>
      </c>
      <c r="AF167" s="126"/>
      <c r="AG167" s="564"/>
      <c r="AH167" s="232" t="s">
        <v>93</v>
      </c>
      <c r="AI167" s="3">
        <f t="shared" ref="AI167:AT167" si="489">AI23+AI39+AI55+AI71+AI87+AI135+AI151</f>
        <v>683656.48042268842</v>
      </c>
      <c r="AJ167" s="3">
        <f t="shared" si="489"/>
        <v>0</v>
      </c>
      <c r="AK167" s="3">
        <f t="shared" si="489"/>
        <v>0</v>
      </c>
      <c r="AL167" s="3">
        <f t="shared" si="489"/>
        <v>0</v>
      </c>
      <c r="AM167" s="3">
        <f t="shared" si="489"/>
        <v>69258.900184080936</v>
      </c>
      <c r="AN167" s="3">
        <f t="shared" si="489"/>
        <v>357786.70942791342</v>
      </c>
      <c r="AO167" s="3">
        <f t="shared" si="489"/>
        <v>517249.17601595563</v>
      </c>
      <c r="AP167" s="3">
        <f t="shared" si="489"/>
        <v>324408.23048632644</v>
      </c>
      <c r="AQ167" s="3">
        <f t="shared" si="489"/>
        <v>425199.21348017181</v>
      </c>
      <c r="AR167" s="3">
        <f t="shared" si="489"/>
        <v>259506.05348664493</v>
      </c>
      <c r="AS167" s="3">
        <f t="shared" si="489"/>
        <v>32272.512000000002</v>
      </c>
      <c r="AT167" s="111">
        <f t="shared" si="489"/>
        <v>322767.56373917934</v>
      </c>
      <c r="AU167" s="85">
        <f t="shared" si="476"/>
        <v>2992104.8392429608</v>
      </c>
      <c r="AV167" s="126"/>
      <c r="AW167" s="564"/>
      <c r="AX167" s="232" t="s">
        <v>93</v>
      </c>
      <c r="AY167" s="3">
        <f t="shared" ref="AY167:BJ167" si="490">AY23+AY39+AY55+AY71+AY87+AY135+AY151</f>
        <v>0</v>
      </c>
      <c r="AZ167" s="3">
        <f t="shared" si="490"/>
        <v>0</v>
      </c>
      <c r="BA167" s="3">
        <f t="shared" si="490"/>
        <v>0</v>
      </c>
      <c r="BB167" s="3">
        <f t="shared" si="490"/>
        <v>0</v>
      </c>
      <c r="BC167" s="3">
        <f t="shared" si="490"/>
        <v>0</v>
      </c>
      <c r="BD167" s="3">
        <f t="shared" si="490"/>
        <v>0</v>
      </c>
      <c r="BE167" s="3">
        <f t="shared" si="490"/>
        <v>0</v>
      </c>
      <c r="BF167" s="3">
        <f t="shared" si="490"/>
        <v>0</v>
      </c>
      <c r="BG167" s="3">
        <f t="shared" si="490"/>
        <v>0</v>
      </c>
      <c r="BH167" s="3">
        <f t="shared" si="490"/>
        <v>434671.9040906842</v>
      </c>
      <c r="BI167" s="3">
        <f t="shared" si="490"/>
        <v>0</v>
      </c>
      <c r="BJ167" s="111">
        <f t="shared" si="490"/>
        <v>395171.94146381092</v>
      </c>
      <c r="BK167" s="85">
        <f t="shared" si="478"/>
        <v>829843.84555449511</v>
      </c>
      <c r="BL167" s="126"/>
      <c r="BM167" s="402">
        <v>0</v>
      </c>
      <c r="BN167" s="402">
        <v>0</v>
      </c>
      <c r="BO167" s="402">
        <v>0</v>
      </c>
      <c r="BP167" s="402">
        <v>0</v>
      </c>
    </row>
    <row r="168" spans="1:68" x14ac:dyDescent="0.3">
      <c r="A168" s="564"/>
      <c r="B168" s="232" t="s">
        <v>94</v>
      </c>
      <c r="C168" s="3">
        <f t="shared" ref="C168:N168" si="491">C24+C40+C56+C72+C88+C136+C152</f>
        <v>0</v>
      </c>
      <c r="D168" s="3">
        <f t="shared" si="491"/>
        <v>0</v>
      </c>
      <c r="E168" s="3">
        <f t="shared" si="491"/>
        <v>0</v>
      </c>
      <c r="F168" s="3">
        <f t="shared" si="491"/>
        <v>0</v>
      </c>
      <c r="G168" s="3">
        <f t="shared" si="491"/>
        <v>0</v>
      </c>
      <c r="H168" s="3">
        <f t="shared" si="491"/>
        <v>0</v>
      </c>
      <c r="I168" s="3">
        <f t="shared" si="491"/>
        <v>0</v>
      </c>
      <c r="J168" s="3">
        <f t="shared" si="491"/>
        <v>0</v>
      </c>
      <c r="K168" s="3">
        <f t="shared" si="491"/>
        <v>0</v>
      </c>
      <c r="L168" s="3">
        <f t="shared" si="491"/>
        <v>0</v>
      </c>
      <c r="M168" s="3">
        <f t="shared" si="491"/>
        <v>0</v>
      </c>
      <c r="N168" s="111">
        <f t="shared" si="491"/>
        <v>0</v>
      </c>
      <c r="O168" s="85">
        <f t="shared" si="472"/>
        <v>0</v>
      </c>
      <c r="P168" s="126"/>
      <c r="Q168" s="564"/>
      <c r="R168" s="232" t="s">
        <v>94</v>
      </c>
      <c r="S168" s="3">
        <f t="shared" ref="S168:AD168" si="492">S24+S40+S56+S72+S88+S136+S152</f>
        <v>0</v>
      </c>
      <c r="T168" s="3">
        <f t="shared" si="492"/>
        <v>0</v>
      </c>
      <c r="U168" s="3">
        <f t="shared" si="492"/>
        <v>0</v>
      </c>
      <c r="V168" s="3">
        <f t="shared" si="492"/>
        <v>0</v>
      </c>
      <c r="W168" s="3">
        <f t="shared" si="492"/>
        <v>0</v>
      </c>
      <c r="X168" s="3">
        <f t="shared" si="492"/>
        <v>0</v>
      </c>
      <c r="Y168" s="3">
        <f t="shared" si="492"/>
        <v>0</v>
      </c>
      <c r="Z168" s="3">
        <f t="shared" si="492"/>
        <v>0</v>
      </c>
      <c r="AA168" s="3">
        <f t="shared" si="492"/>
        <v>0</v>
      </c>
      <c r="AB168" s="3">
        <f t="shared" si="492"/>
        <v>0</v>
      </c>
      <c r="AC168" s="3">
        <f t="shared" si="492"/>
        <v>0</v>
      </c>
      <c r="AD168" s="111">
        <f t="shared" si="492"/>
        <v>0</v>
      </c>
      <c r="AE168" s="85">
        <f t="shared" si="474"/>
        <v>0</v>
      </c>
      <c r="AF168" s="126"/>
      <c r="AG168" s="564"/>
      <c r="AH168" s="232" t="s">
        <v>94</v>
      </c>
      <c r="AI168" s="3">
        <f t="shared" ref="AI168:AT168" si="493">AI24+AI40+AI56+AI72+AI88+AI136+AI152</f>
        <v>0</v>
      </c>
      <c r="AJ168" s="3">
        <f t="shared" si="493"/>
        <v>0</v>
      </c>
      <c r="AK168" s="3">
        <f t="shared" si="493"/>
        <v>0</v>
      </c>
      <c r="AL168" s="3">
        <f t="shared" si="493"/>
        <v>0</v>
      </c>
      <c r="AM168" s="3">
        <f t="shared" si="493"/>
        <v>0</v>
      </c>
      <c r="AN168" s="3">
        <f t="shared" si="493"/>
        <v>0</v>
      </c>
      <c r="AO168" s="3">
        <f t="shared" si="493"/>
        <v>0</v>
      </c>
      <c r="AP168" s="3">
        <f t="shared" si="493"/>
        <v>0</v>
      </c>
      <c r="AQ168" s="3">
        <f t="shared" si="493"/>
        <v>0</v>
      </c>
      <c r="AR168" s="3">
        <f t="shared" si="493"/>
        <v>0</v>
      </c>
      <c r="AS168" s="3">
        <f t="shared" si="493"/>
        <v>0</v>
      </c>
      <c r="AT168" s="111">
        <f t="shared" si="493"/>
        <v>0</v>
      </c>
      <c r="AU168" s="85">
        <f t="shared" si="476"/>
        <v>0</v>
      </c>
      <c r="AV168" s="126"/>
      <c r="AW168" s="564"/>
      <c r="AX168" s="232" t="s">
        <v>94</v>
      </c>
      <c r="AY168" s="3">
        <f t="shared" ref="AY168:BJ168" si="494">AY24+AY40+AY56+AY72+AY88+AY136+AY152</f>
        <v>0</v>
      </c>
      <c r="AZ168" s="3">
        <f t="shared" si="494"/>
        <v>0</v>
      </c>
      <c r="BA168" s="3">
        <f t="shared" si="494"/>
        <v>0</v>
      </c>
      <c r="BB168" s="3">
        <f t="shared" si="494"/>
        <v>0</v>
      </c>
      <c r="BC168" s="3">
        <f t="shared" si="494"/>
        <v>0</v>
      </c>
      <c r="BD168" s="3">
        <f t="shared" si="494"/>
        <v>0</v>
      </c>
      <c r="BE168" s="3">
        <f t="shared" si="494"/>
        <v>0</v>
      </c>
      <c r="BF168" s="3">
        <f t="shared" si="494"/>
        <v>0</v>
      </c>
      <c r="BG168" s="3">
        <f t="shared" si="494"/>
        <v>0</v>
      </c>
      <c r="BH168" s="3">
        <f t="shared" si="494"/>
        <v>0</v>
      </c>
      <c r="BI168" s="3">
        <f t="shared" si="494"/>
        <v>0</v>
      </c>
      <c r="BJ168" s="111">
        <f t="shared" si="494"/>
        <v>0</v>
      </c>
      <c r="BK168" s="85">
        <f t="shared" si="478"/>
        <v>0</v>
      </c>
      <c r="BL168" s="126"/>
      <c r="BM168" s="402">
        <v>0</v>
      </c>
      <c r="BN168" s="402">
        <v>0</v>
      </c>
      <c r="BO168" s="402">
        <v>0</v>
      </c>
      <c r="BP168" s="402">
        <v>0</v>
      </c>
    </row>
    <row r="169" spans="1:68" ht="15" customHeight="1" x14ac:dyDescent="0.3">
      <c r="A169" s="564"/>
      <c r="B169" s="232" t="s">
        <v>95</v>
      </c>
      <c r="C169" s="3">
        <f t="shared" ref="C169:N169" si="495">C25+C41+C57+C73+C89+C137+C153</f>
        <v>0</v>
      </c>
      <c r="D169" s="3">
        <f t="shared" si="495"/>
        <v>0</v>
      </c>
      <c r="E169" s="3">
        <f t="shared" si="495"/>
        <v>0</v>
      </c>
      <c r="F169" s="3">
        <f t="shared" si="495"/>
        <v>0</v>
      </c>
      <c r="G169" s="3">
        <f t="shared" si="495"/>
        <v>0</v>
      </c>
      <c r="H169" s="3">
        <f t="shared" si="495"/>
        <v>0</v>
      </c>
      <c r="I169" s="3">
        <f t="shared" si="495"/>
        <v>0</v>
      </c>
      <c r="J169" s="3">
        <f t="shared" si="495"/>
        <v>0</v>
      </c>
      <c r="K169" s="3">
        <f t="shared" si="495"/>
        <v>0</v>
      </c>
      <c r="L169" s="3">
        <f t="shared" si="495"/>
        <v>0</v>
      </c>
      <c r="M169" s="3">
        <f t="shared" si="495"/>
        <v>0</v>
      </c>
      <c r="N169" s="111">
        <f t="shared" si="495"/>
        <v>0</v>
      </c>
      <c r="O169" s="85">
        <f t="shared" si="472"/>
        <v>0</v>
      </c>
      <c r="P169" s="126"/>
      <c r="Q169" s="564"/>
      <c r="R169" s="232" t="s">
        <v>95</v>
      </c>
      <c r="S169" s="3">
        <f t="shared" ref="S169:AD169" si="496">S25+S41+S57+S73+S89+S137+S153</f>
        <v>0</v>
      </c>
      <c r="T169" s="3">
        <f t="shared" si="496"/>
        <v>0</v>
      </c>
      <c r="U169" s="3">
        <f t="shared" si="496"/>
        <v>0</v>
      </c>
      <c r="V169" s="3">
        <f t="shared" si="496"/>
        <v>0</v>
      </c>
      <c r="W169" s="3">
        <f t="shared" si="496"/>
        <v>0</v>
      </c>
      <c r="X169" s="3">
        <f t="shared" si="496"/>
        <v>0</v>
      </c>
      <c r="Y169" s="3">
        <f t="shared" si="496"/>
        <v>0</v>
      </c>
      <c r="Z169" s="3">
        <f t="shared" si="496"/>
        <v>0</v>
      </c>
      <c r="AA169" s="3">
        <f t="shared" si="496"/>
        <v>0</v>
      </c>
      <c r="AB169" s="3">
        <f t="shared" si="496"/>
        <v>0</v>
      </c>
      <c r="AC169" s="3">
        <f t="shared" si="496"/>
        <v>0</v>
      </c>
      <c r="AD169" s="111">
        <f t="shared" si="496"/>
        <v>0</v>
      </c>
      <c r="AE169" s="85">
        <f t="shared" si="474"/>
        <v>0</v>
      </c>
      <c r="AF169" s="126"/>
      <c r="AG169" s="564"/>
      <c r="AH169" s="232" t="s">
        <v>95</v>
      </c>
      <c r="AI169" s="3">
        <f t="shared" ref="AI169:AT169" si="497">AI25+AI41+AI57+AI73+AI89+AI137+AI153</f>
        <v>0</v>
      </c>
      <c r="AJ169" s="3">
        <f t="shared" si="497"/>
        <v>0</v>
      </c>
      <c r="AK169" s="3">
        <f t="shared" si="497"/>
        <v>0</v>
      </c>
      <c r="AL169" s="3">
        <f t="shared" si="497"/>
        <v>0</v>
      </c>
      <c r="AM169" s="3">
        <f t="shared" si="497"/>
        <v>0</v>
      </c>
      <c r="AN169" s="3">
        <f t="shared" si="497"/>
        <v>0</v>
      </c>
      <c r="AO169" s="3">
        <f t="shared" si="497"/>
        <v>0</v>
      </c>
      <c r="AP169" s="3">
        <f t="shared" si="497"/>
        <v>0</v>
      </c>
      <c r="AQ169" s="3">
        <f t="shared" si="497"/>
        <v>0</v>
      </c>
      <c r="AR169" s="3">
        <f t="shared" si="497"/>
        <v>0</v>
      </c>
      <c r="AS169" s="3">
        <f t="shared" si="497"/>
        <v>0</v>
      </c>
      <c r="AT169" s="111">
        <f t="shared" si="497"/>
        <v>44326.094357732356</v>
      </c>
      <c r="AU169" s="85">
        <f t="shared" si="476"/>
        <v>44326.094357732356</v>
      </c>
      <c r="AV169" s="126"/>
      <c r="AW169" s="564"/>
      <c r="AX169" s="232" t="s">
        <v>95</v>
      </c>
      <c r="AY169" s="3">
        <f t="shared" ref="AY169:BJ169" si="498">AY25+AY41+AY57+AY73+AY89+AY137+AY153</f>
        <v>0</v>
      </c>
      <c r="AZ169" s="3">
        <f t="shared" si="498"/>
        <v>0</v>
      </c>
      <c r="BA169" s="3">
        <f t="shared" si="498"/>
        <v>0</v>
      </c>
      <c r="BB169" s="3">
        <f t="shared" si="498"/>
        <v>0</v>
      </c>
      <c r="BC169" s="3">
        <f t="shared" si="498"/>
        <v>0</v>
      </c>
      <c r="BD169" s="3">
        <f t="shared" si="498"/>
        <v>0</v>
      </c>
      <c r="BE169" s="3">
        <f t="shared" si="498"/>
        <v>0</v>
      </c>
      <c r="BF169" s="3">
        <f t="shared" si="498"/>
        <v>0</v>
      </c>
      <c r="BG169" s="3">
        <f t="shared" si="498"/>
        <v>0</v>
      </c>
      <c r="BH169" s="3">
        <f t="shared" si="498"/>
        <v>0</v>
      </c>
      <c r="BI169" s="3">
        <f t="shared" si="498"/>
        <v>0</v>
      </c>
      <c r="BJ169" s="111">
        <f t="shared" si="498"/>
        <v>0</v>
      </c>
      <c r="BK169" s="85">
        <f t="shared" si="478"/>
        <v>0</v>
      </c>
      <c r="BL169" s="126"/>
      <c r="BM169" s="402">
        <v>0</v>
      </c>
      <c r="BN169" s="402">
        <v>0</v>
      </c>
      <c r="BO169" s="402">
        <v>0</v>
      </c>
      <c r="BP169" s="402">
        <v>0</v>
      </c>
    </row>
    <row r="170" spans="1:68" x14ac:dyDescent="0.3">
      <c r="A170" s="564"/>
      <c r="B170" s="232" t="s">
        <v>96</v>
      </c>
      <c r="C170" s="3">
        <f t="shared" ref="C170:N170" si="499">C26+C42+C58+C74+C90+C138+C154</f>
        <v>0</v>
      </c>
      <c r="D170" s="3">
        <f t="shared" si="499"/>
        <v>17215.304</v>
      </c>
      <c r="E170" s="3">
        <f t="shared" si="499"/>
        <v>4905.3202214758394</v>
      </c>
      <c r="F170" s="3">
        <f t="shared" si="499"/>
        <v>190678.26956307574</v>
      </c>
      <c r="G170" s="3">
        <f t="shared" si="499"/>
        <v>3514.4672989262658</v>
      </c>
      <c r="H170" s="3">
        <f t="shared" si="499"/>
        <v>0</v>
      </c>
      <c r="I170" s="3">
        <f t="shared" si="499"/>
        <v>1027</v>
      </c>
      <c r="J170" s="3">
        <f t="shared" si="499"/>
        <v>0</v>
      </c>
      <c r="K170" s="3">
        <f t="shared" si="499"/>
        <v>9034</v>
      </c>
      <c r="L170" s="3">
        <f t="shared" si="499"/>
        <v>290538.96547318873</v>
      </c>
      <c r="M170" s="3">
        <f t="shared" si="499"/>
        <v>496954.12263222126</v>
      </c>
      <c r="N170" s="111">
        <f t="shared" si="499"/>
        <v>3546110.723032854</v>
      </c>
      <c r="O170" s="85">
        <f t="shared" si="472"/>
        <v>4559978.1722217416</v>
      </c>
      <c r="P170" s="126"/>
      <c r="Q170" s="564"/>
      <c r="R170" s="232" t="s">
        <v>96</v>
      </c>
      <c r="S170" s="3">
        <f t="shared" ref="S170:AD170" si="500">S26+S42+S58+S74+S90+S138+S154</f>
        <v>0</v>
      </c>
      <c r="T170" s="3">
        <f t="shared" si="500"/>
        <v>22144.130782639662</v>
      </c>
      <c r="U170" s="3">
        <f t="shared" si="500"/>
        <v>13342.456</v>
      </c>
      <c r="V170" s="3">
        <f t="shared" si="500"/>
        <v>46061.699819636255</v>
      </c>
      <c r="W170" s="3">
        <f t="shared" si="500"/>
        <v>864220.80675299664</v>
      </c>
      <c r="X170" s="3">
        <f t="shared" si="500"/>
        <v>272023.75133609853</v>
      </c>
      <c r="Y170" s="3">
        <f t="shared" si="500"/>
        <v>206351.0059780275</v>
      </c>
      <c r="Z170" s="3">
        <f t="shared" si="500"/>
        <v>633719.04842096497</v>
      </c>
      <c r="AA170" s="3">
        <f t="shared" si="500"/>
        <v>1560933.7443363073</v>
      </c>
      <c r="AB170" s="3">
        <f t="shared" si="500"/>
        <v>1551810.2977069379</v>
      </c>
      <c r="AC170" s="3">
        <f t="shared" si="500"/>
        <v>1815837.1508642067</v>
      </c>
      <c r="AD170" s="111">
        <f t="shared" si="500"/>
        <v>6059299.3758448046</v>
      </c>
      <c r="AE170" s="85">
        <f t="shared" si="474"/>
        <v>13045743.46784262</v>
      </c>
      <c r="AF170" s="126"/>
      <c r="AG170" s="564"/>
      <c r="AH170" s="232" t="s">
        <v>96</v>
      </c>
      <c r="AI170" s="3">
        <f t="shared" ref="AI170:AT170" si="501">AI26+AI42+AI58+AI74+AI90+AI138+AI154</f>
        <v>805458.16012541926</v>
      </c>
      <c r="AJ170" s="3">
        <f t="shared" si="501"/>
        <v>0</v>
      </c>
      <c r="AK170" s="3">
        <f t="shared" si="501"/>
        <v>0</v>
      </c>
      <c r="AL170" s="3">
        <f t="shared" si="501"/>
        <v>0</v>
      </c>
      <c r="AM170" s="3">
        <f t="shared" si="501"/>
        <v>0</v>
      </c>
      <c r="AN170" s="3">
        <f t="shared" si="501"/>
        <v>308272.54450510885</v>
      </c>
      <c r="AO170" s="3">
        <f t="shared" si="501"/>
        <v>441228.68519448466</v>
      </c>
      <c r="AP170" s="3">
        <f t="shared" si="501"/>
        <v>0</v>
      </c>
      <c r="AQ170" s="3">
        <f t="shared" si="501"/>
        <v>25953.295622779009</v>
      </c>
      <c r="AR170" s="3">
        <f t="shared" si="501"/>
        <v>8177.1319999999996</v>
      </c>
      <c r="AS170" s="3">
        <f t="shared" si="501"/>
        <v>77704.28</v>
      </c>
      <c r="AT170" s="111">
        <f t="shared" si="501"/>
        <v>3667305.5470308722</v>
      </c>
      <c r="AU170" s="85">
        <f t="shared" si="476"/>
        <v>5334099.6444786638</v>
      </c>
      <c r="AV170" s="126"/>
      <c r="AW170" s="564"/>
      <c r="AX170" s="232" t="s">
        <v>96</v>
      </c>
      <c r="AY170" s="3">
        <f t="shared" ref="AY170:BJ170" si="502">AY26+AY42+AY58+AY74+AY90+AY138+AY154</f>
        <v>0</v>
      </c>
      <c r="AZ170" s="3">
        <f t="shared" si="502"/>
        <v>0</v>
      </c>
      <c r="BA170" s="3">
        <f t="shared" si="502"/>
        <v>0</v>
      </c>
      <c r="BB170" s="3">
        <f t="shared" si="502"/>
        <v>0</v>
      </c>
      <c r="BC170" s="3">
        <f t="shared" si="502"/>
        <v>0</v>
      </c>
      <c r="BD170" s="3">
        <f t="shared" si="502"/>
        <v>0</v>
      </c>
      <c r="BE170" s="3">
        <f t="shared" si="502"/>
        <v>0</v>
      </c>
      <c r="BF170" s="3">
        <f t="shared" si="502"/>
        <v>0</v>
      </c>
      <c r="BG170" s="3">
        <f t="shared" si="502"/>
        <v>0</v>
      </c>
      <c r="BH170" s="3">
        <f t="shared" si="502"/>
        <v>0</v>
      </c>
      <c r="BI170" s="3">
        <f t="shared" si="502"/>
        <v>0</v>
      </c>
      <c r="BJ170" s="111">
        <f t="shared" si="502"/>
        <v>64044.944024172473</v>
      </c>
      <c r="BK170" s="85">
        <f t="shared" si="478"/>
        <v>64044.944024172473</v>
      </c>
      <c r="BL170" s="126"/>
      <c r="BM170" s="402">
        <v>0</v>
      </c>
      <c r="BN170" s="402">
        <v>0</v>
      </c>
      <c r="BO170" s="402">
        <v>0</v>
      </c>
      <c r="BP170" s="402">
        <v>0</v>
      </c>
    </row>
    <row r="171" spans="1:68" x14ac:dyDescent="0.3">
      <c r="A171" s="564"/>
      <c r="B171" s="232" t="s">
        <v>97</v>
      </c>
      <c r="C171" s="3">
        <f t="shared" ref="C171:N171" si="503">C27+C43+C59+C75+C91+C139+C155</f>
        <v>820220.97708131978</v>
      </c>
      <c r="D171" s="3">
        <f t="shared" si="503"/>
        <v>1050810.3067415897</v>
      </c>
      <c r="E171" s="3">
        <f t="shared" si="503"/>
        <v>1095659.5162419139</v>
      </c>
      <c r="F171" s="3">
        <f t="shared" si="503"/>
        <v>2715442.1460581077</v>
      </c>
      <c r="G171" s="3">
        <f t="shared" si="503"/>
        <v>1944226.4450692206</v>
      </c>
      <c r="H171" s="3">
        <f t="shared" si="503"/>
        <v>1408046.9489417048</v>
      </c>
      <c r="I171" s="3">
        <f t="shared" si="503"/>
        <v>2072437.0901007429</v>
      </c>
      <c r="J171" s="3">
        <f t="shared" si="503"/>
        <v>1559975.4280233476</v>
      </c>
      <c r="K171" s="3">
        <f t="shared" si="503"/>
        <v>1580914.1921381424</v>
      </c>
      <c r="L171" s="3">
        <f t="shared" si="503"/>
        <v>1879700.9995656677</v>
      </c>
      <c r="M171" s="3">
        <f t="shared" si="503"/>
        <v>2052704.2646611836</v>
      </c>
      <c r="N171" s="111">
        <f t="shared" si="503"/>
        <v>9221112.955086913</v>
      </c>
      <c r="O171" s="85">
        <f t="shared" si="472"/>
        <v>27401251.269709855</v>
      </c>
      <c r="P171" s="126"/>
      <c r="Q171" s="564"/>
      <c r="R171" s="232" t="s">
        <v>97</v>
      </c>
      <c r="S171" s="3">
        <f t="shared" ref="S171:AD171" si="504">S27+S43+S59+S75+S91+S139+S155</f>
        <v>1367856.7371391198</v>
      </c>
      <c r="T171" s="3">
        <f t="shared" si="504"/>
        <v>2267251.2939358647</v>
      </c>
      <c r="U171" s="3">
        <f t="shared" si="504"/>
        <v>2280903.5836376874</v>
      </c>
      <c r="V171" s="3">
        <f t="shared" si="504"/>
        <v>2560468.0272959238</v>
      </c>
      <c r="W171" s="3">
        <f t="shared" si="504"/>
        <v>3229020.5948591703</v>
      </c>
      <c r="X171" s="3">
        <f t="shared" si="504"/>
        <v>4039877.447272548</v>
      </c>
      <c r="Y171" s="3">
        <f t="shared" si="504"/>
        <v>3957634.4503583619</v>
      </c>
      <c r="Z171" s="3">
        <f t="shared" si="504"/>
        <v>4724333.1514663901</v>
      </c>
      <c r="AA171" s="3">
        <f t="shared" si="504"/>
        <v>3995843.2487994609</v>
      </c>
      <c r="AB171" s="3">
        <f t="shared" si="504"/>
        <v>4299109.6622892804</v>
      </c>
      <c r="AC171" s="3">
        <f t="shared" si="504"/>
        <v>6615130.9875015831</v>
      </c>
      <c r="AD171" s="111">
        <f t="shared" si="504"/>
        <v>18110153.951866515</v>
      </c>
      <c r="AE171" s="85">
        <f t="shared" si="474"/>
        <v>57447583.136421904</v>
      </c>
      <c r="AF171" s="126"/>
      <c r="AG171" s="564"/>
      <c r="AH171" s="232" t="s">
        <v>97</v>
      </c>
      <c r="AI171" s="3">
        <f t="shared" ref="AI171:AT171" si="505">AI27+AI43+AI59+AI75+AI91+AI139+AI155</f>
        <v>754408.92015125195</v>
      </c>
      <c r="AJ171" s="3">
        <f t="shared" si="505"/>
        <v>103365.5</v>
      </c>
      <c r="AK171" s="3">
        <f t="shared" si="505"/>
        <v>114580.8</v>
      </c>
      <c r="AL171" s="3">
        <f t="shared" si="505"/>
        <v>895062.97946000029</v>
      </c>
      <c r="AM171" s="3">
        <f t="shared" si="505"/>
        <v>660934.95240000007</v>
      </c>
      <c r="AN171" s="3">
        <f t="shared" si="505"/>
        <v>1114416.4562360211</v>
      </c>
      <c r="AO171" s="3">
        <f t="shared" si="505"/>
        <v>542322.98140000005</v>
      </c>
      <c r="AP171" s="3">
        <f t="shared" si="505"/>
        <v>656965.09944960021</v>
      </c>
      <c r="AQ171" s="3">
        <f t="shared" si="505"/>
        <v>332018.63401999994</v>
      </c>
      <c r="AR171" s="3">
        <f t="shared" si="505"/>
        <v>1328482.7792665593</v>
      </c>
      <c r="AS171" s="3">
        <f t="shared" si="505"/>
        <v>1263587.2570200001</v>
      </c>
      <c r="AT171" s="111">
        <f t="shared" si="505"/>
        <v>1563056.27162</v>
      </c>
      <c r="AU171" s="85">
        <f t="shared" si="476"/>
        <v>9329202.6310234331</v>
      </c>
      <c r="AV171" s="126"/>
      <c r="AW171" s="564"/>
      <c r="AX171" s="232" t="s">
        <v>97</v>
      </c>
      <c r="AY171" s="3">
        <f t="shared" ref="AY171:BJ171" si="506">AY27+AY43+AY59+AY75+AY91+AY139+AY155</f>
        <v>150054.59520000001</v>
      </c>
      <c r="AZ171" s="3">
        <f t="shared" si="506"/>
        <v>0</v>
      </c>
      <c r="BA171" s="3">
        <f t="shared" si="506"/>
        <v>0</v>
      </c>
      <c r="BB171" s="3">
        <f t="shared" si="506"/>
        <v>736619.5068694728</v>
      </c>
      <c r="BC171" s="3">
        <f t="shared" si="506"/>
        <v>85225.98893084153</v>
      </c>
      <c r="BD171" s="3">
        <f t="shared" si="506"/>
        <v>0</v>
      </c>
      <c r="BE171" s="3">
        <f t="shared" si="506"/>
        <v>22356</v>
      </c>
      <c r="BF171" s="3">
        <f t="shared" si="506"/>
        <v>14828.490000000002</v>
      </c>
      <c r="BG171" s="3">
        <f t="shared" si="506"/>
        <v>13000.986000000003</v>
      </c>
      <c r="BH171" s="3">
        <f t="shared" si="506"/>
        <v>260213.94</v>
      </c>
      <c r="BI171" s="3">
        <f t="shared" si="506"/>
        <v>1174277.3176000002</v>
      </c>
      <c r="BJ171" s="111">
        <f t="shared" si="506"/>
        <v>0</v>
      </c>
      <c r="BK171" s="85">
        <f t="shared" si="478"/>
        <v>2456576.8246003147</v>
      </c>
      <c r="BL171" s="126"/>
      <c r="BM171" s="402">
        <v>0</v>
      </c>
      <c r="BN171" s="402">
        <v>0</v>
      </c>
      <c r="BO171" s="402">
        <v>0</v>
      </c>
      <c r="BP171" s="402">
        <v>0</v>
      </c>
    </row>
    <row r="172" spans="1:68" x14ac:dyDescent="0.3">
      <c r="A172" s="564"/>
      <c r="B172" s="232" t="s">
        <v>98</v>
      </c>
      <c r="C172" s="3">
        <f t="shared" ref="C172:N172" si="507">C28+C44+C60+C76+C92+C140+C156</f>
        <v>0</v>
      </c>
      <c r="D172" s="3">
        <f t="shared" si="507"/>
        <v>0</v>
      </c>
      <c r="E172" s="3">
        <f t="shared" si="507"/>
        <v>0</v>
      </c>
      <c r="F172" s="3">
        <f t="shared" si="507"/>
        <v>0</v>
      </c>
      <c r="G172" s="3">
        <f t="shared" si="507"/>
        <v>0</v>
      </c>
      <c r="H172" s="3">
        <f t="shared" si="507"/>
        <v>0</v>
      </c>
      <c r="I172" s="3">
        <f t="shared" si="507"/>
        <v>58078.979999999996</v>
      </c>
      <c r="J172" s="3">
        <f t="shared" si="507"/>
        <v>0</v>
      </c>
      <c r="K172" s="3">
        <f t="shared" si="507"/>
        <v>0</v>
      </c>
      <c r="L172" s="3">
        <f t="shared" si="507"/>
        <v>0</v>
      </c>
      <c r="M172" s="3">
        <f t="shared" si="507"/>
        <v>0</v>
      </c>
      <c r="N172" s="111">
        <f t="shared" si="507"/>
        <v>0</v>
      </c>
      <c r="O172" s="85">
        <f t="shared" si="472"/>
        <v>58078.979999999996</v>
      </c>
      <c r="P172" s="126"/>
      <c r="Q172" s="564"/>
      <c r="R172" s="232" t="s">
        <v>98</v>
      </c>
      <c r="S172" s="3">
        <f t="shared" ref="S172:AD172" si="508">S28+S44+S60+S76+S92+S140+S156</f>
        <v>0</v>
      </c>
      <c r="T172" s="3">
        <f t="shared" si="508"/>
        <v>0</v>
      </c>
      <c r="U172" s="3">
        <f t="shared" si="508"/>
        <v>0</v>
      </c>
      <c r="V172" s="3">
        <f t="shared" si="508"/>
        <v>0</v>
      </c>
      <c r="W172" s="3">
        <f t="shared" si="508"/>
        <v>0</v>
      </c>
      <c r="X172" s="3">
        <f t="shared" si="508"/>
        <v>0</v>
      </c>
      <c r="Y172" s="3">
        <f t="shared" si="508"/>
        <v>0</v>
      </c>
      <c r="Z172" s="3">
        <f t="shared" si="508"/>
        <v>0</v>
      </c>
      <c r="AA172" s="3">
        <f t="shared" si="508"/>
        <v>0</v>
      </c>
      <c r="AB172" s="3">
        <f t="shared" si="508"/>
        <v>0</v>
      </c>
      <c r="AC172" s="3">
        <f t="shared" si="508"/>
        <v>0</v>
      </c>
      <c r="AD172" s="111">
        <f t="shared" si="508"/>
        <v>0</v>
      </c>
      <c r="AE172" s="85">
        <f t="shared" si="474"/>
        <v>0</v>
      </c>
      <c r="AF172" s="126"/>
      <c r="AG172" s="564"/>
      <c r="AH172" s="232" t="s">
        <v>98</v>
      </c>
      <c r="AI172" s="3">
        <f t="shared" ref="AI172:AT172" si="509">AI28+AI44+AI60+AI76+AI92+AI140+AI156</f>
        <v>0</v>
      </c>
      <c r="AJ172" s="3">
        <f t="shared" si="509"/>
        <v>0</v>
      </c>
      <c r="AK172" s="3">
        <f t="shared" si="509"/>
        <v>0</v>
      </c>
      <c r="AL172" s="3">
        <f t="shared" si="509"/>
        <v>0</v>
      </c>
      <c r="AM172" s="3">
        <f t="shared" si="509"/>
        <v>0</v>
      </c>
      <c r="AN172" s="3">
        <f t="shared" si="509"/>
        <v>0</v>
      </c>
      <c r="AO172" s="3">
        <f t="shared" si="509"/>
        <v>0</v>
      </c>
      <c r="AP172" s="3">
        <f t="shared" si="509"/>
        <v>0</v>
      </c>
      <c r="AQ172" s="3">
        <f t="shared" si="509"/>
        <v>0</v>
      </c>
      <c r="AR172" s="3">
        <f t="shared" si="509"/>
        <v>0</v>
      </c>
      <c r="AS172" s="3">
        <f t="shared" si="509"/>
        <v>0</v>
      </c>
      <c r="AT172" s="111">
        <f t="shared" si="509"/>
        <v>0</v>
      </c>
      <c r="AU172" s="85">
        <f t="shared" si="476"/>
        <v>0</v>
      </c>
      <c r="AV172" s="126"/>
      <c r="AW172" s="564"/>
      <c r="AX172" s="232" t="s">
        <v>98</v>
      </c>
      <c r="AY172" s="3">
        <f t="shared" ref="AY172:BJ172" si="510">AY28+AY44+AY60+AY76+AY92+AY140+AY156</f>
        <v>0</v>
      </c>
      <c r="AZ172" s="3">
        <f t="shared" si="510"/>
        <v>0</v>
      </c>
      <c r="BA172" s="3">
        <f t="shared" si="510"/>
        <v>0</v>
      </c>
      <c r="BB172" s="3">
        <f t="shared" si="510"/>
        <v>0</v>
      </c>
      <c r="BC172" s="3">
        <f t="shared" si="510"/>
        <v>0</v>
      </c>
      <c r="BD172" s="3">
        <f t="shared" si="510"/>
        <v>0</v>
      </c>
      <c r="BE172" s="3">
        <f t="shared" si="510"/>
        <v>0</v>
      </c>
      <c r="BF172" s="3">
        <f t="shared" si="510"/>
        <v>0</v>
      </c>
      <c r="BG172" s="3">
        <f t="shared" si="510"/>
        <v>0</v>
      </c>
      <c r="BH172" s="3">
        <f t="shared" si="510"/>
        <v>0</v>
      </c>
      <c r="BI172" s="3">
        <f t="shared" si="510"/>
        <v>0</v>
      </c>
      <c r="BJ172" s="111">
        <f t="shared" si="510"/>
        <v>0</v>
      </c>
      <c r="BK172" s="85">
        <f t="shared" si="478"/>
        <v>0</v>
      </c>
      <c r="BL172" s="126"/>
      <c r="BM172" s="402">
        <v>0</v>
      </c>
      <c r="BN172" s="402">
        <v>0</v>
      </c>
      <c r="BO172" s="402">
        <v>0</v>
      </c>
      <c r="BP172" s="402">
        <v>0</v>
      </c>
    </row>
    <row r="173" spans="1:68" x14ac:dyDescent="0.3">
      <c r="A173" s="564"/>
      <c r="B173" s="232" t="s">
        <v>99</v>
      </c>
      <c r="C173" s="3">
        <f t="shared" ref="C173:N173" si="511">C29+C45+C61+C77+C93+C141+C157</f>
        <v>0</v>
      </c>
      <c r="D173" s="3">
        <f t="shared" si="511"/>
        <v>0</v>
      </c>
      <c r="E173" s="3">
        <f t="shared" si="511"/>
        <v>0</v>
      </c>
      <c r="F173" s="3">
        <f t="shared" si="511"/>
        <v>0</v>
      </c>
      <c r="G173" s="3">
        <f t="shared" si="511"/>
        <v>0</v>
      </c>
      <c r="H173" s="3">
        <f t="shared" si="511"/>
        <v>0</v>
      </c>
      <c r="I173" s="3">
        <f t="shared" si="511"/>
        <v>0</v>
      </c>
      <c r="J173" s="3">
        <f t="shared" si="511"/>
        <v>0</v>
      </c>
      <c r="K173" s="3">
        <f t="shared" si="511"/>
        <v>0</v>
      </c>
      <c r="L173" s="3">
        <f t="shared" si="511"/>
        <v>0</v>
      </c>
      <c r="M173" s="3">
        <f t="shared" si="511"/>
        <v>0</v>
      </c>
      <c r="N173" s="111">
        <f t="shared" si="511"/>
        <v>0</v>
      </c>
      <c r="O173" s="85">
        <f t="shared" si="472"/>
        <v>0</v>
      </c>
      <c r="P173" s="126"/>
      <c r="Q173" s="564"/>
      <c r="R173" s="232" t="s">
        <v>99</v>
      </c>
      <c r="S173" s="3">
        <f t="shared" ref="S173:AD173" si="512">S29+S45+S61+S77+S93+S141+S157</f>
        <v>0</v>
      </c>
      <c r="T173" s="3">
        <f t="shared" si="512"/>
        <v>0</v>
      </c>
      <c r="U173" s="3">
        <f t="shared" si="512"/>
        <v>0</v>
      </c>
      <c r="V173" s="3">
        <f t="shared" si="512"/>
        <v>345985.57431450469</v>
      </c>
      <c r="W173" s="3">
        <f t="shared" si="512"/>
        <v>37864.853919834197</v>
      </c>
      <c r="X173" s="3">
        <f t="shared" si="512"/>
        <v>0</v>
      </c>
      <c r="Y173" s="3">
        <f t="shared" si="512"/>
        <v>0</v>
      </c>
      <c r="Z173" s="3">
        <f t="shared" si="512"/>
        <v>226824.9538954047</v>
      </c>
      <c r="AA173" s="3">
        <f t="shared" si="512"/>
        <v>0</v>
      </c>
      <c r="AB173" s="3">
        <f t="shared" si="512"/>
        <v>300024.02675076155</v>
      </c>
      <c r="AC173" s="3">
        <f t="shared" si="512"/>
        <v>360623.6073192202</v>
      </c>
      <c r="AD173" s="111">
        <f t="shared" si="512"/>
        <v>802504.88067871484</v>
      </c>
      <c r="AE173" s="85">
        <f t="shared" si="474"/>
        <v>2073827.8968784399</v>
      </c>
      <c r="AF173" s="126"/>
      <c r="AG173" s="564"/>
      <c r="AH173" s="232" t="s">
        <v>99</v>
      </c>
      <c r="AI173" s="3">
        <f t="shared" ref="AI173:AT173" si="513">AI29+AI45+AI61+AI77+AI93+AI141+AI157</f>
        <v>349071.7172751422</v>
      </c>
      <c r="AJ173" s="3">
        <f t="shared" si="513"/>
        <v>0</v>
      </c>
      <c r="AK173" s="3">
        <f t="shared" si="513"/>
        <v>0</v>
      </c>
      <c r="AL173" s="3">
        <f t="shared" si="513"/>
        <v>0</v>
      </c>
      <c r="AM173" s="3">
        <f t="shared" si="513"/>
        <v>274733.27408327733</v>
      </c>
      <c r="AN173" s="3">
        <f t="shared" si="513"/>
        <v>0</v>
      </c>
      <c r="AO173" s="3">
        <f t="shared" si="513"/>
        <v>323609.13340516627</v>
      </c>
      <c r="AP173" s="3">
        <f t="shared" si="513"/>
        <v>0</v>
      </c>
      <c r="AQ173" s="3">
        <f t="shared" si="513"/>
        <v>340472.23726261349</v>
      </c>
      <c r="AR173" s="3">
        <f t="shared" si="513"/>
        <v>0</v>
      </c>
      <c r="AS173" s="3">
        <f t="shared" si="513"/>
        <v>0</v>
      </c>
      <c r="AT173" s="111">
        <f t="shared" si="513"/>
        <v>0</v>
      </c>
      <c r="AU173" s="85">
        <f t="shared" si="476"/>
        <v>1287886.3620261992</v>
      </c>
      <c r="AV173" s="126"/>
      <c r="AW173" s="564"/>
      <c r="AX173" s="232" t="s">
        <v>99</v>
      </c>
      <c r="AY173" s="3">
        <f t="shared" ref="AY173:BJ173" si="514">AY29+AY45+AY61+AY77+AY93+AY141+AY157</f>
        <v>0</v>
      </c>
      <c r="AZ173" s="3">
        <f t="shared" si="514"/>
        <v>0</v>
      </c>
      <c r="BA173" s="3">
        <f t="shared" si="514"/>
        <v>0</v>
      </c>
      <c r="BB173" s="3">
        <f t="shared" si="514"/>
        <v>0</v>
      </c>
      <c r="BC173" s="3">
        <f t="shared" si="514"/>
        <v>0</v>
      </c>
      <c r="BD173" s="3">
        <f t="shared" si="514"/>
        <v>0</v>
      </c>
      <c r="BE173" s="3">
        <f t="shared" si="514"/>
        <v>0</v>
      </c>
      <c r="BF173" s="3">
        <f t="shared" si="514"/>
        <v>607211.3534959153</v>
      </c>
      <c r="BG173" s="3">
        <f t="shared" si="514"/>
        <v>0</v>
      </c>
      <c r="BH173" s="3">
        <f t="shared" si="514"/>
        <v>0</v>
      </c>
      <c r="BI173" s="3">
        <f t="shared" si="514"/>
        <v>0</v>
      </c>
      <c r="BJ173" s="111">
        <f t="shared" si="514"/>
        <v>82337.482672183614</v>
      </c>
      <c r="BK173" s="85">
        <f t="shared" si="478"/>
        <v>689548.83616809896</v>
      </c>
      <c r="BL173" s="126"/>
      <c r="BM173" s="402">
        <v>0</v>
      </c>
      <c r="BN173" s="402">
        <v>0</v>
      </c>
      <c r="BO173" s="402">
        <v>0</v>
      </c>
      <c r="BP173" s="402">
        <v>0</v>
      </c>
    </row>
    <row r="174" spans="1:68" x14ac:dyDescent="0.3">
      <c r="A174" s="564"/>
      <c r="B174" s="232" t="s">
        <v>100</v>
      </c>
      <c r="C174" s="3">
        <f t="shared" ref="C174:N174" si="515">C30+C46+C62+C78+C94+C142+C158</f>
        <v>0</v>
      </c>
      <c r="D174" s="3">
        <f t="shared" si="515"/>
        <v>0</v>
      </c>
      <c r="E174" s="3">
        <f t="shared" si="515"/>
        <v>0</v>
      </c>
      <c r="F174" s="3">
        <f t="shared" si="515"/>
        <v>0</v>
      </c>
      <c r="G174" s="3">
        <f t="shared" si="515"/>
        <v>0</v>
      </c>
      <c r="H174" s="3">
        <f t="shared" si="515"/>
        <v>0</v>
      </c>
      <c r="I174" s="3">
        <f t="shared" si="515"/>
        <v>0</v>
      </c>
      <c r="J174" s="3">
        <f t="shared" si="515"/>
        <v>0</v>
      </c>
      <c r="K174" s="3">
        <f t="shared" si="515"/>
        <v>0</v>
      </c>
      <c r="L174" s="3">
        <f t="shared" si="515"/>
        <v>0</v>
      </c>
      <c r="M174" s="3">
        <f t="shared" si="515"/>
        <v>0</v>
      </c>
      <c r="N174" s="111">
        <f t="shared" si="515"/>
        <v>0</v>
      </c>
      <c r="O174" s="85">
        <f t="shared" si="472"/>
        <v>0</v>
      </c>
      <c r="P174" s="126"/>
      <c r="Q174" s="564"/>
      <c r="R174" s="232" t="s">
        <v>100</v>
      </c>
      <c r="S174" s="3">
        <f t="shared" ref="S174:AD174" si="516">S30+S46+S62+S78+S94+S142+S158</f>
        <v>0</v>
      </c>
      <c r="T174" s="3">
        <f t="shared" si="516"/>
        <v>0</v>
      </c>
      <c r="U174" s="3">
        <f t="shared" si="516"/>
        <v>0</v>
      </c>
      <c r="V174" s="3">
        <f t="shared" si="516"/>
        <v>0</v>
      </c>
      <c r="W174" s="3">
        <f t="shared" si="516"/>
        <v>0</v>
      </c>
      <c r="X174" s="3">
        <f t="shared" si="516"/>
        <v>0</v>
      </c>
      <c r="Y174" s="3">
        <f t="shared" si="516"/>
        <v>0</v>
      </c>
      <c r="Z174" s="3">
        <f t="shared" si="516"/>
        <v>0</v>
      </c>
      <c r="AA174" s="3">
        <f t="shared" si="516"/>
        <v>0</v>
      </c>
      <c r="AB174" s="3">
        <f t="shared" si="516"/>
        <v>0</v>
      </c>
      <c r="AC174" s="3">
        <f t="shared" si="516"/>
        <v>0</v>
      </c>
      <c r="AD174" s="111">
        <f t="shared" si="516"/>
        <v>0</v>
      </c>
      <c r="AE174" s="85">
        <f t="shared" si="474"/>
        <v>0</v>
      </c>
      <c r="AF174" s="126"/>
      <c r="AG174" s="564"/>
      <c r="AH174" s="232" t="s">
        <v>100</v>
      </c>
      <c r="AI174" s="3">
        <f t="shared" ref="AI174:AT174" si="517">AI30+AI46+AI62+AI78+AI94+AI142+AI158</f>
        <v>0</v>
      </c>
      <c r="AJ174" s="3">
        <f t="shared" si="517"/>
        <v>0</v>
      </c>
      <c r="AK174" s="3">
        <f t="shared" si="517"/>
        <v>0</v>
      </c>
      <c r="AL174" s="3">
        <f t="shared" si="517"/>
        <v>0</v>
      </c>
      <c r="AM174" s="3">
        <f t="shared" si="517"/>
        <v>0</v>
      </c>
      <c r="AN174" s="3">
        <f t="shared" si="517"/>
        <v>0</v>
      </c>
      <c r="AO174" s="3">
        <f t="shared" si="517"/>
        <v>0</v>
      </c>
      <c r="AP174" s="3">
        <f t="shared" si="517"/>
        <v>0</v>
      </c>
      <c r="AQ174" s="3">
        <f t="shared" si="517"/>
        <v>141994.74900758473</v>
      </c>
      <c r="AR174" s="3">
        <f t="shared" si="517"/>
        <v>0</v>
      </c>
      <c r="AS174" s="3">
        <f t="shared" si="517"/>
        <v>0</v>
      </c>
      <c r="AT174" s="111">
        <f t="shared" si="517"/>
        <v>1697481.818216949</v>
      </c>
      <c r="AU174" s="85">
        <f t="shared" si="476"/>
        <v>1839476.5672245338</v>
      </c>
      <c r="AV174" s="126"/>
      <c r="AW174" s="564"/>
      <c r="AX174" s="232" t="s">
        <v>100</v>
      </c>
      <c r="AY174" s="3">
        <f t="shared" ref="AY174:BJ174" si="518">AY30+AY46+AY62+AY78+AY94+AY142+AY158</f>
        <v>0</v>
      </c>
      <c r="AZ174" s="3">
        <f t="shared" si="518"/>
        <v>0</v>
      </c>
      <c r="BA174" s="3">
        <f t="shared" si="518"/>
        <v>0</v>
      </c>
      <c r="BB174" s="3">
        <f t="shared" si="518"/>
        <v>0</v>
      </c>
      <c r="BC174" s="3">
        <f t="shared" si="518"/>
        <v>0</v>
      </c>
      <c r="BD174" s="3">
        <f t="shared" si="518"/>
        <v>0</v>
      </c>
      <c r="BE174" s="3">
        <f t="shared" si="518"/>
        <v>0</v>
      </c>
      <c r="BF174" s="3">
        <f t="shared" si="518"/>
        <v>0</v>
      </c>
      <c r="BG174" s="3">
        <f t="shared" si="518"/>
        <v>0</v>
      </c>
      <c r="BH174" s="3">
        <f t="shared" si="518"/>
        <v>0</v>
      </c>
      <c r="BI174" s="3">
        <f t="shared" si="518"/>
        <v>0</v>
      </c>
      <c r="BJ174" s="111">
        <f t="shared" si="518"/>
        <v>0</v>
      </c>
      <c r="BK174" s="85">
        <f t="shared" si="478"/>
        <v>0</v>
      </c>
      <c r="BL174" s="126"/>
      <c r="BM174" s="402">
        <v>0</v>
      </c>
      <c r="BN174" s="402">
        <v>0</v>
      </c>
      <c r="BO174" s="402">
        <v>0</v>
      </c>
      <c r="BP174" s="402">
        <v>0</v>
      </c>
    </row>
    <row r="175" spans="1:68" ht="15" customHeight="1" x14ac:dyDescent="0.3">
      <c r="A175" s="564"/>
      <c r="B175" s="232" t="s">
        <v>101</v>
      </c>
      <c r="C175" s="3">
        <f t="shared" ref="C175:N175" si="519">C31+C47+C63+C79+C95+C143+C159</f>
        <v>0</v>
      </c>
      <c r="D175" s="3">
        <f t="shared" si="519"/>
        <v>0</v>
      </c>
      <c r="E175" s="3">
        <f t="shared" si="519"/>
        <v>0</v>
      </c>
      <c r="F175" s="3">
        <f t="shared" si="519"/>
        <v>0</v>
      </c>
      <c r="G175" s="3">
        <f t="shared" si="519"/>
        <v>0</v>
      </c>
      <c r="H175" s="3">
        <f t="shared" si="519"/>
        <v>0</v>
      </c>
      <c r="I175" s="3">
        <f t="shared" si="519"/>
        <v>0</v>
      </c>
      <c r="J175" s="3">
        <f t="shared" si="519"/>
        <v>9540.3431467871105</v>
      </c>
      <c r="K175" s="3">
        <f t="shared" si="519"/>
        <v>2175.3897708362788</v>
      </c>
      <c r="L175" s="3">
        <f t="shared" si="519"/>
        <v>0</v>
      </c>
      <c r="M175" s="3">
        <f t="shared" si="519"/>
        <v>4770.1715733935562</v>
      </c>
      <c r="N175" s="111">
        <f t="shared" si="519"/>
        <v>348.08000000000004</v>
      </c>
      <c r="O175" s="85">
        <f t="shared" si="472"/>
        <v>16833.984491016949</v>
      </c>
      <c r="P175" s="126"/>
      <c r="Q175" s="564"/>
      <c r="R175" s="232" t="s">
        <v>101</v>
      </c>
      <c r="S175" s="3">
        <f t="shared" ref="S175:AD175" si="520">S31+S47+S63+S79+S95+S143+S159</f>
        <v>70607.916805421206</v>
      </c>
      <c r="T175" s="3">
        <f t="shared" si="520"/>
        <v>0</v>
      </c>
      <c r="U175" s="3">
        <f t="shared" si="520"/>
        <v>0</v>
      </c>
      <c r="V175" s="3">
        <f t="shared" si="520"/>
        <v>28120.731071812268</v>
      </c>
      <c r="W175" s="3">
        <f t="shared" si="520"/>
        <v>1317254.6126131436</v>
      </c>
      <c r="X175" s="3">
        <f t="shared" si="520"/>
        <v>53926.550220503123</v>
      </c>
      <c r="Y175" s="3">
        <f t="shared" si="520"/>
        <v>0</v>
      </c>
      <c r="Z175" s="3">
        <f t="shared" si="520"/>
        <v>0</v>
      </c>
      <c r="AA175" s="3">
        <f t="shared" si="520"/>
        <v>0</v>
      </c>
      <c r="AB175" s="3">
        <f t="shared" si="520"/>
        <v>0</v>
      </c>
      <c r="AC175" s="3">
        <f t="shared" si="520"/>
        <v>117816.96349384231</v>
      </c>
      <c r="AD175" s="111">
        <f t="shared" si="520"/>
        <v>469610.92522012512</v>
      </c>
      <c r="AE175" s="85">
        <f t="shared" si="474"/>
        <v>2057337.699424848</v>
      </c>
      <c r="AF175" s="126"/>
      <c r="AG175" s="564"/>
      <c r="AH175" s="232" t="s">
        <v>101</v>
      </c>
      <c r="AI175" s="3">
        <f t="shared" ref="AI175:AT175" si="521">AI31+AI47+AI63+AI79+AI95+AI143+AI159</f>
        <v>0</v>
      </c>
      <c r="AJ175" s="3">
        <f t="shared" si="521"/>
        <v>0</v>
      </c>
      <c r="AK175" s="3">
        <f t="shared" si="521"/>
        <v>0</v>
      </c>
      <c r="AL175" s="3">
        <f t="shared" si="521"/>
        <v>0</v>
      </c>
      <c r="AM175" s="3">
        <f t="shared" si="521"/>
        <v>0</v>
      </c>
      <c r="AN175" s="3">
        <f t="shared" si="521"/>
        <v>0</v>
      </c>
      <c r="AO175" s="3">
        <f t="shared" si="521"/>
        <v>0</v>
      </c>
      <c r="AP175" s="3">
        <f t="shared" si="521"/>
        <v>0</v>
      </c>
      <c r="AQ175" s="3">
        <f t="shared" si="521"/>
        <v>0</v>
      </c>
      <c r="AR175" s="3">
        <f t="shared" si="521"/>
        <v>0</v>
      </c>
      <c r="AS175" s="3">
        <f t="shared" si="521"/>
        <v>0</v>
      </c>
      <c r="AT175" s="111">
        <f t="shared" si="521"/>
        <v>0</v>
      </c>
      <c r="AU175" s="85">
        <f t="shared" si="476"/>
        <v>0</v>
      </c>
      <c r="AV175" s="126"/>
      <c r="AW175" s="564"/>
      <c r="AX175" s="232" t="s">
        <v>101</v>
      </c>
      <c r="AY175" s="3">
        <f t="shared" ref="AY175:BJ175" si="522">AY31+AY47+AY63+AY79+AY95+AY143+AY159</f>
        <v>0</v>
      </c>
      <c r="AZ175" s="3">
        <f t="shared" si="522"/>
        <v>0</v>
      </c>
      <c r="BA175" s="3">
        <f t="shared" si="522"/>
        <v>0</v>
      </c>
      <c r="BB175" s="3">
        <f t="shared" si="522"/>
        <v>0</v>
      </c>
      <c r="BC175" s="3">
        <f t="shared" si="522"/>
        <v>0</v>
      </c>
      <c r="BD175" s="3">
        <f t="shared" si="522"/>
        <v>0</v>
      </c>
      <c r="BE175" s="3">
        <f t="shared" si="522"/>
        <v>0</v>
      </c>
      <c r="BF175" s="3">
        <f t="shared" si="522"/>
        <v>0</v>
      </c>
      <c r="BG175" s="3">
        <f t="shared" si="522"/>
        <v>0</v>
      </c>
      <c r="BH175" s="3">
        <f t="shared" si="522"/>
        <v>0</v>
      </c>
      <c r="BI175" s="3">
        <f t="shared" si="522"/>
        <v>0</v>
      </c>
      <c r="BJ175" s="111">
        <f t="shared" si="522"/>
        <v>0</v>
      </c>
      <c r="BK175" s="85">
        <f t="shared" si="478"/>
        <v>0</v>
      </c>
      <c r="BL175" s="126"/>
      <c r="BM175" s="402">
        <v>0</v>
      </c>
      <c r="BN175" s="402">
        <v>0</v>
      </c>
      <c r="BO175" s="402">
        <v>0</v>
      </c>
      <c r="BP175" s="402">
        <v>0</v>
      </c>
    </row>
    <row r="176" spans="1:68" ht="15" thickBot="1" x14ac:dyDescent="0.35">
      <c r="A176" s="565"/>
      <c r="B176" s="232" t="s">
        <v>102</v>
      </c>
      <c r="C176" s="3">
        <f t="shared" ref="C176:N176" si="523">C32+C48+C64+C80+C96+C144+C160</f>
        <v>0</v>
      </c>
      <c r="D176" s="3">
        <f t="shared" si="523"/>
        <v>0</v>
      </c>
      <c r="E176" s="3">
        <f t="shared" si="523"/>
        <v>19378.896000000001</v>
      </c>
      <c r="F176" s="3">
        <f t="shared" si="523"/>
        <v>0</v>
      </c>
      <c r="G176" s="3">
        <f t="shared" si="523"/>
        <v>0</v>
      </c>
      <c r="H176" s="3">
        <f t="shared" si="523"/>
        <v>0</v>
      </c>
      <c r="I176" s="3">
        <f t="shared" si="523"/>
        <v>0</v>
      </c>
      <c r="J176" s="3">
        <f t="shared" si="523"/>
        <v>0</v>
      </c>
      <c r="K176" s="3">
        <f t="shared" si="523"/>
        <v>19378.896000000001</v>
      </c>
      <c r="L176" s="3">
        <f t="shared" si="523"/>
        <v>0</v>
      </c>
      <c r="M176" s="3">
        <f t="shared" si="523"/>
        <v>0</v>
      </c>
      <c r="N176" s="111">
        <f t="shared" si="523"/>
        <v>19378.896000000001</v>
      </c>
      <c r="O176" s="85">
        <f t="shared" si="472"/>
        <v>58136.688000000002</v>
      </c>
      <c r="P176" s="376" t="s">
        <v>113</v>
      </c>
      <c r="Q176" s="565"/>
      <c r="R176" s="232" t="s">
        <v>102</v>
      </c>
      <c r="S176" s="3">
        <f t="shared" ref="S176:AD176" si="524">S32+S48+S64+S80+S96+S144+S160</f>
        <v>0</v>
      </c>
      <c r="T176" s="3">
        <f t="shared" si="524"/>
        <v>0</v>
      </c>
      <c r="U176" s="3">
        <f t="shared" si="524"/>
        <v>0</v>
      </c>
      <c r="V176" s="3">
        <f t="shared" si="524"/>
        <v>0</v>
      </c>
      <c r="W176" s="3">
        <f t="shared" si="524"/>
        <v>0</v>
      </c>
      <c r="X176" s="3">
        <f t="shared" si="524"/>
        <v>0</v>
      </c>
      <c r="Y176" s="3">
        <f t="shared" si="524"/>
        <v>0</v>
      </c>
      <c r="Z176" s="3">
        <f t="shared" si="524"/>
        <v>0</v>
      </c>
      <c r="AA176" s="3">
        <f t="shared" si="524"/>
        <v>0</v>
      </c>
      <c r="AB176" s="3">
        <f t="shared" si="524"/>
        <v>0</v>
      </c>
      <c r="AC176" s="3">
        <f t="shared" si="524"/>
        <v>0</v>
      </c>
      <c r="AD176" s="111">
        <f t="shared" si="524"/>
        <v>218023.5895297307</v>
      </c>
      <c r="AE176" s="85">
        <f t="shared" si="474"/>
        <v>218023.5895297307</v>
      </c>
      <c r="AF176" s="376" t="s">
        <v>113</v>
      </c>
      <c r="AG176" s="565"/>
      <c r="AH176" s="232" t="s">
        <v>102</v>
      </c>
      <c r="AI176" s="3">
        <f t="shared" ref="AI176:AT176" si="525">AI32+AI48+AI64+AI80+AI96+AI144+AI160</f>
        <v>0</v>
      </c>
      <c r="AJ176" s="3">
        <f t="shared" si="525"/>
        <v>0</v>
      </c>
      <c r="AK176" s="3">
        <f t="shared" si="525"/>
        <v>0</v>
      </c>
      <c r="AL176" s="3">
        <f t="shared" si="525"/>
        <v>0</v>
      </c>
      <c r="AM176" s="3">
        <f t="shared" si="525"/>
        <v>0</v>
      </c>
      <c r="AN176" s="3">
        <f t="shared" si="525"/>
        <v>0</v>
      </c>
      <c r="AO176" s="3">
        <f t="shared" si="525"/>
        <v>0</v>
      </c>
      <c r="AP176" s="3">
        <f t="shared" si="525"/>
        <v>0</v>
      </c>
      <c r="AQ176" s="3">
        <f t="shared" si="525"/>
        <v>0</v>
      </c>
      <c r="AR176" s="3">
        <f t="shared" si="525"/>
        <v>0</v>
      </c>
      <c r="AS176" s="3">
        <f t="shared" si="525"/>
        <v>0</v>
      </c>
      <c r="AT176" s="111">
        <f t="shared" si="525"/>
        <v>0</v>
      </c>
      <c r="AU176" s="85">
        <f t="shared" si="476"/>
        <v>0</v>
      </c>
      <c r="AV176" s="376" t="s">
        <v>113</v>
      </c>
      <c r="AW176" s="565"/>
      <c r="AX176" s="232" t="s">
        <v>102</v>
      </c>
      <c r="AY176" s="3">
        <f t="shared" ref="AY176:BJ176" si="526">AY32+AY48+AY64+AY80+AY96+AY144+AY160</f>
        <v>0</v>
      </c>
      <c r="AZ176" s="3">
        <f t="shared" si="526"/>
        <v>0</v>
      </c>
      <c r="BA176" s="3">
        <f t="shared" si="526"/>
        <v>0</v>
      </c>
      <c r="BB176" s="3">
        <f t="shared" si="526"/>
        <v>0</v>
      </c>
      <c r="BC176" s="3">
        <f t="shared" si="526"/>
        <v>0</v>
      </c>
      <c r="BD176" s="3">
        <f t="shared" si="526"/>
        <v>0</v>
      </c>
      <c r="BE176" s="3">
        <f t="shared" si="526"/>
        <v>0</v>
      </c>
      <c r="BF176" s="3">
        <f t="shared" si="526"/>
        <v>0</v>
      </c>
      <c r="BG176" s="3">
        <f t="shared" si="526"/>
        <v>0</v>
      </c>
      <c r="BH176" s="3">
        <f t="shared" si="526"/>
        <v>0</v>
      </c>
      <c r="BI176" s="3">
        <f t="shared" si="526"/>
        <v>0</v>
      </c>
      <c r="BJ176" s="111">
        <f t="shared" si="526"/>
        <v>0</v>
      </c>
      <c r="BK176" s="85">
        <f t="shared" si="478"/>
        <v>0</v>
      </c>
      <c r="BL176" s="376" t="s">
        <v>113</v>
      </c>
      <c r="BM176" s="402">
        <v>0</v>
      </c>
      <c r="BN176" s="402">
        <v>0</v>
      </c>
      <c r="BO176" s="402">
        <v>0</v>
      </c>
      <c r="BP176" s="402">
        <v>0</v>
      </c>
    </row>
    <row r="177" spans="1:68" ht="21.45" customHeight="1" thickBot="1" x14ac:dyDescent="0.35">
      <c r="B177" s="233" t="s">
        <v>70</v>
      </c>
      <c r="C177" s="226">
        <f>SUM(C164:C176)</f>
        <v>823982.0730813198</v>
      </c>
      <c r="D177" s="226">
        <f t="shared" ref="D177" si="527">SUM(D164:D176)</f>
        <v>1070282.6347415897</v>
      </c>
      <c r="E177" s="226">
        <f t="shared" ref="E177" si="528">SUM(E164:E176)</f>
        <v>1123370.5869797932</v>
      </c>
      <c r="F177" s="226">
        <f t="shared" ref="F177" si="529">SUM(F164:F176)</f>
        <v>2923808.4417493683</v>
      </c>
      <c r="G177" s="226">
        <f t="shared" ref="G177" si="530">SUM(G164:G176)</f>
        <v>1970174.5159779422</v>
      </c>
      <c r="H177" s="226">
        <f t="shared" ref="H177" si="531">SUM(H164:H176)</f>
        <v>1413291.9649417049</v>
      </c>
      <c r="I177" s="226">
        <f t="shared" ref="I177" si="532">SUM(I164:I176)</f>
        <v>2133043.4781007431</v>
      </c>
      <c r="J177" s="226">
        <f t="shared" ref="J177" si="533">SUM(J164:J176)</f>
        <v>1573816.3911701348</v>
      </c>
      <c r="K177" s="226">
        <f t="shared" ref="K177" si="534">SUM(K164:K176)</f>
        <v>1636997.5059089786</v>
      </c>
      <c r="L177" s="226">
        <f t="shared" ref="L177" si="535">SUM(L164:L176)</f>
        <v>2202116.7650388563</v>
      </c>
      <c r="M177" s="226">
        <f t="shared" ref="M177" si="536">SUM(M164:M176)</f>
        <v>2628635.490919455</v>
      </c>
      <c r="N177" s="406">
        <f t="shared" ref="N177" si="537">SUM(N164:N176)</f>
        <v>13003397.536885381</v>
      </c>
      <c r="O177" s="88">
        <f t="shared" si="472"/>
        <v>32502917.385495268</v>
      </c>
      <c r="P177" s="375">
        <f>SUM(C20:N32,C36:N48,C52:N64,C68:N80,C84:N96,C132:N144,C148:N160)</f>
        <v>32502917.385495279</v>
      </c>
      <c r="R177" s="233" t="s">
        <v>70</v>
      </c>
      <c r="S177" s="226">
        <f>SUM(S164:S176)</f>
        <v>1636508.1233735268</v>
      </c>
      <c r="T177" s="226">
        <f t="shared" ref="T177" si="538">SUM(T164:T176)</f>
        <v>2354978.9427185045</v>
      </c>
      <c r="U177" s="226">
        <f t="shared" ref="U177" si="539">SUM(U164:U176)</f>
        <v>2328616.8099127756</v>
      </c>
      <c r="V177" s="226">
        <f t="shared" ref="V177" si="540">SUM(V164:V176)</f>
        <v>3155235.4014199413</v>
      </c>
      <c r="W177" s="226">
        <f t="shared" ref="W177" si="541">SUM(W164:W176)</f>
        <v>5529304.285544578</v>
      </c>
      <c r="X177" s="226">
        <f t="shared" ref="X177" si="542">SUM(X164:X176)</f>
        <v>4643950.8815029087</v>
      </c>
      <c r="Y177" s="226">
        <f t="shared" ref="Y177" si="543">SUM(Y164:Y176)</f>
        <v>4297947.1659364142</v>
      </c>
      <c r="Z177" s="226">
        <f t="shared" ref="Z177" si="544">SUM(Z164:Z176)</f>
        <v>6311545.8077921923</v>
      </c>
      <c r="AA177" s="226">
        <f t="shared" ref="AA177" si="545">SUM(AA164:AA176)</f>
        <v>6499827.439425461</v>
      </c>
      <c r="AB177" s="226">
        <f t="shared" ref="AB177" si="546">SUM(AB164:AB176)</f>
        <v>7853761.2580214273</v>
      </c>
      <c r="AC177" s="226">
        <f t="shared" ref="AC177" si="547">SUM(AC164:AC176)</f>
        <v>10207081.228483159</v>
      </c>
      <c r="AD177" s="406">
        <f t="shared" ref="AD177" si="548">SUM(AD164:AD176)</f>
        <v>29633388.255743708</v>
      </c>
      <c r="AE177" s="88">
        <f t="shared" si="474"/>
        <v>84452145.599874601</v>
      </c>
      <c r="AF177" s="375">
        <f>SUM(S20:AD32,S36:AD48,S52:AD64,S68:AD80,S84:AD96,S132:AD144,S148:AD160)</f>
        <v>84452145.599874586</v>
      </c>
      <c r="AH177" s="233" t="s">
        <v>70</v>
      </c>
      <c r="AI177" s="226">
        <f>SUM(AI164:AI176)</f>
        <v>2592595.2779745017</v>
      </c>
      <c r="AJ177" s="226">
        <f t="shared" ref="AJ177" si="549">SUM(AJ164:AJ176)</f>
        <v>103365.5</v>
      </c>
      <c r="AK177" s="226">
        <f t="shared" ref="AK177" si="550">SUM(AK164:AK176)</f>
        <v>114580.8</v>
      </c>
      <c r="AL177" s="226">
        <f t="shared" ref="AL177" si="551">SUM(AL164:AL176)</f>
        <v>895062.97946000029</v>
      </c>
      <c r="AM177" s="226">
        <f t="shared" ref="AM177" si="552">SUM(AM164:AM176)</f>
        <v>1004927.1266673583</v>
      </c>
      <c r="AN177" s="226">
        <f t="shared" ref="AN177" si="553">SUM(AN164:AN176)</f>
        <v>1780475.7101690434</v>
      </c>
      <c r="AO177" s="226">
        <f t="shared" ref="AO177" si="554">SUM(AO164:AO176)</f>
        <v>1824409.9760156064</v>
      </c>
      <c r="AP177" s="226">
        <f t="shared" ref="AP177" si="555">SUM(AP164:AP176)</f>
        <v>1634495.7999359267</v>
      </c>
      <c r="AQ177" s="226">
        <f t="shared" ref="AQ177" si="556">SUM(AQ164:AQ176)</f>
        <v>1274607.1747329461</v>
      </c>
      <c r="AR177" s="226">
        <f t="shared" ref="AR177" si="557">SUM(AR164:AR176)</f>
        <v>3341459.5147532038</v>
      </c>
      <c r="AS177" s="226">
        <f t="shared" ref="AS177" si="558">SUM(AS164:AS176)</f>
        <v>1373564.04902</v>
      </c>
      <c r="AT177" s="406">
        <f t="shared" ref="AT177" si="559">SUM(AT164:AT176)</f>
        <v>7294937.2949647326</v>
      </c>
      <c r="AU177" s="88">
        <f t="shared" si="476"/>
        <v>23234481.203693315</v>
      </c>
      <c r="AV177" s="375">
        <f>SUM(AI20:AT32,AI36:AT48,AI52:AT64,AI68:AT80,AI84:AT96,AI132:AT144,AI148:AT160)</f>
        <v>23234481.203693323</v>
      </c>
      <c r="AX177" s="233" t="s">
        <v>70</v>
      </c>
      <c r="AY177" s="226">
        <f>SUM(AY164:AY176)</f>
        <v>150054.59520000001</v>
      </c>
      <c r="AZ177" s="226">
        <f t="shared" ref="AZ177" si="560">SUM(AZ164:AZ176)</f>
        <v>0</v>
      </c>
      <c r="BA177" s="226">
        <f t="shared" ref="BA177" si="561">SUM(BA164:BA176)</f>
        <v>0</v>
      </c>
      <c r="BB177" s="226">
        <f t="shared" ref="BB177" si="562">SUM(BB164:BB176)</f>
        <v>1032284.8768694728</v>
      </c>
      <c r="BC177" s="226">
        <f t="shared" ref="BC177" si="563">SUM(BC164:BC176)</f>
        <v>85225.98893084153</v>
      </c>
      <c r="BD177" s="226">
        <f t="shared" ref="BD177" si="564">SUM(BD164:BD176)</f>
        <v>0</v>
      </c>
      <c r="BE177" s="226">
        <f t="shared" ref="BE177" si="565">SUM(BE164:BE176)</f>
        <v>22356</v>
      </c>
      <c r="BF177" s="226">
        <f t="shared" ref="BF177" si="566">SUM(BF164:BF176)</f>
        <v>622039.84349591529</v>
      </c>
      <c r="BG177" s="226">
        <f t="shared" ref="BG177" si="567">SUM(BG164:BG176)</f>
        <v>13000.986000000003</v>
      </c>
      <c r="BH177" s="226">
        <f t="shared" ref="BH177" si="568">SUM(BH164:BH176)</f>
        <v>694885.8440906842</v>
      </c>
      <c r="BI177" s="226">
        <f t="shared" ref="BI177" si="569">SUM(BI164:BI176)</f>
        <v>1174277.3176000002</v>
      </c>
      <c r="BJ177" s="406">
        <f t="shared" ref="BJ177" si="570">SUM(BJ164:BJ176)</f>
        <v>541554.36816016701</v>
      </c>
      <c r="BK177" s="88">
        <f t="shared" si="478"/>
        <v>4335679.8203470809</v>
      </c>
      <c r="BL177" s="375">
        <f>SUM(AY20:BJ32,AY36:BJ48,AY52:BJ64,AY68:BJ80,AY84:BJ96,AY132:BJ144,AY148:BJ160)</f>
        <v>4335679.8203470819</v>
      </c>
      <c r="BM177" s="402">
        <v>0</v>
      </c>
      <c r="BN177" s="402">
        <v>0</v>
      </c>
      <c r="BO177" s="402">
        <v>0</v>
      </c>
      <c r="BP177" s="402">
        <v>0</v>
      </c>
    </row>
    <row r="178" spans="1:68" ht="21.45" customHeight="1" thickBot="1" x14ac:dyDescent="0.35">
      <c r="P178" s="126"/>
      <c r="AF178" s="126"/>
      <c r="AV178" s="126"/>
      <c r="BL178" s="126"/>
    </row>
    <row r="179" spans="1:68" ht="21.45" customHeight="1" thickBot="1" x14ac:dyDescent="0.35">
      <c r="B179" s="221" t="s">
        <v>48</v>
      </c>
      <c r="C179" s="222">
        <v>43850</v>
      </c>
      <c r="D179" s="222">
        <v>43882</v>
      </c>
      <c r="E179" s="222">
        <v>43914</v>
      </c>
      <c r="F179" s="222">
        <v>43946</v>
      </c>
      <c r="G179" s="222">
        <v>43978</v>
      </c>
      <c r="H179" s="222">
        <v>44010</v>
      </c>
      <c r="I179" s="222">
        <v>44042</v>
      </c>
      <c r="J179" s="222">
        <v>44074</v>
      </c>
      <c r="K179" s="222">
        <v>44076</v>
      </c>
      <c r="L179" s="222">
        <v>44107</v>
      </c>
      <c r="M179" s="222">
        <v>44140</v>
      </c>
      <c r="N179" s="403" t="s">
        <v>57</v>
      </c>
      <c r="O179" s="223" t="s">
        <v>3</v>
      </c>
      <c r="P179" s="126"/>
      <c r="R179" s="221" t="s">
        <v>48</v>
      </c>
      <c r="S179" s="222">
        <v>43850</v>
      </c>
      <c r="T179" s="222">
        <v>43882</v>
      </c>
      <c r="U179" s="222">
        <v>43914</v>
      </c>
      <c r="V179" s="222">
        <v>43946</v>
      </c>
      <c r="W179" s="222">
        <v>43978</v>
      </c>
      <c r="X179" s="222">
        <v>44010</v>
      </c>
      <c r="Y179" s="222">
        <v>44042</v>
      </c>
      <c r="Z179" s="222">
        <v>44074</v>
      </c>
      <c r="AA179" s="222">
        <v>44076</v>
      </c>
      <c r="AB179" s="222">
        <v>44107</v>
      </c>
      <c r="AC179" s="222">
        <v>44140</v>
      </c>
      <c r="AD179" s="403" t="s">
        <v>57</v>
      </c>
      <c r="AE179" s="223" t="s">
        <v>3</v>
      </c>
      <c r="AF179" s="126"/>
      <c r="AH179" s="221" t="s">
        <v>48</v>
      </c>
      <c r="AI179" s="222">
        <v>43850</v>
      </c>
      <c r="AJ179" s="222">
        <v>43882</v>
      </c>
      <c r="AK179" s="222">
        <v>43914</v>
      </c>
      <c r="AL179" s="222">
        <v>43946</v>
      </c>
      <c r="AM179" s="222">
        <v>43978</v>
      </c>
      <c r="AN179" s="222">
        <v>44010</v>
      </c>
      <c r="AO179" s="222">
        <v>44042</v>
      </c>
      <c r="AP179" s="222">
        <v>44074</v>
      </c>
      <c r="AQ179" s="222">
        <v>44076</v>
      </c>
      <c r="AR179" s="222">
        <v>44107</v>
      </c>
      <c r="AS179" s="222">
        <v>44140</v>
      </c>
      <c r="AT179" s="403" t="s">
        <v>57</v>
      </c>
      <c r="AU179" s="223" t="s">
        <v>3</v>
      </c>
      <c r="AV179" s="126"/>
      <c r="AX179" s="221" t="s">
        <v>48</v>
      </c>
      <c r="AY179" s="222">
        <v>43850</v>
      </c>
      <c r="AZ179" s="222">
        <v>43882</v>
      </c>
      <c r="BA179" s="222">
        <v>43914</v>
      </c>
      <c r="BB179" s="222">
        <v>43946</v>
      </c>
      <c r="BC179" s="222">
        <v>43978</v>
      </c>
      <c r="BD179" s="222">
        <v>44010</v>
      </c>
      <c r="BE179" s="222">
        <v>44042</v>
      </c>
      <c r="BF179" s="222">
        <v>44074</v>
      </c>
      <c r="BG179" s="222">
        <v>44076</v>
      </c>
      <c r="BH179" s="222">
        <v>44107</v>
      </c>
      <c r="BI179" s="222">
        <v>44140</v>
      </c>
      <c r="BJ179" s="403" t="s">
        <v>57</v>
      </c>
      <c r="BK179" s="223" t="s">
        <v>3</v>
      </c>
      <c r="BL179" s="126"/>
    </row>
    <row r="180" spans="1:68" ht="15" customHeight="1" x14ac:dyDescent="0.3">
      <c r="A180" s="560" t="s">
        <v>114</v>
      </c>
      <c r="B180" s="232" t="s">
        <v>90</v>
      </c>
      <c r="C180" s="3">
        <f>C4+C116</f>
        <v>0</v>
      </c>
      <c r="D180" s="3">
        <f t="shared" ref="D180:N180" si="571">D4+D116</f>
        <v>0</v>
      </c>
      <c r="E180" s="3">
        <f t="shared" si="571"/>
        <v>0</v>
      </c>
      <c r="F180" s="3">
        <f t="shared" si="571"/>
        <v>0</v>
      </c>
      <c r="G180" s="3">
        <f t="shared" si="571"/>
        <v>0</v>
      </c>
      <c r="H180" s="3">
        <f t="shared" si="571"/>
        <v>0</v>
      </c>
      <c r="I180" s="3">
        <f t="shared" si="571"/>
        <v>0</v>
      </c>
      <c r="J180" s="3">
        <f t="shared" si="571"/>
        <v>0</v>
      </c>
      <c r="K180" s="3">
        <f t="shared" si="571"/>
        <v>0</v>
      </c>
      <c r="L180" s="3">
        <f t="shared" si="571"/>
        <v>0</v>
      </c>
      <c r="M180" s="3">
        <f t="shared" si="571"/>
        <v>0</v>
      </c>
      <c r="N180" s="111">
        <f t="shared" si="571"/>
        <v>0</v>
      </c>
      <c r="O180" s="85">
        <f t="shared" ref="O180:O193" si="572">SUM(C180:N180)</f>
        <v>0</v>
      </c>
      <c r="P180" s="126"/>
      <c r="Q180" s="560" t="s">
        <v>114</v>
      </c>
      <c r="R180" s="232" t="s">
        <v>90</v>
      </c>
      <c r="S180" s="3">
        <f>S4+S116</f>
        <v>0</v>
      </c>
      <c r="T180" s="3">
        <f t="shared" ref="T180:AD180" si="573">T4+T116</f>
        <v>0</v>
      </c>
      <c r="U180" s="3">
        <f t="shared" si="573"/>
        <v>0</v>
      </c>
      <c r="V180" s="3">
        <f t="shared" si="573"/>
        <v>0</v>
      </c>
      <c r="W180" s="3">
        <f t="shared" si="573"/>
        <v>0</v>
      </c>
      <c r="X180" s="3">
        <f t="shared" si="573"/>
        <v>0</v>
      </c>
      <c r="Y180" s="3">
        <f t="shared" si="573"/>
        <v>0</v>
      </c>
      <c r="Z180" s="3">
        <f t="shared" si="573"/>
        <v>0</v>
      </c>
      <c r="AA180" s="3">
        <f t="shared" si="573"/>
        <v>0</v>
      </c>
      <c r="AB180" s="3">
        <f t="shared" si="573"/>
        <v>0</v>
      </c>
      <c r="AC180" s="3">
        <f t="shared" si="573"/>
        <v>0</v>
      </c>
      <c r="AD180" s="111">
        <f t="shared" si="573"/>
        <v>0</v>
      </c>
      <c r="AE180" s="85">
        <f t="shared" ref="AE180:AE193" si="574">SUM(S180:AD180)</f>
        <v>0</v>
      </c>
      <c r="AF180" s="126"/>
      <c r="AG180" s="560" t="s">
        <v>114</v>
      </c>
      <c r="AH180" s="232" t="s">
        <v>90</v>
      </c>
      <c r="AI180" s="3">
        <f>AI4+AI116</f>
        <v>0</v>
      </c>
      <c r="AJ180" s="3">
        <f t="shared" ref="AJ180:AT180" si="575">AJ4+AJ116</f>
        <v>0</v>
      </c>
      <c r="AK180" s="3">
        <f t="shared" si="575"/>
        <v>0</v>
      </c>
      <c r="AL180" s="3">
        <f t="shared" si="575"/>
        <v>0</v>
      </c>
      <c r="AM180" s="3">
        <f t="shared" si="575"/>
        <v>0</v>
      </c>
      <c r="AN180" s="3">
        <f t="shared" si="575"/>
        <v>0</v>
      </c>
      <c r="AO180" s="3">
        <f t="shared" si="575"/>
        <v>0</v>
      </c>
      <c r="AP180" s="3">
        <f t="shared" si="575"/>
        <v>0</v>
      </c>
      <c r="AQ180" s="3">
        <f t="shared" si="575"/>
        <v>0</v>
      </c>
      <c r="AR180" s="3">
        <f t="shared" si="575"/>
        <v>0</v>
      </c>
      <c r="AS180" s="3">
        <f t="shared" si="575"/>
        <v>0</v>
      </c>
      <c r="AT180" s="111">
        <f t="shared" si="575"/>
        <v>0</v>
      </c>
      <c r="AU180" s="85">
        <f t="shared" ref="AU180:AU193" si="576">SUM(AI180:AT180)</f>
        <v>0</v>
      </c>
      <c r="AV180" s="126"/>
      <c r="AW180" s="560" t="s">
        <v>114</v>
      </c>
      <c r="AX180" s="232" t="s">
        <v>90</v>
      </c>
      <c r="AY180" s="3">
        <f>AY4+AY116</f>
        <v>0</v>
      </c>
      <c r="AZ180" s="3">
        <f t="shared" ref="AZ180:BJ180" si="577">AZ4+AZ116</f>
        <v>0</v>
      </c>
      <c r="BA180" s="3">
        <f t="shared" si="577"/>
        <v>0</v>
      </c>
      <c r="BB180" s="3">
        <f t="shared" si="577"/>
        <v>0</v>
      </c>
      <c r="BC180" s="3">
        <f t="shared" si="577"/>
        <v>0</v>
      </c>
      <c r="BD180" s="3">
        <f t="shared" si="577"/>
        <v>0</v>
      </c>
      <c r="BE180" s="3">
        <f t="shared" si="577"/>
        <v>0</v>
      </c>
      <c r="BF180" s="3">
        <f t="shared" si="577"/>
        <v>0</v>
      </c>
      <c r="BG180" s="3">
        <f t="shared" si="577"/>
        <v>0</v>
      </c>
      <c r="BH180" s="3">
        <f t="shared" si="577"/>
        <v>0</v>
      </c>
      <c r="BI180" s="3">
        <f t="shared" si="577"/>
        <v>0</v>
      </c>
      <c r="BJ180" s="111">
        <f t="shared" si="577"/>
        <v>0</v>
      </c>
      <c r="BK180" s="85">
        <f t="shared" ref="BK180:BK193" si="578">SUM(AY180:BJ180)</f>
        <v>0</v>
      </c>
      <c r="BL180" s="126"/>
      <c r="BM180" s="402">
        <v>0</v>
      </c>
      <c r="BN180" s="402">
        <v>0</v>
      </c>
      <c r="BO180" s="402">
        <v>0</v>
      </c>
      <c r="BP180" s="402">
        <v>0</v>
      </c>
    </row>
    <row r="181" spans="1:68" x14ac:dyDescent="0.3">
      <c r="A181" s="561"/>
      <c r="B181" s="232" t="s">
        <v>91</v>
      </c>
      <c r="C181" s="3">
        <f t="shared" ref="C181:N181" si="579">C5+C117</f>
        <v>0</v>
      </c>
      <c r="D181" s="3">
        <f t="shared" si="579"/>
        <v>0</v>
      </c>
      <c r="E181" s="3">
        <f t="shared" si="579"/>
        <v>0</v>
      </c>
      <c r="F181" s="3">
        <f t="shared" si="579"/>
        <v>0</v>
      </c>
      <c r="G181" s="3">
        <f t="shared" si="579"/>
        <v>0</v>
      </c>
      <c r="H181" s="3">
        <f t="shared" si="579"/>
        <v>0</v>
      </c>
      <c r="I181" s="3">
        <f t="shared" si="579"/>
        <v>0</v>
      </c>
      <c r="J181" s="3">
        <f t="shared" si="579"/>
        <v>0</v>
      </c>
      <c r="K181" s="3">
        <f t="shared" si="579"/>
        <v>0</v>
      </c>
      <c r="L181" s="3">
        <f t="shared" si="579"/>
        <v>0</v>
      </c>
      <c r="M181" s="3">
        <f t="shared" si="579"/>
        <v>0</v>
      </c>
      <c r="N181" s="111">
        <f t="shared" si="579"/>
        <v>0</v>
      </c>
      <c r="O181" s="85">
        <f t="shared" si="572"/>
        <v>0</v>
      </c>
      <c r="P181" s="126"/>
      <c r="Q181" s="561"/>
      <c r="R181" s="232" t="s">
        <v>91</v>
      </c>
      <c r="S181" s="3">
        <f t="shared" ref="S181:AD181" si="580">S5+S117</f>
        <v>0</v>
      </c>
      <c r="T181" s="3">
        <f t="shared" si="580"/>
        <v>0</v>
      </c>
      <c r="U181" s="3">
        <f t="shared" si="580"/>
        <v>0</v>
      </c>
      <c r="V181" s="3">
        <f t="shared" si="580"/>
        <v>0</v>
      </c>
      <c r="W181" s="3">
        <f t="shared" si="580"/>
        <v>0</v>
      </c>
      <c r="X181" s="3">
        <f t="shared" si="580"/>
        <v>0</v>
      </c>
      <c r="Y181" s="3">
        <f t="shared" si="580"/>
        <v>0</v>
      </c>
      <c r="Z181" s="3">
        <f t="shared" si="580"/>
        <v>0</v>
      </c>
      <c r="AA181" s="3">
        <f t="shared" si="580"/>
        <v>0</v>
      </c>
      <c r="AB181" s="3">
        <f t="shared" si="580"/>
        <v>0</v>
      </c>
      <c r="AC181" s="3">
        <f t="shared" si="580"/>
        <v>0</v>
      </c>
      <c r="AD181" s="111">
        <f t="shared" si="580"/>
        <v>0</v>
      </c>
      <c r="AE181" s="85">
        <f t="shared" si="574"/>
        <v>0</v>
      </c>
      <c r="AF181" s="126"/>
      <c r="AG181" s="561"/>
      <c r="AH181" s="232" t="s">
        <v>91</v>
      </c>
      <c r="AI181" s="3">
        <f t="shared" ref="AI181:AT181" si="581">AI5+AI117</f>
        <v>0</v>
      </c>
      <c r="AJ181" s="3">
        <f t="shared" si="581"/>
        <v>0</v>
      </c>
      <c r="AK181" s="3">
        <f t="shared" si="581"/>
        <v>0</v>
      </c>
      <c r="AL181" s="3">
        <f t="shared" si="581"/>
        <v>0</v>
      </c>
      <c r="AM181" s="3">
        <f t="shared" si="581"/>
        <v>0</v>
      </c>
      <c r="AN181" s="3">
        <f t="shared" si="581"/>
        <v>0</v>
      </c>
      <c r="AO181" s="3">
        <f t="shared" si="581"/>
        <v>0</v>
      </c>
      <c r="AP181" s="3">
        <f t="shared" si="581"/>
        <v>0</v>
      </c>
      <c r="AQ181" s="3">
        <f t="shared" si="581"/>
        <v>0</v>
      </c>
      <c r="AR181" s="3">
        <f t="shared" si="581"/>
        <v>0</v>
      </c>
      <c r="AS181" s="3">
        <f t="shared" si="581"/>
        <v>0</v>
      </c>
      <c r="AT181" s="111">
        <f t="shared" si="581"/>
        <v>0</v>
      </c>
      <c r="AU181" s="85">
        <f t="shared" si="576"/>
        <v>0</v>
      </c>
      <c r="AV181" s="126"/>
      <c r="AW181" s="561"/>
      <c r="AX181" s="232" t="s">
        <v>91</v>
      </c>
      <c r="AY181" s="3">
        <f t="shared" ref="AY181:BJ181" si="582">AY5+AY117</f>
        <v>0</v>
      </c>
      <c r="AZ181" s="3">
        <f t="shared" si="582"/>
        <v>0</v>
      </c>
      <c r="BA181" s="3">
        <f t="shared" si="582"/>
        <v>0</v>
      </c>
      <c r="BB181" s="3">
        <f t="shared" si="582"/>
        <v>0</v>
      </c>
      <c r="BC181" s="3">
        <f t="shared" si="582"/>
        <v>0</v>
      </c>
      <c r="BD181" s="3">
        <f t="shared" si="582"/>
        <v>0</v>
      </c>
      <c r="BE181" s="3">
        <f t="shared" si="582"/>
        <v>0</v>
      </c>
      <c r="BF181" s="3">
        <f t="shared" si="582"/>
        <v>0</v>
      </c>
      <c r="BG181" s="3">
        <f t="shared" si="582"/>
        <v>0</v>
      </c>
      <c r="BH181" s="3">
        <f t="shared" si="582"/>
        <v>0</v>
      </c>
      <c r="BI181" s="3">
        <f t="shared" si="582"/>
        <v>0</v>
      </c>
      <c r="BJ181" s="111">
        <f t="shared" si="582"/>
        <v>0</v>
      </c>
      <c r="BK181" s="85">
        <f t="shared" si="578"/>
        <v>0</v>
      </c>
      <c r="BL181" s="126"/>
      <c r="BM181" s="402">
        <v>0</v>
      </c>
      <c r="BN181" s="402">
        <v>0</v>
      </c>
      <c r="BO181" s="402">
        <v>0</v>
      </c>
      <c r="BP181" s="402">
        <v>0</v>
      </c>
    </row>
    <row r="182" spans="1:68" x14ac:dyDescent="0.3">
      <c r="A182" s="561"/>
      <c r="B182" s="232" t="s">
        <v>92</v>
      </c>
      <c r="C182" s="3">
        <f t="shared" ref="C182:N182" si="583">C6+C118</f>
        <v>0</v>
      </c>
      <c r="D182" s="3">
        <f t="shared" si="583"/>
        <v>0</v>
      </c>
      <c r="E182" s="3">
        <f t="shared" si="583"/>
        <v>0</v>
      </c>
      <c r="F182" s="3">
        <f t="shared" si="583"/>
        <v>0</v>
      </c>
      <c r="G182" s="3">
        <f t="shared" si="583"/>
        <v>0</v>
      </c>
      <c r="H182" s="3">
        <f t="shared" si="583"/>
        <v>0</v>
      </c>
      <c r="I182" s="3">
        <f t="shared" si="583"/>
        <v>0</v>
      </c>
      <c r="J182" s="3">
        <f t="shared" si="583"/>
        <v>0</v>
      </c>
      <c r="K182" s="3">
        <f t="shared" si="583"/>
        <v>0</v>
      </c>
      <c r="L182" s="3">
        <f t="shared" si="583"/>
        <v>0</v>
      </c>
      <c r="M182" s="3">
        <f t="shared" si="583"/>
        <v>0</v>
      </c>
      <c r="N182" s="111">
        <f t="shared" si="583"/>
        <v>0</v>
      </c>
      <c r="O182" s="85">
        <f t="shared" si="572"/>
        <v>0</v>
      </c>
      <c r="P182" s="126"/>
      <c r="Q182" s="561"/>
      <c r="R182" s="232" t="s">
        <v>92</v>
      </c>
      <c r="S182" s="3">
        <f t="shared" ref="S182:AD182" si="584">S6+S118</f>
        <v>0</v>
      </c>
      <c r="T182" s="3">
        <f t="shared" si="584"/>
        <v>0</v>
      </c>
      <c r="U182" s="3">
        <f t="shared" si="584"/>
        <v>0</v>
      </c>
      <c r="V182" s="3">
        <f t="shared" si="584"/>
        <v>0</v>
      </c>
      <c r="W182" s="3">
        <f t="shared" si="584"/>
        <v>0</v>
      </c>
      <c r="X182" s="3">
        <f t="shared" si="584"/>
        <v>0</v>
      </c>
      <c r="Y182" s="3">
        <f t="shared" si="584"/>
        <v>0</v>
      </c>
      <c r="Z182" s="3">
        <f t="shared" si="584"/>
        <v>0</v>
      </c>
      <c r="AA182" s="3">
        <f t="shared" si="584"/>
        <v>0</v>
      </c>
      <c r="AB182" s="3">
        <f t="shared" si="584"/>
        <v>0</v>
      </c>
      <c r="AC182" s="3">
        <f t="shared" si="584"/>
        <v>0</v>
      </c>
      <c r="AD182" s="111">
        <f t="shared" si="584"/>
        <v>0</v>
      </c>
      <c r="AE182" s="85">
        <f t="shared" si="574"/>
        <v>0</v>
      </c>
      <c r="AF182" s="126"/>
      <c r="AG182" s="561"/>
      <c r="AH182" s="232" t="s">
        <v>92</v>
      </c>
      <c r="AI182" s="3">
        <f t="shared" ref="AI182:AT182" si="585">AI6+AI118</f>
        <v>0</v>
      </c>
      <c r="AJ182" s="3">
        <f t="shared" si="585"/>
        <v>0</v>
      </c>
      <c r="AK182" s="3">
        <f t="shared" si="585"/>
        <v>0</v>
      </c>
      <c r="AL182" s="3">
        <f t="shared" si="585"/>
        <v>0</v>
      </c>
      <c r="AM182" s="3">
        <f t="shared" si="585"/>
        <v>0</v>
      </c>
      <c r="AN182" s="3">
        <f t="shared" si="585"/>
        <v>0</v>
      </c>
      <c r="AO182" s="3">
        <f t="shared" si="585"/>
        <v>0</v>
      </c>
      <c r="AP182" s="3">
        <f t="shared" si="585"/>
        <v>0</v>
      </c>
      <c r="AQ182" s="3">
        <f t="shared" si="585"/>
        <v>0</v>
      </c>
      <c r="AR182" s="3">
        <f t="shared" si="585"/>
        <v>0</v>
      </c>
      <c r="AS182" s="3">
        <f t="shared" si="585"/>
        <v>0</v>
      </c>
      <c r="AT182" s="111">
        <f t="shared" si="585"/>
        <v>0</v>
      </c>
      <c r="AU182" s="85">
        <f t="shared" si="576"/>
        <v>0</v>
      </c>
      <c r="AV182" s="126"/>
      <c r="AW182" s="561"/>
      <c r="AX182" s="232" t="s">
        <v>92</v>
      </c>
      <c r="AY182" s="3">
        <f t="shared" ref="AY182:BJ182" si="586">AY6+AY118</f>
        <v>0</v>
      </c>
      <c r="AZ182" s="3">
        <f t="shared" si="586"/>
        <v>0</v>
      </c>
      <c r="BA182" s="3">
        <f t="shared" si="586"/>
        <v>0</v>
      </c>
      <c r="BB182" s="3">
        <f t="shared" si="586"/>
        <v>0</v>
      </c>
      <c r="BC182" s="3">
        <f t="shared" si="586"/>
        <v>0</v>
      </c>
      <c r="BD182" s="3">
        <f t="shared" si="586"/>
        <v>0</v>
      </c>
      <c r="BE182" s="3">
        <f t="shared" si="586"/>
        <v>0</v>
      </c>
      <c r="BF182" s="3">
        <f t="shared" si="586"/>
        <v>0</v>
      </c>
      <c r="BG182" s="3">
        <f t="shared" si="586"/>
        <v>0</v>
      </c>
      <c r="BH182" s="3">
        <f t="shared" si="586"/>
        <v>0</v>
      </c>
      <c r="BI182" s="3">
        <f t="shared" si="586"/>
        <v>0</v>
      </c>
      <c r="BJ182" s="111">
        <f t="shared" si="586"/>
        <v>0</v>
      </c>
      <c r="BK182" s="85">
        <f t="shared" si="578"/>
        <v>0</v>
      </c>
      <c r="BL182" s="126"/>
      <c r="BM182" s="402">
        <v>0</v>
      </c>
      <c r="BN182" s="402">
        <v>0</v>
      </c>
      <c r="BO182" s="402">
        <v>0</v>
      </c>
      <c r="BP182" s="402">
        <v>0</v>
      </c>
    </row>
    <row r="183" spans="1:68" x14ac:dyDescent="0.3">
      <c r="A183" s="561"/>
      <c r="B183" s="232" t="s">
        <v>93</v>
      </c>
      <c r="C183" s="3">
        <f t="shared" ref="C183:N183" si="587">C7+C119</f>
        <v>0</v>
      </c>
      <c r="D183" s="3">
        <f t="shared" si="587"/>
        <v>0</v>
      </c>
      <c r="E183" s="3">
        <f t="shared" si="587"/>
        <v>0</v>
      </c>
      <c r="F183" s="3">
        <f t="shared" si="587"/>
        <v>0</v>
      </c>
      <c r="G183" s="3">
        <f t="shared" si="587"/>
        <v>0</v>
      </c>
      <c r="H183" s="3">
        <f t="shared" si="587"/>
        <v>0</v>
      </c>
      <c r="I183" s="3">
        <f t="shared" si="587"/>
        <v>0</v>
      </c>
      <c r="J183" s="3">
        <f t="shared" si="587"/>
        <v>0</v>
      </c>
      <c r="K183" s="3">
        <f t="shared" si="587"/>
        <v>0</v>
      </c>
      <c r="L183" s="3">
        <f t="shared" si="587"/>
        <v>0</v>
      </c>
      <c r="M183" s="3">
        <f t="shared" si="587"/>
        <v>0</v>
      </c>
      <c r="N183" s="111">
        <f t="shared" si="587"/>
        <v>0</v>
      </c>
      <c r="O183" s="85">
        <f t="shared" si="572"/>
        <v>0</v>
      </c>
      <c r="P183" s="126"/>
      <c r="Q183" s="561"/>
      <c r="R183" s="232" t="s">
        <v>93</v>
      </c>
      <c r="S183" s="3">
        <f t="shared" ref="S183:AD183" si="588">S7+S119</f>
        <v>0</v>
      </c>
      <c r="T183" s="3">
        <f t="shared" si="588"/>
        <v>0</v>
      </c>
      <c r="U183" s="3">
        <f t="shared" si="588"/>
        <v>0</v>
      </c>
      <c r="V183" s="3">
        <f t="shared" si="588"/>
        <v>0</v>
      </c>
      <c r="W183" s="3">
        <f t="shared" si="588"/>
        <v>0</v>
      </c>
      <c r="X183" s="3">
        <f t="shared" si="588"/>
        <v>0</v>
      </c>
      <c r="Y183" s="3">
        <f t="shared" si="588"/>
        <v>0</v>
      </c>
      <c r="Z183" s="3">
        <f t="shared" si="588"/>
        <v>0</v>
      </c>
      <c r="AA183" s="3">
        <f t="shared" si="588"/>
        <v>0</v>
      </c>
      <c r="AB183" s="3">
        <f t="shared" si="588"/>
        <v>0</v>
      </c>
      <c r="AC183" s="3">
        <f t="shared" si="588"/>
        <v>0</v>
      </c>
      <c r="AD183" s="111">
        <f t="shared" si="588"/>
        <v>0</v>
      </c>
      <c r="AE183" s="85">
        <f t="shared" si="574"/>
        <v>0</v>
      </c>
      <c r="AF183" s="126"/>
      <c r="AG183" s="561"/>
      <c r="AH183" s="232" t="s">
        <v>93</v>
      </c>
      <c r="AI183" s="3">
        <f t="shared" ref="AI183:AT183" si="589">AI7+AI119</f>
        <v>0</v>
      </c>
      <c r="AJ183" s="3">
        <f t="shared" si="589"/>
        <v>0</v>
      </c>
      <c r="AK183" s="3">
        <f t="shared" si="589"/>
        <v>0</v>
      </c>
      <c r="AL183" s="3">
        <f t="shared" si="589"/>
        <v>0</v>
      </c>
      <c r="AM183" s="3">
        <f t="shared" si="589"/>
        <v>0</v>
      </c>
      <c r="AN183" s="3">
        <f t="shared" si="589"/>
        <v>0</v>
      </c>
      <c r="AO183" s="3">
        <f t="shared" si="589"/>
        <v>0</v>
      </c>
      <c r="AP183" s="3">
        <f t="shared" si="589"/>
        <v>0</v>
      </c>
      <c r="AQ183" s="3">
        <f t="shared" si="589"/>
        <v>0</v>
      </c>
      <c r="AR183" s="3">
        <f t="shared" si="589"/>
        <v>0</v>
      </c>
      <c r="AS183" s="3">
        <f t="shared" si="589"/>
        <v>0</v>
      </c>
      <c r="AT183" s="111">
        <f t="shared" si="589"/>
        <v>0</v>
      </c>
      <c r="AU183" s="85">
        <f t="shared" si="576"/>
        <v>0</v>
      </c>
      <c r="AV183" s="126"/>
      <c r="AW183" s="561"/>
      <c r="AX183" s="232" t="s">
        <v>93</v>
      </c>
      <c r="AY183" s="3">
        <f t="shared" ref="AY183:BJ183" si="590">AY7+AY119</f>
        <v>0</v>
      </c>
      <c r="AZ183" s="3">
        <f t="shared" si="590"/>
        <v>0</v>
      </c>
      <c r="BA183" s="3">
        <f t="shared" si="590"/>
        <v>0</v>
      </c>
      <c r="BB183" s="3">
        <f t="shared" si="590"/>
        <v>0</v>
      </c>
      <c r="BC183" s="3">
        <f t="shared" si="590"/>
        <v>0</v>
      </c>
      <c r="BD183" s="3">
        <f t="shared" si="590"/>
        <v>0</v>
      </c>
      <c r="BE183" s="3">
        <f t="shared" si="590"/>
        <v>0</v>
      </c>
      <c r="BF183" s="3">
        <f t="shared" si="590"/>
        <v>0</v>
      </c>
      <c r="BG183" s="3">
        <f t="shared" si="590"/>
        <v>0</v>
      </c>
      <c r="BH183" s="3">
        <f t="shared" si="590"/>
        <v>0</v>
      </c>
      <c r="BI183" s="3">
        <f t="shared" si="590"/>
        <v>0</v>
      </c>
      <c r="BJ183" s="111">
        <f t="shared" si="590"/>
        <v>0</v>
      </c>
      <c r="BK183" s="85">
        <f t="shared" si="578"/>
        <v>0</v>
      </c>
      <c r="BL183" s="126"/>
      <c r="BM183" s="402">
        <v>0</v>
      </c>
      <c r="BN183" s="402">
        <v>0</v>
      </c>
      <c r="BO183" s="402">
        <v>0</v>
      </c>
      <c r="BP183" s="402">
        <v>0</v>
      </c>
    </row>
    <row r="184" spans="1:68" x14ac:dyDescent="0.3">
      <c r="A184" s="561"/>
      <c r="B184" s="232" t="s">
        <v>94</v>
      </c>
      <c r="C184" s="3">
        <f t="shared" ref="C184:N184" si="591">C8+C120</f>
        <v>0</v>
      </c>
      <c r="D184" s="3">
        <f t="shared" si="591"/>
        <v>0</v>
      </c>
      <c r="E184" s="3">
        <f t="shared" si="591"/>
        <v>0</v>
      </c>
      <c r="F184" s="3">
        <f t="shared" si="591"/>
        <v>0</v>
      </c>
      <c r="G184" s="3">
        <f t="shared" si="591"/>
        <v>0</v>
      </c>
      <c r="H184" s="3">
        <f t="shared" si="591"/>
        <v>0</v>
      </c>
      <c r="I184" s="3">
        <f t="shared" si="591"/>
        <v>0</v>
      </c>
      <c r="J184" s="3">
        <f t="shared" si="591"/>
        <v>0</v>
      </c>
      <c r="K184" s="3">
        <f t="shared" si="591"/>
        <v>0</v>
      </c>
      <c r="L184" s="3">
        <f t="shared" si="591"/>
        <v>0</v>
      </c>
      <c r="M184" s="3">
        <f t="shared" si="591"/>
        <v>0</v>
      </c>
      <c r="N184" s="111">
        <f t="shared" si="591"/>
        <v>0</v>
      </c>
      <c r="O184" s="85">
        <f t="shared" si="572"/>
        <v>0</v>
      </c>
      <c r="P184" s="126"/>
      <c r="Q184" s="561"/>
      <c r="R184" s="232" t="s">
        <v>94</v>
      </c>
      <c r="S184" s="3">
        <f t="shared" ref="S184:AD184" si="592">S8+S120</f>
        <v>0</v>
      </c>
      <c r="T184" s="3">
        <f t="shared" si="592"/>
        <v>0</v>
      </c>
      <c r="U184" s="3">
        <f t="shared" si="592"/>
        <v>0</v>
      </c>
      <c r="V184" s="3">
        <f t="shared" si="592"/>
        <v>0</v>
      </c>
      <c r="W184" s="3">
        <f t="shared" si="592"/>
        <v>0</v>
      </c>
      <c r="X184" s="3">
        <f t="shared" si="592"/>
        <v>0</v>
      </c>
      <c r="Y184" s="3">
        <f t="shared" si="592"/>
        <v>0</v>
      </c>
      <c r="Z184" s="3">
        <f t="shared" si="592"/>
        <v>0</v>
      </c>
      <c r="AA184" s="3">
        <f t="shared" si="592"/>
        <v>0</v>
      </c>
      <c r="AB184" s="3">
        <f t="shared" si="592"/>
        <v>0</v>
      </c>
      <c r="AC184" s="3">
        <f t="shared" si="592"/>
        <v>0</v>
      </c>
      <c r="AD184" s="111">
        <f t="shared" si="592"/>
        <v>0</v>
      </c>
      <c r="AE184" s="85">
        <f t="shared" si="574"/>
        <v>0</v>
      </c>
      <c r="AF184" s="126"/>
      <c r="AG184" s="561"/>
      <c r="AH184" s="232" t="s">
        <v>94</v>
      </c>
      <c r="AI184" s="3">
        <f t="shared" ref="AI184:AT184" si="593">AI8+AI120</f>
        <v>0</v>
      </c>
      <c r="AJ184" s="3">
        <f t="shared" si="593"/>
        <v>0</v>
      </c>
      <c r="AK184" s="3">
        <f t="shared" si="593"/>
        <v>0</v>
      </c>
      <c r="AL184" s="3">
        <f t="shared" si="593"/>
        <v>0</v>
      </c>
      <c r="AM184" s="3">
        <f t="shared" si="593"/>
        <v>0</v>
      </c>
      <c r="AN184" s="3">
        <f t="shared" si="593"/>
        <v>0</v>
      </c>
      <c r="AO184" s="3">
        <f t="shared" si="593"/>
        <v>0</v>
      </c>
      <c r="AP184" s="3">
        <f t="shared" si="593"/>
        <v>0</v>
      </c>
      <c r="AQ184" s="3">
        <f t="shared" si="593"/>
        <v>0</v>
      </c>
      <c r="AR184" s="3">
        <f t="shared" si="593"/>
        <v>0</v>
      </c>
      <c r="AS184" s="3">
        <f t="shared" si="593"/>
        <v>0</v>
      </c>
      <c r="AT184" s="111">
        <f t="shared" si="593"/>
        <v>0</v>
      </c>
      <c r="AU184" s="85">
        <f t="shared" si="576"/>
        <v>0</v>
      </c>
      <c r="AV184" s="126"/>
      <c r="AW184" s="561"/>
      <c r="AX184" s="232" t="s">
        <v>94</v>
      </c>
      <c r="AY184" s="3">
        <f t="shared" ref="AY184:BJ184" si="594">AY8+AY120</f>
        <v>0</v>
      </c>
      <c r="AZ184" s="3">
        <f t="shared" si="594"/>
        <v>0</v>
      </c>
      <c r="BA184" s="3">
        <f t="shared" si="594"/>
        <v>0</v>
      </c>
      <c r="BB184" s="3">
        <f t="shared" si="594"/>
        <v>0</v>
      </c>
      <c r="BC184" s="3">
        <f t="shared" si="594"/>
        <v>0</v>
      </c>
      <c r="BD184" s="3">
        <f t="shared" si="594"/>
        <v>0</v>
      </c>
      <c r="BE184" s="3">
        <f t="shared" si="594"/>
        <v>0</v>
      </c>
      <c r="BF184" s="3">
        <f t="shared" si="594"/>
        <v>0</v>
      </c>
      <c r="BG184" s="3">
        <f t="shared" si="594"/>
        <v>0</v>
      </c>
      <c r="BH184" s="3">
        <f t="shared" si="594"/>
        <v>0</v>
      </c>
      <c r="BI184" s="3">
        <f t="shared" si="594"/>
        <v>0</v>
      </c>
      <c r="BJ184" s="111">
        <f t="shared" si="594"/>
        <v>0</v>
      </c>
      <c r="BK184" s="85">
        <f t="shared" si="578"/>
        <v>0</v>
      </c>
      <c r="BL184" s="126"/>
      <c r="BM184" s="402">
        <v>0</v>
      </c>
      <c r="BN184" s="402">
        <v>0</v>
      </c>
      <c r="BO184" s="402">
        <v>0</v>
      </c>
      <c r="BP184" s="402">
        <v>0</v>
      </c>
    </row>
    <row r="185" spans="1:68" x14ac:dyDescent="0.3">
      <c r="A185" s="561"/>
      <c r="B185" s="232" t="s">
        <v>95</v>
      </c>
      <c r="C185" s="3">
        <f t="shared" ref="C185:N185" si="595">C9+C121</f>
        <v>0</v>
      </c>
      <c r="D185" s="3">
        <f t="shared" si="595"/>
        <v>0</v>
      </c>
      <c r="E185" s="3">
        <f t="shared" si="595"/>
        <v>0</v>
      </c>
      <c r="F185" s="3">
        <f t="shared" si="595"/>
        <v>0</v>
      </c>
      <c r="G185" s="3">
        <f t="shared" si="595"/>
        <v>0</v>
      </c>
      <c r="H185" s="3">
        <f t="shared" si="595"/>
        <v>0</v>
      </c>
      <c r="I185" s="3">
        <f t="shared" si="595"/>
        <v>0</v>
      </c>
      <c r="J185" s="3">
        <f t="shared" si="595"/>
        <v>0</v>
      </c>
      <c r="K185" s="3">
        <f t="shared" si="595"/>
        <v>0</v>
      </c>
      <c r="L185" s="3">
        <f t="shared" si="595"/>
        <v>0</v>
      </c>
      <c r="M185" s="3">
        <f t="shared" si="595"/>
        <v>0</v>
      </c>
      <c r="N185" s="111">
        <f t="shared" si="595"/>
        <v>0</v>
      </c>
      <c r="O185" s="85">
        <f t="shared" si="572"/>
        <v>0</v>
      </c>
      <c r="P185" s="126"/>
      <c r="Q185" s="561"/>
      <c r="R185" s="232" t="s">
        <v>95</v>
      </c>
      <c r="S185" s="3">
        <f t="shared" ref="S185:AD185" si="596">S9+S121</f>
        <v>0</v>
      </c>
      <c r="T185" s="3">
        <f t="shared" si="596"/>
        <v>0</v>
      </c>
      <c r="U185" s="3">
        <f t="shared" si="596"/>
        <v>0</v>
      </c>
      <c r="V185" s="3">
        <f t="shared" si="596"/>
        <v>0</v>
      </c>
      <c r="W185" s="3">
        <f t="shared" si="596"/>
        <v>0</v>
      </c>
      <c r="X185" s="3">
        <f t="shared" si="596"/>
        <v>0</v>
      </c>
      <c r="Y185" s="3">
        <f t="shared" si="596"/>
        <v>0</v>
      </c>
      <c r="Z185" s="3">
        <f t="shared" si="596"/>
        <v>0</v>
      </c>
      <c r="AA185" s="3">
        <f t="shared" si="596"/>
        <v>0</v>
      </c>
      <c r="AB185" s="3">
        <f t="shared" si="596"/>
        <v>0</v>
      </c>
      <c r="AC185" s="3">
        <f t="shared" si="596"/>
        <v>0</v>
      </c>
      <c r="AD185" s="111">
        <f t="shared" si="596"/>
        <v>0</v>
      </c>
      <c r="AE185" s="85">
        <f t="shared" si="574"/>
        <v>0</v>
      </c>
      <c r="AF185" s="126"/>
      <c r="AG185" s="561"/>
      <c r="AH185" s="232" t="s">
        <v>95</v>
      </c>
      <c r="AI185" s="3">
        <f t="shared" ref="AI185:AT185" si="597">AI9+AI121</f>
        <v>0</v>
      </c>
      <c r="AJ185" s="3">
        <f t="shared" si="597"/>
        <v>0</v>
      </c>
      <c r="AK185" s="3">
        <f t="shared" si="597"/>
        <v>0</v>
      </c>
      <c r="AL185" s="3">
        <f t="shared" si="597"/>
        <v>0</v>
      </c>
      <c r="AM185" s="3">
        <f t="shared" si="597"/>
        <v>0</v>
      </c>
      <c r="AN185" s="3">
        <f t="shared" si="597"/>
        <v>0</v>
      </c>
      <c r="AO185" s="3">
        <f t="shared" si="597"/>
        <v>0</v>
      </c>
      <c r="AP185" s="3">
        <f t="shared" si="597"/>
        <v>0</v>
      </c>
      <c r="AQ185" s="3">
        <f t="shared" si="597"/>
        <v>0</v>
      </c>
      <c r="AR185" s="3">
        <f t="shared" si="597"/>
        <v>0</v>
      </c>
      <c r="AS185" s="3">
        <f t="shared" si="597"/>
        <v>0</v>
      </c>
      <c r="AT185" s="111">
        <f t="shared" si="597"/>
        <v>0</v>
      </c>
      <c r="AU185" s="85">
        <f t="shared" si="576"/>
        <v>0</v>
      </c>
      <c r="AV185" s="126"/>
      <c r="AW185" s="561"/>
      <c r="AX185" s="232" t="s">
        <v>95</v>
      </c>
      <c r="AY185" s="3">
        <f t="shared" ref="AY185:BJ185" si="598">AY9+AY121</f>
        <v>0</v>
      </c>
      <c r="AZ185" s="3">
        <f t="shared" si="598"/>
        <v>0</v>
      </c>
      <c r="BA185" s="3">
        <f t="shared" si="598"/>
        <v>0</v>
      </c>
      <c r="BB185" s="3">
        <f t="shared" si="598"/>
        <v>0</v>
      </c>
      <c r="BC185" s="3">
        <f t="shared" si="598"/>
        <v>0</v>
      </c>
      <c r="BD185" s="3">
        <f t="shared" si="598"/>
        <v>0</v>
      </c>
      <c r="BE185" s="3">
        <f t="shared" si="598"/>
        <v>0</v>
      </c>
      <c r="BF185" s="3">
        <f t="shared" si="598"/>
        <v>0</v>
      </c>
      <c r="BG185" s="3">
        <f t="shared" si="598"/>
        <v>0</v>
      </c>
      <c r="BH185" s="3">
        <f t="shared" si="598"/>
        <v>0</v>
      </c>
      <c r="BI185" s="3">
        <f t="shared" si="598"/>
        <v>0</v>
      </c>
      <c r="BJ185" s="111">
        <f t="shared" si="598"/>
        <v>0</v>
      </c>
      <c r="BK185" s="85">
        <f t="shared" si="578"/>
        <v>0</v>
      </c>
      <c r="BL185" s="126"/>
      <c r="BM185" s="402">
        <v>0</v>
      </c>
      <c r="BN185" s="402">
        <v>0</v>
      </c>
      <c r="BO185" s="402">
        <v>0</v>
      </c>
      <c r="BP185" s="402">
        <v>0</v>
      </c>
    </row>
    <row r="186" spans="1:68" x14ac:dyDescent="0.3">
      <c r="A186" s="561"/>
      <c r="B186" s="232" t="s">
        <v>96</v>
      </c>
      <c r="C186" s="3">
        <f t="shared" ref="C186:N186" si="599">C10+C122</f>
        <v>0</v>
      </c>
      <c r="D186" s="3">
        <f t="shared" si="599"/>
        <v>0</v>
      </c>
      <c r="E186" s="3">
        <f t="shared" si="599"/>
        <v>0</v>
      </c>
      <c r="F186" s="3">
        <f t="shared" si="599"/>
        <v>0</v>
      </c>
      <c r="G186" s="3">
        <f t="shared" si="599"/>
        <v>0</v>
      </c>
      <c r="H186" s="3">
        <f t="shared" si="599"/>
        <v>0</v>
      </c>
      <c r="I186" s="3">
        <f t="shared" si="599"/>
        <v>0</v>
      </c>
      <c r="J186" s="3">
        <f t="shared" si="599"/>
        <v>0</v>
      </c>
      <c r="K186" s="3">
        <f t="shared" si="599"/>
        <v>0</v>
      </c>
      <c r="L186" s="3">
        <f t="shared" si="599"/>
        <v>0</v>
      </c>
      <c r="M186" s="3">
        <f t="shared" si="599"/>
        <v>0</v>
      </c>
      <c r="N186" s="111">
        <f t="shared" si="599"/>
        <v>0</v>
      </c>
      <c r="O186" s="85">
        <f t="shared" si="572"/>
        <v>0</v>
      </c>
      <c r="P186" s="126"/>
      <c r="Q186" s="561"/>
      <c r="R186" s="232" t="s">
        <v>96</v>
      </c>
      <c r="S186" s="3">
        <f t="shared" ref="S186:AD186" si="600">S10+S122</f>
        <v>0</v>
      </c>
      <c r="T186" s="3">
        <f t="shared" si="600"/>
        <v>0</v>
      </c>
      <c r="U186" s="3">
        <f t="shared" si="600"/>
        <v>0</v>
      </c>
      <c r="V186" s="3">
        <f t="shared" si="600"/>
        <v>0</v>
      </c>
      <c r="W186" s="3">
        <f t="shared" si="600"/>
        <v>0</v>
      </c>
      <c r="X186" s="3">
        <f t="shared" si="600"/>
        <v>0</v>
      </c>
      <c r="Y186" s="3">
        <f t="shared" si="600"/>
        <v>0</v>
      </c>
      <c r="Z186" s="3">
        <f t="shared" si="600"/>
        <v>0</v>
      </c>
      <c r="AA186" s="3">
        <f t="shared" si="600"/>
        <v>0</v>
      </c>
      <c r="AB186" s="3">
        <f t="shared" si="600"/>
        <v>0</v>
      </c>
      <c r="AC186" s="3">
        <f t="shared" si="600"/>
        <v>0</v>
      </c>
      <c r="AD186" s="111">
        <f t="shared" si="600"/>
        <v>0</v>
      </c>
      <c r="AE186" s="85">
        <f t="shared" si="574"/>
        <v>0</v>
      </c>
      <c r="AF186" s="126"/>
      <c r="AG186" s="561"/>
      <c r="AH186" s="232" t="s">
        <v>96</v>
      </c>
      <c r="AI186" s="3">
        <f t="shared" ref="AI186:AT186" si="601">AI10+AI122</f>
        <v>0</v>
      </c>
      <c r="AJ186" s="3">
        <f t="shared" si="601"/>
        <v>0</v>
      </c>
      <c r="AK186" s="3">
        <f t="shared" si="601"/>
        <v>0</v>
      </c>
      <c r="AL186" s="3">
        <f t="shared" si="601"/>
        <v>0</v>
      </c>
      <c r="AM186" s="3">
        <f t="shared" si="601"/>
        <v>0</v>
      </c>
      <c r="AN186" s="3">
        <f t="shared" si="601"/>
        <v>0</v>
      </c>
      <c r="AO186" s="3">
        <f t="shared" si="601"/>
        <v>0</v>
      </c>
      <c r="AP186" s="3">
        <f t="shared" si="601"/>
        <v>0</v>
      </c>
      <c r="AQ186" s="3">
        <f t="shared" si="601"/>
        <v>0</v>
      </c>
      <c r="AR186" s="3">
        <f t="shared" si="601"/>
        <v>0</v>
      </c>
      <c r="AS186" s="3">
        <f t="shared" si="601"/>
        <v>0</v>
      </c>
      <c r="AT186" s="111">
        <f t="shared" si="601"/>
        <v>0</v>
      </c>
      <c r="AU186" s="85">
        <f t="shared" si="576"/>
        <v>0</v>
      </c>
      <c r="AV186" s="126"/>
      <c r="AW186" s="561"/>
      <c r="AX186" s="232" t="s">
        <v>96</v>
      </c>
      <c r="AY186" s="3">
        <f t="shared" ref="AY186:BJ186" si="602">AY10+AY122</f>
        <v>0</v>
      </c>
      <c r="AZ186" s="3">
        <f t="shared" si="602"/>
        <v>0</v>
      </c>
      <c r="BA186" s="3">
        <f t="shared" si="602"/>
        <v>0</v>
      </c>
      <c r="BB186" s="3">
        <f t="shared" si="602"/>
        <v>0</v>
      </c>
      <c r="BC186" s="3">
        <f t="shared" si="602"/>
        <v>0</v>
      </c>
      <c r="BD186" s="3">
        <f t="shared" si="602"/>
        <v>0</v>
      </c>
      <c r="BE186" s="3">
        <f t="shared" si="602"/>
        <v>0</v>
      </c>
      <c r="BF186" s="3">
        <f t="shared" si="602"/>
        <v>0</v>
      </c>
      <c r="BG186" s="3">
        <f t="shared" si="602"/>
        <v>0</v>
      </c>
      <c r="BH186" s="3">
        <f t="shared" si="602"/>
        <v>0</v>
      </c>
      <c r="BI186" s="3">
        <f t="shared" si="602"/>
        <v>0</v>
      </c>
      <c r="BJ186" s="111">
        <f t="shared" si="602"/>
        <v>0</v>
      </c>
      <c r="BK186" s="85">
        <f t="shared" si="578"/>
        <v>0</v>
      </c>
      <c r="BL186" s="126"/>
      <c r="BM186" s="402">
        <v>0</v>
      </c>
      <c r="BN186" s="402">
        <v>0</v>
      </c>
      <c r="BO186" s="402">
        <v>0</v>
      </c>
      <c r="BP186" s="402">
        <v>0</v>
      </c>
    </row>
    <row r="187" spans="1:68" x14ac:dyDescent="0.3">
      <c r="A187" s="561"/>
      <c r="B187" s="232" t="s">
        <v>97</v>
      </c>
      <c r="C187" s="3">
        <f t="shared" ref="C187:N187" si="603">C11+C123</f>
        <v>0</v>
      </c>
      <c r="D187" s="3">
        <f t="shared" si="603"/>
        <v>79361.439101464843</v>
      </c>
      <c r="E187" s="3">
        <f t="shared" si="603"/>
        <v>205462.59867490234</v>
      </c>
      <c r="F187" s="3">
        <f t="shared" si="603"/>
        <v>48204.76650000002</v>
      </c>
      <c r="G187" s="3">
        <f t="shared" si="603"/>
        <v>0</v>
      </c>
      <c r="H187" s="3">
        <f t="shared" si="603"/>
        <v>0</v>
      </c>
      <c r="I187" s="3">
        <f t="shared" si="603"/>
        <v>42812.742606787113</v>
      </c>
      <c r="J187" s="3">
        <f t="shared" si="603"/>
        <v>15803.165647949219</v>
      </c>
      <c r="K187" s="3">
        <f t="shared" si="603"/>
        <v>0</v>
      </c>
      <c r="L187" s="3">
        <f t="shared" si="603"/>
        <v>121434.16351318359</v>
      </c>
      <c r="M187" s="3">
        <f t="shared" si="603"/>
        <v>8063.7275024414066</v>
      </c>
      <c r="N187" s="111">
        <f t="shared" si="603"/>
        <v>13385.460090637207</v>
      </c>
      <c r="O187" s="85">
        <f t="shared" si="572"/>
        <v>534528.0636373657</v>
      </c>
      <c r="P187" s="126"/>
      <c r="Q187" s="561"/>
      <c r="R187" s="232" t="s">
        <v>97</v>
      </c>
      <c r="S187" s="3">
        <f t="shared" ref="S187:AD187" si="604">S11+S123</f>
        <v>0</v>
      </c>
      <c r="T187" s="3">
        <f t="shared" si="604"/>
        <v>102392.08717000001</v>
      </c>
      <c r="U187" s="3">
        <f t="shared" si="604"/>
        <v>0</v>
      </c>
      <c r="V187" s="3">
        <f t="shared" si="604"/>
        <v>208205.34720000002</v>
      </c>
      <c r="W187" s="3">
        <f t="shared" si="604"/>
        <v>0</v>
      </c>
      <c r="X187" s="3">
        <f t="shared" si="604"/>
        <v>0</v>
      </c>
      <c r="Y187" s="3">
        <f t="shared" si="604"/>
        <v>19662.375640869141</v>
      </c>
      <c r="Z187" s="3">
        <f t="shared" si="604"/>
        <v>0</v>
      </c>
      <c r="AA187" s="3">
        <f t="shared" si="604"/>
        <v>0</v>
      </c>
      <c r="AB187" s="3">
        <f t="shared" si="604"/>
        <v>0</v>
      </c>
      <c r="AC187" s="3">
        <f t="shared" si="604"/>
        <v>0</v>
      </c>
      <c r="AD187" s="111">
        <f t="shared" si="604"/>
        <v>0</v>
      </c>
      <c r="AE187" s="85">
        <f t="shared" si="574"/>
        <v>330259.81001086917</v>
      </c>
      <c r="AF187" s="126"/>
      <c r="AG187" s="561"/>
      <c r="AH187" s="232" t="s">
        <v>97</v>
      </c>
      <c r="AI187" s="3">
        <f t="shared" ref="AI187:AT187" si="605">AI11+AI123</f>
        <v>0</v>
      </c>
      <c r="AJ187" s="3">
        <f t="shared" si="605"/>
        <v>0</v>
      </c>
      <c r="AK187" s="3">
        <f t="shared" si="605"/>
        <v>0</v>
      </c>
      <c r="AL187" s="3">
        <f t="shared" si="605"/>
        <v>0</v>
      </c>
      <c r="AM187" s="3">
        <f t="shared" si="605"/>
        <v>0</v>
      </c>
      <c r="AN187" s="3">
        <f t="shared" si="605"/>
        <v>0</v>
      </c>
      <c r="AO187" s="3">
        <f t="shared" si="605"/>
        <v>0</v>
      </c>
      <c r="AP187" s="3">
        <f t="shared" si="605"/>
        <v>0</v>
      </c>
      <c r="AQ187" s="3">
        <f t="shared" si="605"/>
        <v>0</v>
      </c>
      <c r="AR187" s="3">
        <f t="shared" si="605"/>
        <v>0</v>
      </c>
      <c r="AS187" s="3">
        <f t="shared" si="605"/>
        <v>92578.162500000006</v>
      </c>
      <c r="AT187" s="111">
        <f t="shared" si="605"/>
        <v>0</v>
      </c>
      <c r="AU187" s="85">
        <f t="shared" si="576"/>
        <v>92578.162500000006</v>
      </c>
      <c r="AV187" s="126"/>
      <c r="AW187" s="561"/>
      <c r="AX187" s="232" t="s">
        <v>97</v>
      </c>
      <c r="AY187" s="3">
        <f t="shared" ref="AY187:BJ187" si="606">AY11+AY123</f>
        <v>0</v>
      </c>
      <c r="AZ187" s="3">
        <f t="shared" si="606"/>
        <v>0</v>
      </c>
      <c r="BA187" s="3">
        <f t="shared" si="606"/>
        <v>0</v>
      </c>
      <c r="BB187" s="3">
        <f t="shared" si="606"/>
        <v>0</v>
      </c>
      <c r="BC187" s="3">
        <f t="shared" si="606"/>
        <v>0</v>
      </c>
      <c r="BD187" s="3">
        <f t="shared" si="606"/>
        <v>0</v>
      </c>
      <c r="BE187" s="3">
        <f t="shared" si="606"/>
        <v>0</v>
      </c>
      <c r="BF187" s="3">
        <f t="shared" si="606"/>
        <v>0</v>
      </c>
      <c r="BG187" s="3">
        <f t="shared" si="606"/>
        <v>0</v>
      </c>
      <c r="BH187" s="3">
        <f t="shared" si="606"/>
        <v>0</v>
      </c>
      <c r="BI187" s="3">
        <f t="shared" si="606"/>
        <v>0</v>
      </c>
      <c r="BJ187" s="111">
        <f t="shared" si="606"/>
        <v>0</v>
      </c>
      <c r="BK187" s="85">
        <f t="shared" si="578"/>
        <v>0</v>
      </c>
      <c r="BL187" s="126"/>
      <c r="BM187" s="402">
        <v>0</v>
      </c>
      <c r="BN187" s="402">
        <v>0</v>
      </c>
      <c r="BO187" s="402">
        <v>0</v>
      </c>
      <c r="BP187" s="402">
        <v>0</v>
      </c>
    </row>
    <row r="188" spans="1:68" x14ac:dyDescent="0.3">
      <c r="A188" s="561"/>
      <c r="B188" s="232" t="s">
        <v>98</v>
      </c>
      <c r="C188" s="3">
        <f t="shared" ref="C188:N188" si="607">C12+C124</f>
        <v>0</v>
      </c>
      <c r="D188" s="3">
        <f t="shared" si="607"/>
        <v>0</v>
      </c>
      <c r="E188" s="3">
        <f t="shared" si="607"/>
        <v>0</v>
      </c>
      <c r="F188" s="3">
        <f t="shared" si="607"/>
        <v>0</v>
      </c>
      <c r="G188" s="3">
        <f t="shared" si="607"/>
        <v>0</v>
      </c>
      <c r="H188" s="3">
        <f t="shared" si="607"/>
        <v>0</v>
      </c>
      <c r="I188" s="3">
        <f t="shared" si="607"/>
        <v>0</v>
      </c>
      <c r="J188" s="3">
        <f t="shared" si="607"/>
        <v>0</v>
      </c>
      <c r="K188" s="3">
        <f t="shared" si="607"/>
        <v>0</v>
      </c>
      <c r="L188" s="3">
        <f t="shared" si="607"/>
        <v>0</v>
      </c>
      <c r="M188" s="3">
        <f t="shared" si="607"/>
        <v>0</v>
      </c>
      <c r="N188" s="111">
        <f t="shared" si="607"/>
        <v>0</v>
      </c>
      <c r="O188" s="85">
        <f t="shared" si="572"/>
        <v>0</v>
      </c>
      <c r="P188" s="126"/>
      <c r="Q188" s="561"/>
      <c r="R188" s="232" t="s">
        <v>98</v>
      </c>
      <c r="S188" s="3">
        <f t="shared" ref="S188:AD188" si="608">S12+S124</f>
        <v>0</v>
      </c>
      <c r="T188" s="3">
        <f t="shared" si="608"/>
        <v>0</v>
      </c>
      <c r="U188" s="3">
        <f t="shared" si="608"/>
        <v>0</v>
      </c>
      <c r="V188" s="3">
        <f t="shared" si="608"/>
        <v>0</v>
      </c>
      <c r="W188" s="3">
        <f t="shared" si="608"/>
        <v>0</v>
      </c>
      <c r="X188" s="3">
        <f t="shared" si="608"/>
        <v>0</v>
      </c>
      <c r="Y188" s="3">
        <f t="shared" si="608"/>
        <v>0</v>
      </c>
      <c r="Z188" s="3">
        <f t="shared" si="608"/>
        <v>0</v>
      </c>
      <c r="AA188" s="3">
        <f t="shared" si="608"/>
        <v>0</v>
      </c>
      <c r="AB188" s="3">
        <f t="shared" si="608"/>
        <v>0</v>
      </c>
      <c r="AC188" s="3">
        <f t="shared" si="608"/>
        <v>0</v>
      </c>
      <c r="AD188" s="111">
        <f t="shared" si="608"/>
        <v>0</v>
      </c>
      <c r="AE188" s="85">
        <f t="shared" si="574"/>
        <v>0</v>
      </c>
      <c r="AF188" s="126"/>
      <c r="AG188" s="561"/>
      <c r="AH188" s="232" t="s">
        <v>98</v>
      </c>
      <c r="AI188" s="3">
        <f t="shared" ref="AI188:AT188" si="609">AI12+AI124</f>
        <v>0</v>
      </c>
      <c r="AJ188" s="3">
        <f t="shared" si="609"/>
        <v>0</v>
      </c>
      <c r="AK188" s="3">
        <f t="shared" si="609"/>
        <v>0</v>
      </c>
      <c r="AL188" s="3">
        <f t="shared" si="609"/>
        <v>0</v>
      </c>
      <c r="AM188" s="3">
        <f t="shared" si="609"/>
        <v>0</v>
      </c>
      <c r="AN188" s="3">
        <f t="shared" si="609"/>
        <v>0</v>
      </c>
      <c r="AO188" s="3">
        <f t="shared" si="609"/>
        <v>0</v>
      </c>
      <c r="AP188" s="3">
        <f t="shared" si="609"/>
        <v>0</v>
      </c>
      <c r="AQ188" s="3">
        <f t="shared" si="609"/>
        <v>0</v>
      </c>
      <c r="AR188" s="3">
        <f t="shared" si="609"/>
        <v>0</v>
      </c>
      <c r="AS188" s="3">
        <f t="shared" si="609"/>
        <v>0</v>
      </c>
      <c r="AT188" s="111">
        <f t="shared" si="609"/>
        <v>0</v>
      </c>
      <c r="AU188" s="85">
        <f t="shared" si="576"/>
        <v>0</v>
      </c>
      <c r="AV188" s="126"/>
      <c r="AW188" s="561"/>
      <c r="AX188" s="232" t="s">
        <v>98</v>
      </c>
      <c r="AY188" s="3">
        <f t="shared" ref="AY188:BJ188" si="610">AY12+AY124</f>
        <v>0</v>
      </c>
      <c r="AZ188" s="3">
        <f t="shared" si="610"/>
        <v>0</v>
      </c>
      <c r="BA188" s="3">
        <f t="shared" si="610"/>
        <v>0</v>
      </c>
      <c r="BB188" s="3">
        <f t="shared" si="610"/>
        <v>0</v>
      </c>
      <c r="BC188" s="3">
        <f t="shared" si="610"/>
        <v>0</v>
      </c>
      <c r="BD188" s="3">
        <f t="shared" si="610"/>
        <v>0</v>
      </c>
      <c r="BE188" s="3">
        <f t="shared" si="610"/>
        <v>0</v>
      </c>
      <c r="BF188" s="3">
        <f t="shared" si="610"/>
        <v>0</v>
      </c>
      <c r="BG188" s="3">
        <f t="shared" si="610"/>
        <v>0</v>
      </c>
      <c r="BH188" s="3">
        <f t="shared" si="610"/>
        <v>0</v>
      </c>
      <c r="BI188" s="3">
        <f t="shared" si="610"/>
        <v>0</v>
      </c>
      <c r="BJ188" s="111">
        <f t="shared" si="610"/>
        <v>0</v>
      </c>
      <c r="BK188" s="85">
        <f t="shared" si="578"/>
        <v>0</v>
      </c>
      <c r="BL188" s="126"/>
      <c r="BM188" s="402">
        <v>0</v>
      </c>
      <c r="BN188" s="402">
        <v>0</v>
      </c>
      <c r="BO188" s="402">
        <v>0</v>
      </c>
      <c r="BP188" s="402">
        <v>0</v>
      </c>
    </row>
    <row r="189" spans="1:68" x14ac:dyDescent="0.3">
      <c r="A189" s="561"/>
      <c r="B189" s="232" t="s">
        <v>99</v>
      </c>
      <c r="C189" s="3">
        <f t="shared" ref="C189:N189" si="611">C13+C125</f>
        <v>0</v>
      </c>
      <c r="D189" s="3">
        <f t="shared" si="611"/>
        <v>0</v>
      </c>
      <c r="E189" s="3">
        <f t="shared" si="611"/>
        <v>0</v>
      </c>
      <c r="F189" s="3">
        <f t="shared" si="611"/>
        <v>0</v>
      </c>
      <c r="G189" s="3">
        <f t="shared" si="611"/>
        <v>0</v>
      </c>
      <c r="H189" s="3">
        <f t="shared" si="611"/>
        <v>0</v>
      </c>
      <c r="I189" s="3">
        <f t="shared" si="611"/>
        <v>0</v>
      </c>
      <c r="J189" s="3">
        <f t="shared" si="611"/>
        <v>0</v>
      </c>
      <c r="K189" s="3">
        <f t="shared" si="611"/>
        <v>0</v>
      </c>
      <c r="L189" s="3">
        <f t="shared" si="611"/>
        <v>0</v>
      </c>
      <c r="M189" s="3">
        <f t="shared" si="611"/>
        <v>0</v>
      </c>
      <c r="N189" s="111">
        <f t="shared" si="611"/>
        <v>0</v>
      </c>
      <c r="O189" s="85">
        <f t="shared" si="572"/>
        <v>0</v>
      </c>
      <c r="P189" s="126"/>
      <c r="Q189" s="561"/>
      <c r="R189" s="232" t="s">
        <v>99</v>
      </c>
      <c r="S189" s="3">
        <f t="shared" ref="S189:AD189" si="612">S13+S125</f>
        <v>0</v>
      </c>
      <c r="T189" s="3">
        <f t="shared" si="612"/>
        <v>0</v>
      </c>
      <c r="U189" s="3">
        <f t="shared" si="612"/>
        <v>0</v>
      </c>
      <c r="V189" s="3">
        <f t="shared" si="612"/>
        <v>0</v>
      </c>
      <c r="W189" s="3">
        <f t="shared" si="612"/>
        <v>0</v>
      </c>
      <c r="X189" s="3">
        <f t="shared" si="612"/>
        <v>0</v>
      </c>
      <c r="Y189" s="3">
        <f t="shared" si="612"/>
        <v>0</v>
      </c>
      <c r="Z189" s="3">
        <f t="shared" si="612"/>
        <v>0</v>
      </c>
      <c r="AA189" s="3">
        <f t="shared" si="612"/>
        <v>0</v>
      </c>
      <c r="AB189" s="3">
        <f t="shared" si="612"/>
        <v>0</v>
      </c>
      <c r="AC189" s="3">
        <f t="shared" si="612"/>
        <v>0</v>
      </c>
      <c r="AD189" s="111">
        <f t="shared" si="612"/>
        <v>0</v>
      </c>
      <c r="AE189" s="85">
        <f t="shared" si="574"/>
        <v>0</v>
      </c>
      <c r="AF189" s="126"/>
      <c r="AG189" s="561"/>
      <c r="AH189" s="232" t="s">
        <v>99</v>
      </c>
      <c r="AI189" s="3">
        <f t="shared" ref="AI189:AT189" si="613">AI13+AI125</f>
        <v>0</v>
      </c>
      <c r="AJ189" s="3">
        <f t="shared" si="613"/>
        <v>0</v>
      </c>
      <c r="AK189" s="3">
        <f t="shared" si="613"/>
        <v>0</v>
      </c>
      <c r="AL189" s="3">
        <f t="shared" si="613"/>
        <v>0</v>
      </c>
      <c r="AM189" s="3">
        <f t="shared" si="613"/>
        <v>0</v>
      </c>
      <c r="AN189" s="3">
        <f t="shared" si="613"/>
        <v>0</v>
      </c>
      <c r="AO189" s="3">
        <f t="shared" si="613"/>
        <v>0</v>
      </c>
      <c r="AP189" s="3">
        <f t="shared" si="613"/>
        <v>0</v>
      </c>
      <c r="AQ189" s="3">
        <f t="shared" si="613"/>
        <v>0</v>
      </c>
      <c r="AR189" s="3">
        <f t="shared" si="613"/>
        <v>0</v>
      </c>
      <c r="AS189" s="3">
        <f t="shared" si="613"/>
        <v>0</v>
      </c>
      <c r="AT189" s="111">
        <f t="shared" si="613"/>
        <v>0</v>
      </c>
      <c r="AU189" s="85">
        <f t="shared" si="576"/>
        <v>0</v>
      </c>
      <c r="AV189" s="126"/>
      <c r="AW189" s="561"/>
      <c r="AX189" s="232" t="s">
        <v>99</v>
      </c>
      <c r="AY189" s="3">
        <f t="shared" ref="AY189:BJ189" si="614">AY13+AY125</f>
        <v>0</v>
      </c>
      <c r="AZ189" s="3">
        <f t="shared" si="614"/>
        <v>0</v>
      </c>
      <c r="BA189" s="3">
        <f t="shared" si="614"/>
        <v>0</v>
      </c>
      <c r="BB189" s="3">
        <f t="shared" si="614"/>
        <v>0</v>
      </c>
      <c r="BC189" s="3">
        <f t="shared" si="614"/>
        <v>0</v>
      </c>
      <c r="BD189" s="3">
        <f t="shared" si="614"/>
        <v>0</v>
      </c>
      <c r="BE189" s="3">
        <f t="shared" si="614"/>
        <v>0</v>
      </c>
      <c r="BF189" s="3">
        <f t="shared" si="614"/>
        <v>0</v>
      </c>
      <c r="BG189" s="3">
        <f t="shared" si="614"/>
        <v>0</v>
      </c>
      <c r="BH189" s="3">
        <f t="shared" si="614"/>
        <v>0</v>
      </c>
      <c r="BI189" s="3">
        <f t="shared" si="614"/>
        <v>0</v>
      </c>
      <c r="BJ189" s="111">
        <f t="shared" si="614"/>
        <v>0</v>
      </c>
      <c r="BK189" s="85">
        <f t="shared" si="578"/>
        <v>0</v>
      </c>
      <c r="BL189" s="126"/>
      <c r="BM189" s="402">
        <v>0</v>
      </c>
      <c r="BN189" s="402">
        <v>0</v>
      </c>
      <c r="BO189" s="402">
        <v>0</v>
      </c>
      <c r="BP189" s="402">
        <v>0</v>
      </c>
    </row>
    <row r="190" spans="1:68" x14ac:dyDescent="0.3">
      <c r="A190" s="561"/>
      <c r="B190" s="232" t="s">
        <v>100</v>
      </c>
      <c r="C190" s="3">
        <f t="shared" ref="C190:N190" si="615">C14+C126</f>
        <v>0</v>
      </c>
      <c r="D190" s="3">
        <f t="shared" si="615"/>
        <v>0</v>
      </c>
      <c r="E190" s="3">
        <f t="shared" si="615"/>
        <v>0</v>
      </c>
      <c r="F190" s="3">
        <f t="shared" si="615"/>
        <v>0</v>
      </c>
      <c r="G190" s="3">
        <f t="shared" si="615"/>
        <v>0</v>
      </c>
      <c r="H190" s="3">
        <f t="shared" si="615"/>
        <v>0</v>
      </c>
      <c r="I190" s="3">
        <f t="shared" si="615"/>
        <v>0</v>
      </c>
      <c r="J190" s="3">
        <f t="shared" si="615"/>
        <v>0</v>
      </c>
      <c r="K190" s="3">
        <f t="shared" si="615"/>
        <v>0</v>
      </c>
      <c r="L190" s="3">
        <f t="shared" si="615"/>
        <v>0</v>
      </c>
      <c r="M190" s="3">
        <f t="shared" si="615"/>
        <v>0</v>
      </c>
      <c r="N190" s="111">
        <f t="shared" si="615"/>
        <v>0</v>
      </c>
      <c r="O190" s="85">
        <f t="shared" si="572"/>
        <v>0</v>
      </c>
      <c r="P190" s="126"/>
      <c r="Q190" s="561"/>
      <c r="R190" s="232" t="s">
        <v>100</v>
      </c>
      <c r="S190" s="3">
        <f t="shared" ref="S190:AD190" si="616">S14+S126</f>
        <v>0</v>
      </c>
      <c r="T190" s="3">
        <f t="shared" si="616"/>
        <v>0</v>
      </c>
      <c r="U190" s="3">
        <f t="shared" si="616"/>
        <v>0</v>
      </c>
      <c r="V190" s="3">
        <f t="shared" si="616"/>
        <v>0</v>
      </c>
      <c r="W190" s="3">
        <f t="shared" si="616"/>
        <v>0</v>
      </c>
      <c r="X190" s="3">
        <f t="shared" si="616"/>
        <v>0</v>
      </c>
      <c r="Y190" s="3">
        <f t="shared" si="616"/>
        <v>0</v>
      </c>
      <c r="Z190" s="3">
        <f t="shared" si="616"/>
        <v>0</v>
      </c>
      <c r="AA190" s="3">
        <f t="shared" si="616"/>
        <v>0</v>
      </c>
      <c r="AB190" s="3">
        <f t="shared" si="616"/>
        <v>0</v>
      </c>
      <c r="AC190" s="3">
        <f t="shared" si="616"/>
        <v>0</v>
      </c>
      <c r="AD190" s="111">
        <f t="shared" si="616"/>
        <v>0</v>
      </c>
      <c r="AE190" s="85">
        <f t="shared" si="574"/>
        <v>0</v>
      </c>
      <c r="AF190" s="126"/>
      <c r="AG190" s="561"/>
      <c r="AH190" s="232" t="s">
        <v>100</v>
      </c>
      <c r="AI190" s="3">
        <f t="shared" ref="AI190:AT190" si="617">AI14+AI126</f>
        <v>0</v>
      </c>
      <c r="AJ190" s="3">
        <f t="shared" si="617"/>
        <v>0</v>
      </c>
      <c r="AK190" s="3">
        <f t="shared" si="617"/>
        <v>0</v>
      </c>
      <c r="AL190" s="3">
        <f t="shared" si="617"/>
        <v>0</v>
      </c>
      <c r="AM190" s="3">
        <f t="shared" si="617"/>
        <v>0</v>
      </c>
      <c r="AN190" s="3">
        <f t="shared" si="617"/>
        <v>0</v>
      </c>
      <c r="AO190" s="3">
        <f t="shared" si="617"/>
        <v>0</v>
      </c>
      <c r="AP190" s="3">
        <f t="shared" si="617"/>
        <v>0</v>
      </c>
      <c r="AQ190" s="3">
        <f t="shared" si="617"/>
        <v>0</v>
      </c>
      <c r="AR190" s="3">
        <f t="shared" si="617"/>
        <v>0</v>
      </c>
      <c r="AS190" s="3">
        <f t="shared" si="617"/>
        <v>0</v>
      </c>
      <c r="AT190" s="111">
        <f t="shared" si="617"/>
        <v>0</v>
      </c>
      <c r="AU190" s="85">
        <f t="shared" si="576"/>
        <v>0</v>
      </c>
      <c r="AV190" s="126"/>
      <c r="AW190" s="561"/>
      <c r="AX190" s="232" t="s">
        <v>100</v>
      </c>
      <c r="AY190" s="3">
        <f t="shared" ref="AY190:BJ190" si="618">AY14+AY126</f>
        <v>0</v>
      </c>
      <c r="AZ190" s="3">
        <f t="shared" si="618"/>
        <v>0</v>
      </c>
      <c r="BA190" s="3">
        <f t="shared" si="618"/>
        <v>0</v>
      </c>
      <c r="BB190" s="3">
        <f t="shared" si="618"/>
        <v>0</v>
      </c>
      <c r="BC190" s="3">
        <f t="shared" si="618"/>
        <v>0</v>
      </c>
      <c r="BD190" s="3">
        <f t="shared" si="618"/>
        <v>0</v>
      </c>
      <c r="BE190" s="3">
        <f t="shared" si="618"/>
        <v>0</v>
      </c>
      <c r="BF190" s="3">
        <f t="shared" si="618"/>
        <v>0</v>
      </c>
      <c r="BG190" s="3">
        <f t="shared" si="618"/>
        <v>0</v>
      </c>
      <c r="BH190" s="3">
        <f t="shared" si="618"/>
        <v>0</v>
      </c>
      <c r="BI190" s="3">
        <f t="shared" si="618"/>
        <v>0</v>
      </c>
      <c r="BJ190" s="111">
        <f t="shared" si="618"/>
        <v>0</v>
      </c>
      <c r="BK190" s="85">
        <f t="shared" si="578"/>
        <v>0</v>
      </c>
      <c r="BL190" s="126"/>
      <c r="BM190" s="402">
        <v>0</v>
      </c>
      <c r="BN190" s="402">
        <v>0</v>
      </c>
      <c r="BO190" s="402">
        <v>0</v>
      </c>
      <c r="BP190" s="402">
        <v>0</v>
      </c>
    </row>
    <row r="191" spans="1:68" x14ac:dyDescent="0.3">
      <c r="A191" s="561"/>
      <c r="B191" s="232" t="s">
        <v>101</v>
      </c>
      <c r="C191" s="3">
        <f t="shared" ref="C191:N191" si="619">C15+C127</f>
        <v>0</v>
      </c>
      <c r="D191" s="3">
        <f t="shared" si="619"/>
        <v>0</v>
      </c>
      <c r="E191" s="3">
        <f t="shared" si="619"/>
        <v>0</v>
      </c>
      <c r="F191" s="3">
        <f t="shared" si="619"/>
        <v>0</v>
      </c>
      <c r="G191" s="3">
        <f t="shared" si="619"/>
        <v>0</v>
      </c>
      <c r="H191" s="3">
        <f t="shared" si="619"/>
        <v>0</v>
      </c>
      <c r="I191" s="3">
        <f t="shared" si="619"/>
        <v>0</v>
      </c>
      <c r="J191" s="3">
        <f t="shared" si="619"/>
        <v>0</v>
      </c>
      <c r="K191" s="3">
        <f t="shared" si="619"/>
        <v>0</v>
      </c>
      <c r="L191" s="3">
        <f t="shared" si="619"/>
        <v>0</v>
      </c>
      <c r="M191" s="3">
        <f t="shared" si="619"/>
        <v>0</v>
      </c>
      <c r="N191" s="111">
        <f t="shared" si="619"/>
        <v>0</v>
      </c>
      <c r="O191" s="85">
        <f t="shared" si="572"/>
        <v>0</v>
      </c>
      <c r="P191" s="126"/>
      <c r="Q191" s="561"/>
      <c r="R191" s="232" t="s">
        <v>101</v>
      </c>
      <c r="S191" s="3">
        <f t="shared" ref="S191:AD191" si="620">S15+S127</f>
        <v>0</v>
      </c>
      <c r="T191" s="3">
        <f t="shared" si="620"/>
        <v>0</v>
      </c>
      <c r="U191" s="3">
        <f t="shared" si="620"/>
        <v>0</v>
      </c>
      <c r="V191" s="3">
        <f t="shared" si="620"/>
        <v>0</v>
      </c>
      <c r="W191" s="3">
        <f t="shared" si="620"/>
        <v>0</v>
      </c>
      <c r="X191" s="3">
        <f t="shared" si="620"/>
        <v>0</v>
      </c>
      <c r="Y191" s="3">
        <f t="shared" si="620"/>
        <v>0</v>
      </c>
      <c r="Z191" s="3">
        <f t="shared" si="620"/>
        <v>0</v>
      </c>
      <c r="AA191" s="3">
        <f t="shared" si="620"/>
        <v>0</v>
      </c>
      <c r="AB191" s="3">
        <f t="shared" si="620"/>
        <v>0</v>
      </c>
      <c r="AC191" s="3">
        <f t="shared" si="620"/>
        <v>0</v>
      </c>
      <c r="AD191" s="111">
        <f t="shared" si="620"/>
        <v>0</v>
      </c>
      <c r="AE191" s="85">
        <f t="shared" si="574"/>
        <v>0</v>
      </c>
      <c r="AF191" s="126"/>
      <c r="AG191" s="561"/>
      <c r="AH191" s="232" t="s">
        <v>101</v>
      </c>
      <c r="AI191" s="3">
        <f t="shared" ref="AI191:AT191" si="621">AI15+AI127</f>
        <v>0</v>
      </c>
      <c r="AJ191" s="3">
        <f t="shared" si="621"/>
        <v>0</v>
      </c>
      <c r="AK191" s="3">
        <f t="shared" si="621"/>
        <v>0</v>
      </c>
      <c r="AL191" s="3">
        <f t="shared" si="621"/>
        <v>0</v>
      </c>
      <c r="AM191" s="3">
        <f t="shared" si="621"/>
        <v>0</v>
      </c>
      <c r="AN191" s="3">
        <f t="shared" si="621"/>
        <v>0</v>
      </c>
      <c r="AO191" s="3">
        <f t="shared" si="621"/>
        <v>0</v>
      </c>
      <c r="AP191" s="3">
        <f t="shared" si="621"/>
        <v>0</v>
      </c>
      <c r="AQ191" s="3">
        <f t="shared" si="621"/>
        <v>0</v>
      </c>
      <c r="AR191" s="3">
        <f t="shared" si="621"/>
        <v>0</v>
      </c>
      <c r="AS191" s="3">
        <f t="shared" si="621"/>
        <v>0</v>
      </c>
      <c r="AT191" s="111">
        <f t="shared" si="621"/>
        <v>0</v>
      </c>
      <c r="AU191" s="85">
        <f t="shared" si="576"/>
        <v>0</v>
      </c>
      <c r="AV191" s="126"/>
      <c r="AW191" s="561"/>
      <c r="AX191" s="232" t="s">
        <v>101</v>
      </c>
      <c r="AY191" s="3">
        <f t="shared" ref="AY191:BJ191" si="622">AY15+AY127</f>
        <v>0</v>
      </c>
      <c r="AZ191" s="3">
        <f t="shared" si="622"/>
        <v>0</v>
      </c>
      <c r="BA191" s="3">
        <f t="shared" si="622"/>
        <v>0</v>
      </c>
      <c r="BB191" s="3">
        <f t="shared" si="622"/>
        <v>0</v>
      </c>
      <c r="BC191" s="3">
        <f t="shared" si="622"/>
        <v>0</v>
      </c>
      <c r="BD191" s="3">
        <f t="shared" si="622"/>
        <v>0</v>
      </c>
      <c r="BE191" s="3">
        <f t="shared" si="622"/>
        <v>0</v>
      </c>
      <c r="BF191" s="3">
        <f t="shared" si="622"/>
        <v>0</v>
      </c>
      <c r="BG191" s="3">
        <f t="shared" si="622"/>
        <v>0</v>
      </c>
      <c r="BH191" s="3">
        <f t="shared" si="622"/>
        <v>0</v>
      </c>
      <c r="BI191" s="3">
        <f t="shared" si="622"/>
        <v>0</v>
      </c>
      <c r="BJ191" s="111">
        <f t="shared" si="622"/>
        <v>0</v>
      </c>
      <c r="BK191" s="85">
        <f t="shared" si="578"/>
        <v>0</v>
      </c>
      <c r="BL191" s="126"/>
      <c r="BM191" s="402">
        <v>0</v>
      </c>
      <c r="BN191" s="402">
        <v>0</v>
      </c>
      <c r="BO191" s="402">
        <v>0</v>
      </c>
      <c r="BP191" s="402">
        <v>0</v>
      </c>
    </row>
    <row r="192" spans="1:68" ht="15" thickBot="1" x14ac:dyDescent="0.35">
      <c r="A192" s="562"/>
      <c r="B192" s="232" t="s">
        <v>102</v>
      </c>
      <c r="C192" s="3">
        <f t="shared" ref="C192:N192" si="623">C16+C128</f>
        <v>0</v>
      </c>
      <c r="D192" s="3">
        <f t="shared" si="623"/>
        <v>0</v>
      </c>
      <c r="E192" s="3">
        <f t="shared" si="623"/>
        <v>0</v>
      </c>
      <c r="F192" s="3">
        <f t="shared" si="623"/>
        <v>0</v>
      </c>
      <c r="G192" s="3">
        <f t="shared" si="623"/>
        <v>0</v>
      </c>
      <c r="H192" s="3">
        <f t="shared" si="623"/>
        <v>0</v>
      </c>
      <c r="I192" s="3">
        <f t="shared" si="623"/>
        <v>0</v>
      </c>
      <c r="J192" s="3">
        <f t="shared" si="623"/>
        <v>0</v>
      </c>
      <c r="K192" s="3">
        <f t="shared" si="623"/>
        <v>0</v>
      </c>
      <c r="L192" s="3">
        <f t="shared" si="623"/>
        <v>0</v>
      </c>
      <c r="M192" s="3">
        <f t="shared" si="623"/>
        <v>0</v>
      </c>
      <c r="N192" s="111">
        <f t="shared" si="623"/>
        <v>0</v>
      </c>
      <c r="O192" s="85">
        <f t="shared" si="572"/>
        <v>0</v>
      </c>
      <c r="P192" s="376" t="s">
        <v>113</v>
      </c>
      <c r="Q192" s="562"/>
      <c r="R192" s="232" t="s">
        <v>102</v>
      </c>
      <c r="S192" s="3">
        <f t="shared" ref="S192:AD192" si="624">S16+S128</f>
        <v>0</v>
      </c>
      <c r="T192" s="3">
        <f t="shared" si="624"/>
        <v>0</v>
      </c>
      <c r="U192" s="3">
        <f t="shared" si="624"/>
        <v>0</v>
      </c>
      <c r="V192" s="3">
        <f t="shared" si="624"/>
        <v>0</v>
      </c>
      <c r="W192" s="3">
        <f t="shared" si="624"/>
        <v>0</v>
      </c>
      <c r="X192" s="3">
        <f t="shared" si="624"/>
        <v>0</v>
      </c>
      <c r="Y192" s="3">
        <f t="shared" si="624"/>
        <v>0</v>
      </c>
      <c r="Z192" s="3">
        <f t="shared" si="624"/>
        <v>0</v>
      </c>
      <c r="AA192" s="3">
        <f t="shared" si="624"/>
        <v>0</v>
      </c>
      <c r="AB192" s="3">
        <f t="shared" si="624"/>
        <v>0</v>
      </c>
      <c r="AC192" s="3">
        <f t="shared" si="624"/>
        <v>0</v>
      </c>
      <c r="AD192" s="111">
        <f t="shared" si="624"/>
        <v>0</v>
      </c>
      <c r="AE192" s="85">
        <f t="shared" si="574"/>
        <v>0</v>
      </c>
      <c r="AF192" s="376" t="s">
        <v>113</v>
      </c>
      <c r="AG192" s="562"/>
      <c r="AH192" s="232" t="s">
        <v>102</v>
      </c>
      <c r="AI192" s="3">
        <f t="shared" ref="AI192:AT192" si="625">AI16+AI128</f>
        <v>0</v>
      </c>
      <c r="AJ192" s="3">
        <f t="shared" si="625"/>
        <v>0</v>
      </c>
      <c r="AK192" s="3">
        <f t="shared" si="625"/>
        <v>0</v>
      </c>
      <c r="AL192" s="3">
        <f t="shared" si="625"/>
        <v>0</v>
      </c>
      <c r="AM192" s="3">
        <f t="shared" si="625"/>
        <v>0</v>
      </c>
      <c r="AN192" s="3">
        <f t="shared" si="625"/>
        <v>0</v>
      </c>
      <c r="AO192" s="3">
        <f t="shared" si="625"/>
        <v>0</v>
      </c>
      <c r="AP192" s="3">
        <f t="shared" si="625"/>
        <v>0</v>
      </c>
      <c r="AQ192" s="3">
        <f t="shared" si="625"/>
        <v>0</v>
      </c>
      <c r="AR192" s="3">
        <f t="shared" si="625"/>
        <v>0</v>
      </c>
      <c r="AS192" s="3">
        <f t="shared" si="625"/>
        <v>0</v>
      </c>
      <c r="AT192" s="111">
        <f t="shared" si="625"/>
        <v>0</v>
      </c>
      <c r="AU192" s="85">
        <f t="shared" si="576"/>
        <v>0</v>
      </c>
      <c r="AV192" s="376" t="s">
        <v>113</v>
      </c>
      <c r="AW192" s="562"/>
      <c r="AX192" s="232" t="s">
        <v>102</v>
      </c>
      <c r="AY192" s="3">
        <f t="shared" ref="AY192:BJ192" si="626">AY16+AY128</f>
        <v>0</v>
      </c>
      <c r="AZ192" s="3">
        <f t="shared" si="626"/>
        <v>0</v>
      </c>
      <c r="BA192" s="3">
        <f t="shared" si="626"/>
        <v>0</v>
      </c>
      <c r="BB192" s="3">
        <f t="shared" si="626"/>
        <v>0</v>
      </c>
      <c r="BC192" s="3">
        <f t="shared" si="626"/>
        <v>0</v>
      </c>
      <c r="BD192" s="3">
        <f t="shared" si="626"/>
        <v>0</v>
      </c>
      <c r="BE192" s="3">
        <f t="shared" si="626"/>
        <v>0</v>
      </c>
      <c r="BF192" s="3">
        <f t="shared" si="626"/>
        <v>0</v>
      </c>
      <c r="BG192" s="3">
        <f t="shared" si="626"/>
        <v>0</v>
      </c>
      <c r="BH192" s="3">
        <f t="shared" si="626"/>
        <v>0</v>
      </c>
      <c r="BI192" s="3">
        <f t="shared" si="626"/>
        <v>0</v>
      </c>
      <c r="BJ192" s="111">
        <f t="shared" si="626"/>
        <v>0</v>
      </c>
      <c r="BK192" s="85">
        <f t="shared" si="578"/>
        <v>0</v>
      </c>
      <c r="BL192" s="376" t="s">
        <v>113</v>
      </c>
      <c r="BM192" s="402">
        <v>0</v>
      </c>
      <c r="BN192" s="402">
        <v>0</v>
      </c>
      <c r="BO192" s="402">
        <v>0</v>
      </c>
      <c r="BP192" s="402">
        <v>0</v>
      </c>
    </row>
    <row r="193" spans="1:68" ht="21.45" customHeight="1" thickBot="1" x14ac:dyDescent="0.35">
      <c r="B193" s="233" t="s">
        <v>70</v>
      </c>
      <c r="C193" s="226">
        <f>SUM(C180:C192)</f>
        <v>0</v>
      </c>
      <c r="D193" s="226">
        <f t="shared" ref="D193" si="627">SUM(D180:D192)</f>
        <v>79361.439101464843</v>
      </c>
      <c r="E193" s="226">
        <f t="shared" ref="E193" si="628">SUM(E180:E192)</f>
        <v>205462.59867490234</v>
      </c>
      <c r="F193" s="226">
        <f t="shared" ref="F193" si="629">SUM(F180:F192)</f>
        <v>48204.76650000002</v>
      </c>
      <c r="G193" s="226">
        <f t="shared" ref="G193" si="630">SUM(G180:G192)</f>
        <v>0</v>
      </c>
      <c r="H193" s="226">
        <f t="shared" ref="H193" si="631">SUM(H180:H192)</f>
        <v>0</v>
      </c>
      <c r="I193" s="226">
        <f t="shared" ref="I193" si="632">SUM(I180:I192)</f>
        <v>42812.742606787113</v>
      </c>
      <c r="J193" s="226">
        <f t="shared" ref="J193" si="633">SUM(J180:J192)</f>
        <v>15803.165647949219</v>
      </c>
      <c r="K193" s="226">
        <f t="shared" ref="K193" si="634">SUM(K180:K192)</f>
        <v>0</v>
      </c>
      <c r="L193" s="226">
        <f t="shared" ref="L193" si="635">SUM(L180:L192)</f>
        <v>121434.16351318359</v>
      </c>
      <c r="M193" s="226">
        <f t="shared" ref="M193" si="636">SUM(M180:M192)</f>
        <v>8063.7275024414066</v>
      </c>
      <c r="N193" s="406">
        <f t="shared" ref="N193" si="637">SUM(N180:N192)</f>
        <v>13385.460090637207</v>
      </c>
      <c r="O193" s="88">
        <f t="shared" si="572"/>
        <v>534528.0636373657</v>
      </c>
      <c r="P193" s="375">
        <f>SUM(C4:N16,C116:N128)</f>
        <v>534528.0636373657</v>
      </c>
      <c r="R193" s="233" t="s">
        <v>70</v>
      </c>
      <c r="S193" s="226">
        <f>SUM(S180:S192)</f>
        <v>0</v>
      </c>
      <c r="T193" s="226">
        <f t="shared" ref="T193" si="638">SUM(T180:T192)</f>
        <v>102392.08717000001</v>
      </c>
      <c r="U193" s="226">
        <f t="shared" ref="U193" si="639">SUM(U180:U192)</f>
        <v>0</v>
      </c>
      <c r="V193" s="226">
        <f t="shared" ref="V193" si="640">SUM(V180:V192)</f>
        <v>208205.34720000002</v>
      </c>
      <c r="W193" s="226">
        <f t="shared" ref="W193" si="641">SUM(W180:W192)</f>
        <v>0</v>
      </c>
      <c r="X193" s="226">
        <f t="shared" ref="X193" si="642">SUM(X180:X192)</f>
        <v>0</v>
      </c>
      <c r="Y193" s="226">
        <f t="shared" ref="Y193" si="643">SUM(Y180:Y192)</f>
        <v>19662.375640869141</v>
      </c>
      <c r="Z193" s="226">
        <f t="shared" ref="Z193" si="644">SUM(Z180:Z192)</f>
        <v>0</v>
      </c>
      <c r="AA193" s="226">
        <f t="shared" ref="AA193" si="645">SUM(AA180:AA192)</f>
        <v>0</v>
      </c>
      <c r="AB193" s="226">
        <f t="shared" ref="AB193" si="646">SUM(AB180:AB192)</f>
        <v>0</v>
      </c>
      <c r="AC193" s="226">
        <f t="shared" ref="AC193" si="647">SUM(AC180:AC192)</f>
        <v>0</v>
      </c>
      <c r="AD193" s="406">
        <f t="shared" ref="AD193" si="648">SUM(AD180:AD192)</f>
        <v>0</v>
      </c>
      <c r="AE193" s="88">
        <f t="shared" si="574"/>
        <v>330259.81001086917</v>
      </c>
      <c r="AF193" s="375">
        <f>SUM(S4:AD16,S116:AD128)</f>
        <v>330259.81001086917</v>
      </c>
      <c r="AH193" s="233" t="s">
        <v>70</v>
      </c>
      <c r="AI193" s="226">
        <f>SUM(AI180:AI192)</f>
        <v>0</v>
      </c>
      <c r="AJ193" s="226">
        <f t="shared" ref="AJ193" si="649">SUM(AJ180:AJ192)</f>
        <v>0</v>
      </c>
      <c r="AK193" s="226">
        <f t="shared" ref="AK193" si="650">SUM(AK180:AK192)</f>
        <v>0</v>
      </c>
      <c r="AL193" s="226">
        <f t="shared" ref="AL193" si="651">SUM(AL180:AL192)</f>
        <v>0</v>
      </c>
      <c r="AM193" s="226">
        <f t="shared" ref="AM193" si="652">SUM(AM180:AM192)</f>
        <v>0</v>
      </c>
      <c r="AN193" s="226">
        <f t="shared" ref="AN193" si="653">SUM(AN180:AN192)</f>
        <v>0</v>
      </c>
      <c r="AO193" s="226">
        <f t="shared" ref="AO193" si="654">SUM(AO180:AO192)</f>
        <v>0</v>
      </c>
      <c r="AP193" s="226">
        <f t="shared" ref="AP193" si="655">SUM(AP180:AP192)</f>
        <v>0</v>
      </c>
      <c r="AQ193" s="226">
        <f t="shared" ref="AQ193" si="656">SUM(AQ180:AQ192)</f>
        <v>0</v>
      </c>
      <c r="AR193" s="226">
        <f t="shared" ref="AR193" si="657">SUM(AR180:AR192)</f>
        <v>0</v>
      </c>
      <c r="AS193" s="226">
        <f t="shared" ref="AS193" si="658">SUM(AS180:AS192)</f>
        <v>92578.162500000006</v>
      </c>
      <c r="AT193" s="406">
        <f t="shared" ref="AT193" si="659">SUM(AT180:AT192)</f>
        <v>0</v>
      </c>
      <c r="AU193" s="88">
        <f t="shared" si="576"/>
        <v>92578.162500000006</v>
      </c>
      <c r="AV193" s="375">
        <f>SUM(AI4:AT16,AI116:AT128)</f>
        <v>92578.162500000006</v>
      </c>
      <c r="AX193" s="233" t="s">
        <v>70</v>
      </c>
      <c r="AY193" s="226">
        <f>SUM(AY180:AY192)</f>
        <v>0</v>
      </c>
      <c r="AZ193" s="226">
        <f t="shared" ref="AZ193" si="660">SUM(AZ180:AZ192)</f>
        <v>0</v>
      </c>
      <c r="BA193" s="226">
        <f t="shared" ref="BA193" si="661">SUM(BA180:BA192)</f>
        <v>0</v>
      </c>
      <c r="BB193" s="226">
        <f t="shared" ref="BB193" si="662">SUM(BB180:BB192)</f>
        <v>0</v>
      </c>
      <c r="BC193" s="226">
        <f t="shared" ref="BC193" si="663">SUM(BC180:BC192)</f>
        <v>0</v>
      </c>
      <c r="BD193" s="226">
        <f t="shared" ref="BD193" si="664">SUM(BD180:BD192)</f>
        <v>0</v>
      </c>
      <c r="BE193" s="226">
        <f t="shared" ref="BE193" si="665">SUM(BE180:BE192)</f>
        <v>0</v>
      </c>
      <c r="BF193" s="226">
        <f t="shared" ref="BF193" si="666">SUM(BF180:BF192)</f>
        <v>0</v>
      </c>
      <c r="BG193" s="226">
        <f t="shared" ref="BG193" si="667">SUM(BG180:BG192)</f>
        <v>0</v>
      </c>
      <c r="BH193" s="226">
        <f t="shared" ref="BH193" si="668">SUM(BH180:BH192)</f>
        <v>0</v>
      </c>
      <c r="BI193" s="226">
        <f t="shared" ref="BI193" si="669">SUM(BI180:BI192)</f>
        <v>0</v>
      </c>
      <c r="BJ193" s="406">
        <f t="shared" ref="BJ193" si="670">SUM(BJ180:BJ192)</f>
        <v>0</v>
      </c>
      <c r="BK193" s="88">
        <f t="shared" si="578"/>
        <v>0</v>
      </c>
      <c r="BL193" s="375">
        <f>SUM(AY4:BJ16,AY116:BJ128)</f>
        <v>0</v>
      </c>
      <c r="BM193" s="402">
        <v>0</v>
      </c>
      <c r="BN193" s="402">
        <v>0</v>
      </c>
      <c r="BO193" s="402">
        <v>0</v>
      </c>
      <c r="BP193" s="402">
        <v>0</v>
      </c>
    </row>
    <row r="194" spans="1:68" s="126" customFormat="1" ht="15" thickBot="1" x14ac:dyDescent="0.35">
      <c r="A194" s="348"/>
      <c r="M194" s="549" t="s">
        <v>115</v>
      </c>
      <c r="N194" s="550"/>
      <c r="O194" s="428">
        <f>O177+O193+O113</f>
        <v>33038838.613641273</v>
      </c>
      <c r="P194" s="375">
        <f>P177+P193+P113</f>
        <v>33038838.613641284</v>
      </c>
      <c r="Q194" s="348"/>
      <c r="AC194" s="549" t="s">
        <v>116</v>
      </c>
      <c r="AD194" s="550"/>
      <c r="AE194" s="428">
        <f>AE177+AE193+AE113</f>
        <v>84975198.279378667</v>
      </c>
      <c r="AF194" s="375">
        <f>AF177+AF193+AF113</f>
        <v>84975198.279378653</v>
      </c>
      <c r="AG194" s="348"/>
      <c r="AS194" s="549" t="s">
        <v>117</v>
      </c>
      <c r="AT194" s="550"/>
      <c r="AU194" s="428">
        <f>AU177+AU193+AU113</f>
        <v>23488562.741518319</v>
      </c>
      <c r="AV194" s="375">
        <f>AV177+AV193+AV113</f>
        <v>23488562.741518326</v>
      </c>
      <c r="AW194" s="348"/>
      <c r="BI194" s="549" t="s">
        <v>118</v>
      </c>
      <c r="BJ194" s="550"/>
      <c r="BK194" s="428">
        <f>BK177+BK193+BK113</f>
        <v>4380665.9303470813</v>
      </c>
      <c r="BL194" s="375">
        <f>BL177+BL193+BL113</f>
        <v>4380665.9303470822</v>
      </c>
      <c r="BM194" s="429"/>
      <c r="BN194" s="429"/>
      <c r="BO194" s="429"/>
      <c r="BP194" s="429"/>
    </row>
    <row r="197" spans="1:68" s="321" customFormat="1" x14ac:dyDescent="0.3">
      <c r="A197" s="324"/>
      <c r="B197" s="321" t="s">
        <v>90</v>
      </c>
      <c r="C197" s="322">
        <f>C164+C180+C100</f>
        <v>0</v>
      </c>
      <c r="D197" s="322">
        <f t="shared" ref="D197:O197" si="671">D164+D180+D100</f>
        <v>0</v>
      </c>
      <c r="E197" s="322">
        <f t="shared" si="671"/>
        <v>0</v>
      </c>
      <c r="F197" s="322">
        <f t="shared" si="671"/>
        <v>0</v>
      </c>
      <c r="G197" s="322">
        <f t="shared" si="671"/>
        <v>0</v>
      </c>
      <c r="H197" s="322">
        <f t="shared" si="671"/>
        <v>0</v>
      </c>
      <c r="I197" s="322">
        <f t="shared" si="671"/>
        <v>0</v>
      </c>
      <c r="J197" s="322">
        <f t="shared" si="671"/>
        <v>0</v>
      </c>
      <c r="K197" s="322">
        <f t="shared" si="671"/>
        <v>0</v>
      </c>
      <c r="L197" s="322">
        <f t="shared" si="671"/>
        <v>0</v>
      </c>
      <c r="M197" s="322">
        <f t="shared" si="671"/>
        <v>19432.412999999997</v>
      </c>
      <c r="N197" s="407">
        <f t="shared" si="671"/>
        <v>0</v>
      </c>
      <c r="O197" s="322">
        <f t="shared" si="671"/>
        <v>19432.412999999997</v>
      </c>
      <c r="Q197" s="324"/>
      <c r="R197" s="321" t="s">
        <v>90</v>
      </c>
      <c r="S197" s="322">
        <f>S164+S180+S100</f>
        <v>0</v>
      </c>
      <c r="T197" s="322">
        <f t="shared" ref="T197:AE197" si="672">T164+T180+T100</f>
        <v>65583.517999999996</v>
      </c>
      <c r="U197" s="322">
        <f t="shared" si="672"/>
        <v>0</v>
      </c>
      <c r="V197" s="322">
        <f t="shared" si="672"/>
        <v>94538.37098149315</v>
      </c>
      <c r="W197" s="322">
        <f t="shared" si="672"/>
        <v>0</v>
      </c>
      <c r="X197" s="322">
        <f t="shared" si="672"/>
        <v>0</v>
      </c>
      <c r="Y197" s="322">
        <f t="shared" si="672"/>
        <v>0</v>
      </c>
      <c r="Z197" s="322">
        <f t="shared" si="672"/>
        <v>0</v>
      </c>
      <c r="AA197" s="322">
        <f t="shared" si="672"/>
        <v>0</v>
      </c>
      <c r="AB197" s="322">
        <f t="shared" si="672"/>
        <v>0</v>
      </c>
      <c r="AC197" s="322">
        <f t="shared" si="672"/>
        <v>110109.99999999999</v>
      </c>
      <c r="AD197" s="407">
        <f t="shared" si="672"/>
        <v>2086271.0593481287</v>
      </c>
      <c r="AE197" s="322">
        <f t="shared" si="672"/>
        <v>2356502.9483296219</v>
      </c>
      <c r="AG197" s="324"/>
      <c r="AH197" s="321" t="s">
        <v>90</v>
      </c>
      <c r="AI197" s="322">
        <f>AI164+AI180+AI100</f>
        <v>0</v>
      </c>
      <c r="AJ197" s="322">
        <f t="shared" ref="AJ197:AU197" si="673">AJ164+AJ180+AJ100</f>
        <v>0</v>
      </c>
      <c r="AK197" s="322">
        <f t="shared" si="673"/>
        <v>0</v>
      </c>
      <c r="AL197" s="322">
        <f t="shared" si="673"/>
        <v>0</v>
      </c>
      <c r="AM197" s="322">
        <f t="shared" si="673"/>
        <v>0</v>
      </c>
      <c r="AN197" s="322">
        <f t="shared" si="673"/>
        <v>0</v>
      </c>
      <c r="AO197" s="322">
        <f t="shared" si="673"/>
        <v>0</v>
      </c>
      <c r="AP197" s="322">
        <f t="shared" si="673"/>
        <v>653122.47</v>
      </c>
      <c r="AQ197" s="322">
        <f t="shared" si="673"/>
        <v>0</v>
      </c>
      <c r="AR197" s="322">
        <f t="shared" si="673"/>
        <v>1745293.5499999998</v>
      </c>
      <c r="AS197" s="322">
        <f t="shared" si="673"/>
        <v>0</v>
      </c>
      <c r="AT197" s="407">
        <f t="shared" si="673"/>
        <v>0</v>
      </c>
      <c r="AU197" s="322">
        <f t="shared" si="673"/>
        <v>2398416.0199999996</v>
      </c>
      <c r="AW197" s="324"/>
      <c r="AX197" s="321" t="s">
        <v>90</v>
      </c>
      <c r="AY197" s="322">
        <f>AY164+AY180+AY100</f>
        <v>0</v>
      </c>
      <c r="AZ197" s="322">
        <f t="shared" ref="AZ197:BK197" si="674">AZ164+AZ180+AZ100</f>
        <v>0</v>
      </c>
      <c r="BA197" s="322">
        <f t="shared" si="674"/>
        <v>0</v>
      </c>
      <c r="BB197" s="322">
        <f t="shared" si="674"/>
        <v>295665.37</v>
      </c>
      <c r="BC197" s="322">
        <f t="shared" si="674"/>
        <v>0</v>
      </c>
      <c r="BD197" s="322">
        <f t="shared" si="674"/>
        <v>0</v>
      </c>
      <c r="BE197" s="322">
        <f t="shared" si="674"/>
        <v>0</v>
      </c>
      <c r="BF197" s="322">
        <f t="shared" si="674"/>
        <v>0</v>
      </c>
      <c r="BG197" s="322">
        <f t="shared" si="674"/>
        <v>0</v>
      </c>
      <c r="BH197" s="322">
        <f t="shared" si="674"/>
        <v>0</v>
      </c>
      <c r="BI197" s="322">
        <f t="shared" si="674"/>
        <v>0</v>
      </c>
      <c r="BJ197" s="407">
        <f t="shared" si="674"/>
        <v>0</v>
      </c>
      <c r="BK197" s="322">
        <f t="shared" si="674"/>
        <v>295665.37</v>
      </c>
      <c r="BM197" s="203"/>
      <c r="BN197" s="203"/>
      <c r="BO197" s="203"/>
      <c r="BP197" s="203"/>
    </row>
    <row r="198" spans="1:68" s="321" customFormat="1" x14ac:dyDescent="0.3">
      <c r="A198" s="324"/>
      <c r="B198" s="321" t="s">
        <v>91</v>
      </c>
      <c r="C198" s="322">
        <f t="shared" ref="C198:O209" si="675">C165+C181+C101</f>
        <v>0</v>
      </c>
      <c r="D198" s="322">
        <f t="shared" si="675"/>
        <v>0</v>
      </c>
      <c r="E198" s="322">
        <f t="shared" si="675"/>
        <v>0</v>
      </c>
      <c r="F198" s="322">
        <f t="shared" si="675"/>
        <v>0</v>
      </c>
      <c r="G198" s="322">
        <f t="shared" si="675"/>
        <v>0</v>
      </c>
      <c r="H198" s="322">
        <f t="shared" si="675"/>
        <v>0</v>
      </c>
      <c r="I198" s="322">
        <f t="shared" si="675"/>
        <v>0</v>
      </c>
      <c r="J198" s="322">
        <f t="shared" si="675"/>
        <v>0</v>
      </c>
      <c r="K198" s="322">
        <f t="shared" si="675"/>
        <v>0</v>
      </c>
      <c r="L198" s="322">
        <f t="shared" si="675"/>
        <v>0</v>
      </c>
      <c r="M198" s="322">
        <f t="shared" si="675"/>
        <v>0</v>
      </c>
      <c r="N198" s="407">
        <f t="shared" si="675"/>
        <v>0</v>
      </c>
      <c r="O198" s="322">
        <f t="shared" si="675"/>
        <v>0</v>
      </c>
      <c r="Q198" s="324"/>
      <c r="R198" s="321" t="s">
        <v>91</v>
      </c>
      <c r="S198" s="322">
        <f t="shared" ref="S198:AE198" si="676">S165+S181+S101</f>
        <v>0</v>
      </c>
      <c r="T198" s="322">
        <f t="shared" si="676"/>
        <v>0</v>
      </c>
      <c r="U198" s="322">
        <f t="shared" si="676"/>
        <v>0</v>
      </c>
      <c r="V198" s="322">
        <f t="shared" si="676"/>
        <v>0</v>
      </c>
      <c r="W198" s="322">
        <f t="shared" si="676"/>
        <v>0</v>
      </c>
      <c r="X198" s="322">
        <f t="shared" si="676"/>
        <v>38461.056263358529</v>
      </c>
      <c r="Y198" s="322">
        <f t="shared" si="676"/>
        <v>0</v>
      </c>
      <c r="Z198" s="322">
        <f t="shared" si="676"/>
        <v>0</v>
      </c>
      <c r="AA198" s="322">
        <f t="shared" si="676"/>
        <v>0</v>
      </c>
      <c r="AB198" s="322">
        <f t="shared" si="676"/>
        <v>13540.25337058285</v>
      </c>
      <c r="AC198" s="322">
        <f t="shared" si="676"/>
        <v>0</v>
      </c>
      <c r="AD198" s="407">
        <f t="shared" si="676"/>
        <v>20043.306586855098</v>
      </c>
      <c r="AE198" s="322">
        <f t="shared" si="676"/>
        <v>72044.616220796481</v>
      </c>
      <c r="AG198" s="324"/>
      <c r="AH198" s="321" t="s">
        <v>91</v>
      </c>
      <c r="AI198" s="322">
        <f t="shared" ref="AI198:AU198" si="677">AI165+AI181+AI101</f>
        <v>0</v>
      </c>
      <c r="AJ198" s="322">
        <f t="shared" si="677"/>
        <v>0</v>
      </c>
      <c r="AK198" s="322">
        <f t="shared" si="677"/>
        <v>0</v>
      </c>
      <c r="AL198" s="322">
        <f t="shared" si="677"/>
        <v>0</v>
      </c>
      <c r="AM198" s="322">
        <f t="shared" si="677"/>
        <v>0</v>
      </c>
      <c r="AN198" s="322">
        <f t="shared" si="677"/>
        <v>0</v>
      </c>
      <c r="AO198" s="322">
        <f t="shared" si="677"/>
        <v>0</v>
      </c>
      <c r="AP198" s="322">
        <f t="shared" si="677"/>
        <v>0</v>
      </c>
      <c r="AQ198" s="322">
        <f t="shared" si="677"/>
        <v>8969.0453397970905</v>
      </c>
      <c r="AR198" s="322">
        <f t="shared" si="677"/>
        <v>0</v>
      </c>
      <c r="AS198" s="322">
        <f t="shared" si="677"/>
        <v>0</v>
      </c>
      <c r="AT198" s="407">
        <f t="shared" si="677"/>
        <v>0</v>
      </c>
      <c r="AU198" s="322">
        <f t="shared" si="677"/>
        <v>8969.0453397970905</v>
      </c>
      <c r="AW198" s="324"/>
      <c r="AX198" s="321" t="s">
        <v>91</v>
      </c>
      <c r="AY198" s="322">
        <f t="shared" ref="AY198:BK198" si="678">AY165+AY181+AY101</f>
        <v>0</v>
      </c>
      <c r="AZ198" s="322">
        <f t="shared" si="678"/>
        <v>0</v>
      </c>
      <c r="BA198" s="322">
        <f t="shared" si="678"/>
        <v>0</v>
      </c>
      <c r="BB198" s="322">
        <f t="shared" si="678"/>
        <v>0</v>
      </c>
      <c r="BC198" s="322">
        <f t="shared" si="678"/>
        <v>0</v>
      </c>
      <c r="BD198" s="322">
        <f t="shared" si="678"/>
        <v>0</v>
      </c>
      <c r="BE198" s="322">
        <f t="shared" si="678"/>
        <v>0</v>
      </c>
      <c r="BF198" s="322">
        <f t="shared" si="678"/>
        <v>0</v>
      </c>
      <c r="BG198" s="322">
        <f t="shared" si="678"/>
        <v>0</v>
      </c>
      <c r="BH198" s="322">
        <f t="shared" si="678"/>
        <v>0</v>
      </c>
      <c r="BI198" s="322">
        <f t="shared" si="678"/>
        <v>0</v>
      </c>
      <c r="BJ198" s="407">
        <f t="shared" si="678"/>
        <v>0</v>
      </c>
      <c r="BK198" s="322">
        <f t="shared" si="678"/>
        <v>0</v>
      </c>
      <c r="BM198" s="203"/>
      <c r="BN198" s="203"/>
      <c r="BO198" s="203"/>
      <c r="BP198" s="203"/>
    </row>
    <row r="199" spans="1:68" s="321" customFormat="1" x14ac:dyDescent="0.3">
      <c r="A199" s="324"/>
      <c r="B199" s="321" t="s">
        <v>92</v>
      </c>
      <c r="C199" s="322">
        <f t="shared" si="675"/>
        <v>0</v>
      </c>
      <c r="D199" s="322">
        <f t="shared" si="675"/>
        <v>0</v>
      </c>
      <c r="E199" s="322">
        <f t="shared" si="675"/>
        <v>0</v>
      </c>
      <c r="F199" s="322">
        <f t="shared" si="675"/>
        <v>0</v>
      </c>
      <c r="G199" s="322">
        <f t="shared" si="675"/>
        <v>0</v>
      </c>
      <c r="H199" s="322">
        <f t="shared" si="675"/>
        <v>0</v>
      </c>
      <c r="I199" s="322">
        <f t="shared" si="675"/>
        <v>0</v>
      </c>
      <c r="J199" s="322">
        <f t="shared" si="675"/>
        <v>0</v>
      </c>
      <c r="K199" s="322">
        <f t="shared" si="675"/>
        <v>0</v>
      </c>
      <c r="L199" s="322">
        <f t="shared" si="675"/>
        <v>0</v>
      </c>
      <c r="M199" s="322">
        <f t="shared" si="675"/>
        <v>0</v>
      </c>
      <c r="N199" s="407">
        <f t="shared" si="675"/>
        <v>0</v>
      </c>
      <c r="O199" s="322">
        <f t="shared" si="675"/>
        <v>0</v>
      </c>
      <c r="Q199" s="324"/>
      <c r="R199" s="321" t="s">
        <v>92</v>
      </c>
      <c r="S199" s="322">
        <f t="shared" ref="S199:AE199" si="679">S166+S182+S102</f>
        <v>0</v>
      </c>
      <c r="T199" s="322">
        <f t="shared" si="679"/>
        <v>0</v>
      </c>
      <c r="U199" s="322">
        <f t="shared" si="679"/>
        <v>0</v>
      </c>
      <c r="V199" s="322">
        <f t="shared" si="679"/>
        <v>0</v>
      </c>
      <c r="W199" s="322">
        <f t="shared" si="679"/>
        <v>0</v>
      </c>
      <c r="X199" s="322">
        <f t="shared" si="679"/>
        <v>0</v>
      </c>
      <c r="Y199" s="322">
        <f t="shared" si="679"/>
        <v>0</v>
      </c>
      <c r="Z199" s="322">
        <f t="shared" si="679"/>
        <v>4065.2080000000001</v>
      </c>
      <c r="AA199" s="322">
        <f t="shared" si="679"/>
        <v>0</v>
      </c>
      <c r="AB199" s="322">
        <f t="shared" si="679"/>
        <v>0</v>
      </c>
      <c r="AC199" s="322">
        <f t="shared" si="679"/>
        <v>0</v>
      </c>
      <c r="AD199" s="407">
        <f t="shared" si="679"/>
        <v>4065.2080000000001</v>
      </c>
      <c r="AE199" s="322">
        <f t="shared" si="679"/>
        <v>8130.4160000000002</v>
      </c>
      <c r="AG199" s="324"/>
      <c r="AH199" s="321" t="s">
        <v>92</v>
      </c>
      <c r="AI199" s="322">
        <f t="shared" ref="AI199:AU199" si="680">AI166+AI182+AI102</f>
        <v>0</v>
      </c>
      <c r="AJ199" s="322">
        <f t="shared" si="680"/>
        <v>0</v>
      </c>
      <c r="AK199" s="322">
        <f t="shared" si="680"/>
        <v>0</v>
      </c>
      <c r="AL199" s="322">
        <f t="shared" si="680"/>
        <v>0</v>
      </c>
      <c r="AM199" s="322">
        <f t="shared" si="680"/>
        <v>0</v>
      </c>
      <c r="AN199" s="322">
        <f t="shared" si="680"/>
        <v>0</v>
      </c>
      <c r="AO199" s="322">
        <f t="shared" si="680"/>
        <v>0</v>
      </c>
      <c r="AP199" s="322">
        <f t="shared" si="680"/>
        <v>0</v>
      </c>
      <c r="AQ199" s="322">
        <f t="shared" si="680"/>
        <v>0</v>
      </c>
      <c r="AR199" s="322">
        <f t="shared" si="680"/>
        <v>0</v>
      </c>
      <c r="AS199" s="322">
        <f t="shared" si="680"/>
        <v>0</v>
      </c>
      <c r="AT199" s="407">
        <f t="shared" si="680"/>
        <v>0</v>
      </c>
      <c r="AU199" s="322">
        <f t="shared" si="680"/>
        <v>0</v>
      </c>
      <c r="AW199" s="324"/>
      <c r="AX199" s="321" t="s">
        <v>92</v>
      </c>
      <c r="AY199" s="322">
        <f t="shared" ref="AY199:BK199" si="681">AY166+AY182+AY102</f>
        <v>0</v>
      </c>
      <c r="AZ199" s="322">
        <f t="shared" si="681"/>
        <v>0</v>
      </c>
      <c r="BA199" s="322">
        <f t="shared" si="681"/>
        <v>0</v>
      </c>
      <c r="BB199" s="322">
        <f t="shared" si="681"/>
        <v>0</v>
      </c>
      <c r="BC199" s="322">
        <f t="shared" si="681"/>
        <v>0</v>
      </c>
      <c r="BD199" s="322">
        <f t="shared" si="681"/>
        <v>0</v>
      </c>
      <c r="BE199" s="322">
        <f t="shared" si="681"/>
        <v>0</v>
      </c>
      <c r="BF199" s="322">
        <f t="shared" si="681"/>
        <v>0</v>
      </c>
      <c r="BG199" s="322">
        <f t="shared" si="681"/>
        <v>0</v>
      </c>
      <c r="BH199" s="322">
        <f t="shared" si="681"/>
        <v>0</v>
      </c>
      <c r="BI199" s="322">
        <f t="shared" si="681"/>
        <v>0</v>
      </c>
      <c r="BJ199" s="407">
        <f t="shared" si="681"/>
        <v>0</v>
      </c>
      <c r="BK199" s="322">
        <f t="shared" si="681"/>
        <v>0</v>
      </c>
      <c r="BM199" s="203"/>
      <c r="BN199" s="203"/>
      <c r="BO199" s="203"/>
      <c r="BP199" s="203"/>
    </row>
    <row r="200" spans="1:68" s="321" customFormat="1" x14ac:dyDescent="0.3">
      <c r="A200" s="324"/>
      <c r="B200" s="321" t="s">
        <v>93</v>
      </c>
      <c r="C200" s="322">
        <f t="shared" si="675"/>
        <v>3761.096</v>
      </c>
      <c r="D200" s="322">
        <f t="shared" si="675"/>
        <v>2257.0239999999999</v>
      </c>
      <c r="E200" s="322">
        <f t="shared" si="675"/>
        <v>3426.8545164034581</v>
      </c>
      <c r="F200" s="322">
        <f t="shared" si="675"/>
        <v>17688.026128184858</v>
      </c>
      <c r="G200" s="322">
        <f t="shared" si="675"/>
        <v>22433.603609795358</v>
      </c>
      <c r="H200" s="322">
        <f t="shared" si="675"/>
        <v>5245.0159999999996</v>
      </c>
      <c r="I200" s="322">
        <f t="shared" si="675"/>
        <v>1500.4080000000001</v>
      </c>
      <c r="J200" s="322">
        <f t="shared" si="675"/>
        <v>4300.62</v>
      </c>
      <c r="K200" s="322">
        <f t="shared" si="675"/>
        <v>25495.028000000002</v>
      </c>
      <c r="L200" s="322">
        <f t="shared" si="675"/>
        <v>31876.800000000003</v>
      </c>
      <c r="M200" s="322">
        <f t="shared" si="675"/>
        <v>54774.519052656738</v>
      </c>
      <c r="N200" s="407">
        <f t="shared" si="675"/>
        <v>216446.88276561294</v>
      </c>
      <c r="O200" s="322">
        <f t="shared" si="675"/>
        <v>389205.87807265337</v>
      </c>
      <c r="Q200" s="324"/>
      <c r="R200" s="321" t="s">
        <v>93</v>
      </c>
      <c r="S200" s="322">
        <f t="shared" ref="S200:AE200" si="682">S167+S183+S103</f>
        <v>198043.46942898587</v>
      </c>
      <c r="T200" s="322">
        <f t="shared" si="682"/>
        <v>0</v>
      </c>
      <c r="U200" s="322">
        <f t="shared" si="682"/>
        <v>34370.770275088427</v>
      </c>
      <c r="V200" s="322">
        <f t="shared" si="682"/>
        <v>80060.997936571395</v>
      </c>
      <c r="W200" s="322">
        <f t="shared" si="682"/>
        <v>80943.417399433965</v>
      </c>
      <c r="X200" s="322">
        <f t="shared" si="682"/>
        <v>239662.07641039992</v>
      </c>
      <c r="Y200" s="322">
        <f t="shared" si="682"/>
        <v>133961.70960002448</v>
      </c>
      <c r="Z200" s="322">
        <f t="shared" si="682"/>
        <v>722603.44600943185</v>
      </c>
      <c r="AA200" s="322">
        <f t="shared" si="682"/>
        <v>943050.44628969289</v>
      </c>
      <c r="AB200" s="322">
        <f t="shared" si="682"/>
        <v>1689277.0179038653</v>
      </c>
      <c r="AC200" s="322">
        <f t="shared" si="682"/>
        <v>1187562.5193043065</v>
      </c>
      <c r="AD200" s="407">
        <f t="shared" si="682"/>
        <v>1863415.9586688369</v>
      </c>
      <c r="AE200" s="322">
        <f t="shared" si="682"/>
        <v>7172951.8292266373</v>
      </c>
      <c r="AG200" s="324"/>
      <c r="AH200" s="321" t="s">
        <v>93</v>
      </c>
      <c r="AI200" s="322">
        <f t="shared" ref="AI200:AU200" si="683">AI167+AI183+AI103</f>
        <v>683656.48042268842</v>
      </c>
      <c r="AJ200" s="322">
        <f t="shared" si="683"/>
        <v>0</v>
      </c>
      <c r="AK200" s="322">
        <f t="shared" si="683"/>
        <v>0</v>
      </c>
      <c r="AL200" s="322">
        <f t="shared" si="683"/>
        <v>0</v>
      </c>
      <c r="AM200" s="322">
        <f t="shared" si="683"/>
        <v>69258.900184080936</v>
      </c>
      <c r="AN200" s="322">
        <f t="shared" si="683"/>
        <v>357786.70942791342</v>
      </c>
      <c r="AO200" s="322">
        <f t="shared" si="683"/>
        <v>517249.17601595563</v>
      </c>
      <c r="AP200" s="322">
        <f t="shared" si="683"/>
        <v>324408.23048632644</v>
      </c>
      <c r="AQ200" s="322">
        <f t="shared" si="683"/>
        <v>425199.21348017181</v>
      </c>
      <c r="AR200" s="322">
        <f t="shared" si="683"/>
        <v>259506.05348664493</v>
      </c>
      <c r="AS200" s="322">
        <f t="shared" si="683"/>
        <v>32272.512000000002</v>
      </c>
      <c r="AT200" s="407">
        <f t="shared" si="683"/>
        <v>322767.56373917934</v>
      </c>
      <c r="AU200" s="322">
        <f t="shared" si="683"/>
        <v>2992104.8392429608</v>
      </c>
      <c r="AW200" s="324"/>
      <c r="AX200" s="321" t="s">
        <v>93</v>
      </c>
      <c r="AY200" s="322">
        <f t="shared" ref="AY200:BK200" si="684">AY167+AY183+AY103</f>
        <v>0</v>
      </c>
      <c r="AZ200" s="322">
        <f t="shared" si="684"/>
        <v>0</v>
      </c>
      <c r="BA200" s="322">
        <f t="shared" si="684"/>
        <v>0</v>
      </c>
      <c r="BB200" s="322">
        <f t="shared" si="684"/>
        <v>0</v>
      </c>
      <c r="BC200" s="322">
        <f t="shared" si="684"/>
        <v>0</v>
      </c>
      <c r="BD200" s="322">
        <f t="shared" si="684"/>
        <v>0</v>
      </c>
      <c r="BE200" s="322">
        <f t="shared" si="684"/>
        <v>0</v>
      </c>
      <c r="BF200" s="322">
        <f t="shared" si="684"/>
        <v>0</v>
      </c>
      <c r="BG200" s="322">
        <f t="shared" si="684"/>
        <v>0</v>
      </c>
      <c r="BH200" s="322">
        <f t="shared" si="684"/>
        <v>434671.9040906842</v>
      </c>
      <c r="BI200" s="322">
        <f t="shared" si="684"/>
        <v>0</v>
      </c>
      <c r="BJ200" s="407">
        <f t="shared" si="684"/>
        <v>395171.94146381092</v>
      </c>
      <c r="BK200" s="322">
        <f t="shared" si="684"/>
        <v>829843.84555449511</v>
      </c>
      <c r="BM200" s="203"/>
      <c r="BN200" s="203"/>
      <c r="BO200" s="203"/>
      <c r="BP200" s="203"/>
    </row>
    <row r="201" spans="1:68" s="321" customFormat="1" x14ac:dyDescent="0.3">
      <c r="A201" s="324"/>
      <c r="B201" s="321" t="s">
        <v>94</v>
      </c>
      <c r="C201" s="322">
        <f t="shared" si="675"/>
        <v>0</v>
      </c>
      <c r="D201" s="322">
        <f t="shared" si="675"/>
        <v>0</v>
      </c>
      <c r="E201" s="322">
        <f t="shared" si="675"/>
        <v>0</v>
      </c>
      <c r="F201" s="322">
        <f t="shared" si="675"/>
        <v>0</v>
      </c>
      <c r="G201" s="322">
        <f t="shared" si="675"/>
        <v>0</v>
      </c>
      <c r="H201" s="322">
        <f t="shared" si="675"/>
        <v>0</v>
      </c>
      <c r="I201" s="322">
        <f t="shared" si="675"/>
        <v>0</v>
      </c>
      <c r="J201" s="322">
        <f t="shared" si="675"/>
        <v>0</v>
      </c>
      <c r="K201" s="322">
        <f t="shared" si="675"/>
        <v>0</v>
      </c>
      <c r="L201" s="322">
        <f t="shared" si="675"/>
        <v>0</v>
      </c>
      <c r="M201" s="322">
        <f t="shared" si="675"/>
        <v>0</v>
      </c>
      <c r="N201" s="407">
        <f t="shared" si="675"/>
        <v>0</v>
      </c>
      <c r="O201" s="322">
        <f t="shared" si="675"/>
        <v>0</v>
      </c>
      <c r="Q201" s="324"/>
      <c r="R201" s="321" t="s">
        <v>94</v>
      </c>
      <c r="S201" s="322">
        <f t="shared" ref="S201:AE201" si="685">S168+S184+S104</f>
        <v>0</v>
      </c>
      <c r="T201" s="322">
        <f t="shared" si="685"/>
        <v>0</v>
      </c>
      <c r="U201" s="322">
        <f t="shared" si="685"/>
        <v>0</v>
      </c>
      <c r="V201" s="322">
        <f t="shared" si="685"/>
        <v>0</v>
      </c>
      <c r="W201" s="322">
        <f t="shared" si="685"/>
        <v>0</v>
      </c>
      <c r="X201" s="322">
        <f t="shared" si="685"/>
        <v>0</v>
      </c>
      <c r="Y201" s="322">
        <f t="shared" si="685"/>
        <v>0</v>
      </c>
      <c r="Z201" s="322">
        <f t="shared" si="685"/>
        <v>0</v>
      </c>
      <c r="AA201" s="322">
        <f t="shared" si="685"/>
        <v>0</v>
      </c>
      <c r="AB201" s="322">
        <f t="shared" si="685"/>
        <v>0</v>
      </c>
      <c r="AC201" s="322">
        <f t="shared" si="685"/>
        <v>0</v>
      </c>
      <c r="AD201" s="407">
        <f t="shared" si="685"/>
        <v>0</v>
      </c>
      <c r="AE201" s="322">
        <f t="shared" si="685"/>
        <v>0</v>
      </c>
      <c r="AG201" s="324"/>
      <c r="AH201" s="321" t="s">
        <v>94</v>
      </c>
      <c r="AI201" s="322">
        <f t="shared" ref="AI201:AU201" si="686">AI168+AI184+AI104</f>
        <v>0</v>
      </c>
      <c r="AJ201" s="322">
        <f t="shared" si="686"/>
        <v>0</v>
      </c>
      <c r="AK201" s="322">
        <f t="shared" si="686"/>
        <v>0</v>
      </c>
      <c r="AL201" s="322">
        <f t="shared" si="686"/>
        <v>0</v>
      </c>
      <c r="AM201" s="322">
        <f t="shared" si="686"/>
        <v>0</v>
      </c>
      <c r="AN201" s="322">
        <f t="shared" si="686"/>
        <v>0</v>
      </c>
      <c r="AO201" s="322">
        <f t="shared" si="686"/>
        <v>0</v>
      </c>
      <c r="AP201" s="322">
        <f t="shared" si="686"/>
        <v>0</v>
      </c>
      <c r="AQ201" s="322">
        <f t="shared" si="686"/>
        <v>0</v>
      </c>
      <c r="AR201" s="322">
        <f t="shared" si="686"/>
        <v>0</v>
      </c>
      <c r="AS201" s="322">
        <f t="shared" si="686"/>
        <v>0</v>
      </c>
      <c r="AT201" s="407">
        <f t="shared" si="686"/>
        <v>0</v>
      </c>
      <c r="AU201" s="322">
        <f t="shared" si="686"/>
        <v>0</v>
      </c>
      <c r="AW201" s="324"/>
      <c r="AX201" s="321" t="s">
        <v>94</v>
      </c>
      <c r="AY201" s="322">
        <f t="shared" ref="AY201:BK201" si="687">AY168+AY184+AY104</f>
        <v>0</v>
      </c>
      <c r="AZ201" s="322">
        <f t="shared" si="687"/>
        <v>0</v>
      </c>
      <c r="BA201" s="322">
        <f t="shared" si="687"/>
        <v>0</v>
      </c>
      <c r="BB201" s="322">
        <f t="shared" si="687"/>
        <v>0</v>
      </c>
      <c r="BC201" s="322">
        <f t="shared" si="687"/>
        <v>0</v>
      </c>
      <c r="BD201" s="322">
        <f t="shared" si="687"/>
        <v>0</v>
      </c>
      <c r="BE201" s="322">
        <f t="shared" si="687"/>
        <v>0</v>
      </c>
      <c r="BF201" s="322">
        <f t="shared" si="687"/>
        <v>0</v>
      </c>
      <c r="BG201" s="322">
        <f t="shared" si="687"/>
        <v>0</v>
      </c>
      <c r="BH201" s="322">
        <f t="shared" si="687"/>
        <v>0</v>
      </c>
      <c r="BI201" s="322">
        <f t="shared" si="687"/>
        <v>0</v>
      </c>
      <c r="BJ201" s="407">
        <f t="shared" si="687"/>
        <v>0</v>
      </c>
      <c r="BK201" s="322">
        <f t="shared" si="687"/>
        <v>0</v>
      </c>
      <c r="BM201" s="203"/>
      <c r="BN201" s="203"/>
      <c r="BO201" s="203"/>
      <c r="BP201" s="203"/>
    </row>
    <row r="202" spans="1:68" s="321" customFormat="1" x14ac:dyDescent="0.3">
      <c r="A202" s="324"/>
      <c r="B202" s="321" t="s">
        <v>95</v>
      </c>
      <c r="C202" s="322">
        <f t="shared" si="675"/>
        <v>0</v>
      </c>
      <c r="D202" s="322">
        <f t="shared" si="675"/>
        <v>0</v>
      </c>
      <c r="E202" s="322">
        <f t="shared" si="675"/>
        <v>0</v>
      </c>
      <c r="F202" s="322">
        <f t="shared" si="675"/>
        <v>0</v>
      </c>
      <c r="G202" s="322">
        <f t="shared" si="675"/>
        <v>0</v>
      </c>
      <c r="H202" s="322">
        <f t="shared" si="675"/>
        <v>0</v>
      </c>
      <c r="I202" s="322">
        <f t="shared" si="675"/>
        <v>0</v>
      </c>
      <c r="J202" s="322">
        <f t="shared" si="675"/>
        <v>0</v>
      </c>
      <c r="K202" s="322">
        <f t="shared" si="675"/>
        <v>0</v>
      </c>
      <c r="L202" s="322">
        <f t="shared" si="675"/>
        <v>0</v>
      </c>
      <c r="M202" s="322">
        <f t="shared" si="675"/>
        <v>0</v>
      </c>
      <c r="N202" s="407">
        <f t="shared" si="675"/>
        <v>0</v>
      </c>
      <c r="O202" s="322">
        <f t="shared" si="675"/>
        <v>0</v>
      </c>
      <c r="Q202" s="324"/>
      <c r="R202" s="321" t="s">
        <v>95</v>
      </c>
      <c r="S202" s="322">
        <f t="shared" ref="S202:AE202" si="688">S169+S185+S105</f>
        <v>0</v>
      </c>
      <c r="T202" s="322">
        <f t="shared" si="688"/>
        <v>0</v>
      </c>
      <c r="U202" s="322">
        <f t="shared" si="688"/>
        <v>0</v>
      </c>
      <c r="V202" s="322">
        <f t="shared" si="688"/>
        <v>0</v>
      </c>
      <c r="W202" s="322">
        <f t="shared" si="688"/>
        <v>0</v>
      </c>
      <c r="X202" s="322">
        <f t="shared" si="688"/>
        <v>0</v>
      </c>
      <c r="Y202" s="322">
        <f t="shared" si="688"/>
        <v>0</v>
      </c>
      <c r="Z202" s="322">
        <f t="shared" si="688"/>
        <v>0</v>
      </c>
      <c r="AA202" s="322">
        <f t="shared" si="688"/>
        <v>0</v>
      </c>
      <c r="AB202" s="322">
        <f t="shared" si="688"/>
        <v>0</v>
      </c>
      <c r="AC202" s="322">
        <f t="shared" si="688"/>
        <v>0</v>
      </c>
      <c r="AD202" s="407">
        <f t="shared" si="688"/>
        <v>0</v>
      </c>
      <c r="AE202" s="322">
        <f t="shared" si="688"/>
        <v>0</v>
      </c>
      <c r="AG202" s="324"/>
      <c r="AH202" s="321" t="s">
        <v>95</v>
      </c>
      <c r="AI202" s="322">
        <f t="shared" ref="AI202:AU202" si="689">AI169+AI185+AI105</f>
        <v>0</v>
      </c>
      <c r="AJ202" s="322">
        <f t="shared" si="689"/>
        <v>0</v>
      </c>
      <c r="AK202" s="322">
        <f t="shared" si="689"/>
        <v>0</v>
      </c>
      <c r="AL202" s="322">
        <f t="shared" si="689"/>
        <v>0</v>
      </c>
      <c r="AM202" s="322">
        <f t="shared" si="689"/>
        <v>0</v>
      </c>
      <c r="AN202" s="322">
        <f t="shared" si="689"/>
        <v>0</v>
      </c>
      <c r="AO202" s="322">
        <f t="shared" si="689"/>
        <v>0</v>
      </c>
      <c r="AP202" s="322">
        <f t="shared" si="689"/>
        <v>0</v>
      </c>
      <c r="AQ202" s="322">
        <f t="shared" si="689"/>
        <v>0</v>
      </c>
      <c r="AR202" s="322">
        <f t="shared" si="689"/>
        <v>0</v>
      </c>
      <c r="AS202" s="322">
        <f t="shared" si="689"/>
        <v>0</v>
      </c>
      <c r="AT202" s="407">
        <f t="shared" si="689"/>
        <v>44326.094357732356</v>
      </c>
      <c r="AU202" s="322">
        <f t="shared" si="689"/>
        <v>44326.094357732356</v>
      </c>
      <c r="AW202" s="324"/>
      <c r="AX202" s="321" t="s">
        <v>95</v>
      </c>
      <c r="AY202" s="322">
        <f t="shared" ref="AY202:BK202" si="690">AY169+AY185+AY105</f>
        <v>0</v>
      </c>
      <c r="AZ202" s="322">
        <f t="shared" si="690"/>
        <v>0</v>
      </c>
      <c r="BA202" s="322">
        <f t="shared" si="690"/>
        <v>0</v>
      </c>
      <c r="BB202" s="322">
        <f t="shared" si="690"/>
        <v>0</v>
      </c>
      <c r="BC202" s="322">
        <f t="shared" si="690"/>
        <v>0</v>
      </c>
      <c r="BD202" s="322">
        <f t="shared" si="690"/>
        <v>0</v>
      </c>
      <c r="BE202" s="322">
        <f t="shared" si="690"/>
        <v>0</v>
      </c>
      <c r="BF202" s="322">
        <f t="shared" si="690"/>
        <v>0</v>
      </c>
      <c r="BG202" s="322">
        <f t="shared" si="690"/>
        <v>0</v>
      </c>
      <c r="BH202" s="322">
        <f t="shared" si="690"/>
        <v>0</v>
      </c>
      <c r="BI202" s="322">
        <f t="shared" si="690"/>
        <v>0</v>
      </c>
      <c r="BJ202" s="407">
        <f t="shared" si="690"/>
        <v>0</v>
      </c>
      <c r="BK202" s="322">
        <f t="shared" si="690"/>
        <v>0</v>
      </c>
      <c r="BM202" s="203"/>
      <c r="BN202" s="203"/>
      <c r="BO202" s="203"/>
      <c r="BP202" s="203"/>
    </row>
    <row r="203" spans="1:68" s="321" customFormat="1" x14ac:dyDescent="0.3">
      <c r="A203" s="324"/>
      <c r="B203" s="321" t="s">
        <v>96</v>
      </c>
      <c r="C203" s="322">
        <f t="shared" si="675"/>
        <v>0</v>
      </c>
      <c r="D203" s="322">
        <f t="shared" si="675"/>
        <v>17215.304</v>
      </c>
      <c r="E203" s="322">
        <f t="shared" si="675"/>
        <v>4905.3202214758394</v>
      </c>
      <c r="F203" s="322">
        <f t="shared" si="675"/>
        <v>190678.26956307574</v>
      </c>
      <c r="G203" s="322">
        <f t="shared" si="675"/>
        <v>3514.4672989262658</v>
      </c>
      <c r="H203" s="322">
        <f t="shared" si="675"/>
        <v>0</v>
      </c>
      <c r="I203" s="322">
        <f t="shared" si="675"/>
        <v>1027</v>
      </c>
      <c r="J203" s="322">
        <f t="shared" si="675"/>
        <v>0</v>
      </c>
      <c r="K203" s="322">
        <f t="shared" si="675"/>
        <v>9034</v>
      </c>
      <c r="L203" s="322">
        <f t="shared" si="675"/>
        <v>290538.96547318873</v>
      </c>
      <c r="M203" s="322">
        <f t="shared" si="675"/>
        <v>496954.12263222126</v>
      </c>
      <c r="N203" s="407">
        <f t="shared" si="675"/>
        <v>3546110.723032854</v>
      </c>
      <c r="O203" s="322">
        <f t="shared" si="675"/>
        <v>4559978.1722217416</v>
      </c>
      <c r="Q203" s="324"/>
      <c r="R203" s="321" t="s">
        <v>96</v>
      </c>
      <c r="S203" s="322">
        <f t="shared" ref="S203:AE203" si="691">S170+S186+S106</f>
        <v>0</v>
      </c>
      <c r="T203" s="322">
        <f t="shared" si="691"/>
        <v>22144.130782639662</v>
      </c>
      <c r="U203" s="322">
        <f t="shared" si="691"/>
        <v>13342.456</v>
      </c>
      <c r="V203" s="322">
        <f t="shared" si="691"/>
        <v>46061.699819636255</v>
      </c>
      <c r="W203" s="322">
        <f t="shared" si="691"/>
        <v>864220.80675299664</v>
      </c>
      <c r="X203" s="322">
        <f t="shared" si="691"/>
        <v>272023.75133609853</v>
      </c>
      <c r="Y203" s="322">
        <f t="shared" si="691"/>
        <v>206351.0059780275</v>
      </c>
      <c r="Z203" s="322">
        <f t="shared" si="691"/>
        <v>633719.04842096497</v>
      </c>
      <c r="AA203" s="322">
        <f t="shared" si="691"/>
        <v>1560933.7443363073</v>
      </c>
      <c r="AB203" s="322">
        <f t="shared" si="691"/>
        <v>1551810.2977069379</v>
      </c>
      <c r="AC203" s="322">
        <f t="shared" si="691"/>
        <v>1815837.1508642067</v>
      </c>
      <c r="AD203" s="407">
        <f t="shared" si="691"/>
        <v>6059299.3758448046</v>
      </c>
      <c r="AE203" s="322">
        <f t="shared" si="691"/>
        <v>13045743.46784262</v>
      </c>
      <c r="AG203" s="324"/>
      <c r="AH203" s="321" t="s">
        <v>96</v>
      </c>
      <c r="AI203" s="322">
        <f t="shared" ref="AI203:AU203" si="692">AI170+AI186+AI106</f>
        <v>805458.16012541926</v>
      </c>
      <c r="AJ203" s="322">
        <f t="shared" si="692"/>
        <v>0</v>
      </c>
      <c r="AK203" s="322">
        <f t="shared" si="692"/>
        <v>0</v>
      </c>
      <c r="AL203" s="322">
        <f t="shared" si="692"/>
        <v>0</v>
      </c>
      <c r="AM203" s="322">
        <f t="shared" si="692"/>
        <v>0</v>
      </c>
      <c r="AN203" s="322">
        <f t="shared" si="692"/>
        <v>308272.54450510885</v>
      </c>
      <c r="AO203" s="322">
        <f t="shared" si="692"/>
        <v>441228.68519448466</v>
      </c>
      <c r="AP203" s="322">
        <f t="shared" si="692"/>
        <v>0</v>
      </c>
      <c r="AQ203" s="322">
        <f t="shared" si="692"/>
        <v>25953.295622779009</v>
      </c>
      <c r="AR203" s="322">
        <f t="shared" si="692"/>
        <v>8177.1319999999996</v>
      </c>
      <c r="AS203" s="322">
        <f t="shared" si="692"/>
        <v>77704.28</v>
      </c>
      <c r="AT203" s="407">
        <f t="shared" si="692"/>
        <v>3667305.5470308722</v>
      </c>
      <c r="AU203" s="322">
        <f t="shared" si="692"/>
        <v>5334099.6444786638</v>
      </c>
      <c r="AW203" s="324"/>
      <c r="AX203" s="321" t="s">
        <v>96</v>
      </c>
      <c r="AY203" s="322">
        <f t="shared" ref="AY203:BK203" si="693">AY170+AY186+AY106</f>
        <v>0</v>
      </c>
      <c r="AZ203" s="322">
        <f t="shared" si="693"/>
        <v>0</v>
      </c>
      <c r="BA203" s="322">
        <f t="shared" si="693"/>
        <v>0</v>
      </c>
      <c r="BB203" s="322">
        <f t="shared" si="693"/>
        <v>0</v>
      </c>
      <c r="BC203" s="322">
        <f t="shared" si="693"/>
        <v>0</v>
      </c>
      <c r="BD203" s="322">
        <f t="shared" si="693"/>
        <v>0</v>
      </c>
      <c r="BE203" s="322">
        <f t="shared" si="693"/>
        <v>0</v>
      </c>
      <c r="BF203" s="322">
        <f t="shared" si="693"/>
        <v>0</v>
      </c>
      <c r="BG203" s="322">
        <f t="shared" si="693"/>
        <v>0</v>
      </c>
      <c r="BH203" s="322">
        <f t="shared" si="693"/>
        <v>0</v>
      </c>
      <c r="BI203" s="322">
        <f t="shared" si="693"/>
        <v>0</v>
      </c>
      <c r="BJ203" s="407">
        <f t="shared" si="693"/>
        <v>64044.944024172473</v>
      </c>
      <c r="BK203" s="322">
        <f t="shared" si="693"/>
        <v>64044.944024172473</v>
      </c>
      <c r="BM203" s="203"/>
      <c r="BN203" s="203"/>
      <c r="BO203" s="203"/>
      <c r="BP203" s="203"/>
    </row>
    <row r="204" spans="1:68" s="321" customFormat="1" x14ac:dyDescent="0.3">
      <c r="A204" s="324"/>
      <c r="B204" s="321" t="s">
        <v>97</v>
      </c>
      <c r="C204" s="322">
        <f t="shared" si="675"/>
        <v>820220.97708131978</v>
      </c>
      <c r="D204" s="322">
        <f t="shared" si="675"/>
        <v>1130171.7458430545</v>
      </c>
      <c r="E204" s="322">
        <f t="shared" si="675"/>
        <v>1301122.1149168164</v>
      </c>
      <c r="F204" s="322">
        <f t="shared" si="675"/>
        <v>2763646.9125581076</v>
      </c>
      <c r="G204" s="322">
        <f t="shared" si="675"/>
        <v>1944226.4450692206</v>
      </c>
      <c r="H204" s="322">
        <f t="shared" si="675"/>
        <v>1408046.9489417048</v>
      </c>
      <c r="I204" s="322">
        <f t="shared" si="675"/>
        <v>2115249.8327075299</v>
      </c>
      <c r="J204" s="322">
        <f t="shared" si="675"/>
        <v>1575778.593671297</v>
      </c>
      <c r="K204" s="322">
        <f t="shared" si="675"/>
        <v>1580914.1921381424</v>
      </c>
      <c r="L204" s="322">
        <f t="shared" si="675"/>
        <v>2001135.1630788513</v>
      </c>
      <c r="M204" s="322">
        <f t="shared" si="675"/>
        <v>2060767.9921636251</v>
      </c>
      <c r="N204" s="407">
        <f t="shared" si="675"/>
        <v>9234498.4151775502</v>
      </c>
      <c r="O204" s="322">
        <f t="shared" si="675"/>
        <v>27935779.33334722</v>
      </c>
      <c r="Q204" s="324"/>
      <c r="R204" s="321" t="s">
        <v>97</v>
      </c>
      <c r="S204" s="322">
        <f t="shared" ref="S204:AE204" si="694">S171+S187+S107</f>
        <v>1367856.7371391198</v>
      </c>
      <c r="T204" s="322">
        <f t="shared" si="694"/>
        <v>2369643.3811058649</v>
      </c>
      <c r="U204" s="322">
        <f t="shared" si="694"/>
        <v>2280903.5836376874</v>
      </c>
      <c r="V204" s="322">
        <f t="shared" si="694"/>
        <v>2768673.374495924</v>
      </c>
      <c r="W204" s="322">
        <f t="shared" si="694"/>
        <v>3229020.5948591703</v>
      </c>
      <c r="X204" s="322">
        <f t="shared" si="694"/>
        <v>4039877.447272548</v>
      </c>
      <c r="Y204" s="322">
        <f t="shared" si="694"/>
        <v>3977296.8259992311</v>
      </c>
      <c r="Z204" s="322">
        <f t="shared" si="694"/>
        <v>4724333.1514663901</v>
      </c>
      <c r="AA204" s="322">
        <f t="shared" si="694"/>
        <v>3995843.2487994609</v>
      </c>
      <c r="AB204" s="322">
        <f t="shared" si="694"/>
        <v>4299109.6622892804</v>
      </c>
      <c r="AC204" s="322">
        <f t="shared" si="694"/>
        <v>6615130.9875015831</v>
      </c>
      <c r="AD204" s="407">
        <f t="shared" si="694"/>
        <v>18110153.951866515</v>
      </c>
      <c r="AE204" s="322">
        <f t="shared" si="694"/>
        <v>57777842.946432777</v>
      </c>
      <c r="AG204" s="324"/>
      <c r="AH204" s="321" t="s">
        <v>97</v>
      </c>
      <c r="AI204" s="322">
        <f t="shared" ref="AI204:AU204" si="695">AI171+AI187+AI107</f>
        <v>754408.92015125195</v>
      </c>
      <c r="AJ204" s="322">
        <f t="shared" si="695"/>
        <v>103365.5</v>
      </c>
      <c r="AK204" s="322">
        <f t="shared" si="695"/>
        <v>114580.8</v>
      </c>
      <c r="AL204" s="322">
        <f t="shared" si="695"/>
        <v>895062.97946000029</v>
      </c>
      <c r="AM204" s="322">
        <f t="shared" si="695"/>
        <v>660934.95240000007</v>
      </c>
      <c r="AN204" s="322">
        <f t="shared" si="695"/>
        <v>1114416.4562360211</v>
      </c>
      <c r="AO204" s="322">
        <f t="shared" si="695"/>
        <v>542322.98140000005</v>
      </c>
      <c r="AP204" s="322">
        <f t="shared" si="695"/>
        <v>656965.09944960021</v>
      </c>
      <c r="AQ204" s="322">
        <f t="shared" si="695"/>
        <v>332018.63401999994</v>
      </c>
      <c r="AR204" s="322">
        <f t="shared" si="695"/>
        <v>1328482.7792665593</v>
      </c>
      <c r="AS204" s="322">
        <f t="shared" si="695"/>
        <v>1356165.4195200002</v>
      </c>
      <c r="AT204" s="407">
        <f t="shared" si="695"/>
        <v>1563056.27162</v>
      </c>
      <c r="AU204" s="322">
        <f t="shared" si="695"/>
        <v>9421780.7935234327</v>
      </c>
      <c r="AW204" s="324"/>
      <c r="AX204" s="321" t="s">
        <v>97</v>
      </c>
      <c r="AY204" s="322">
        <f t="shared" ref="AY204:BK204" si="696">AY171+AY187+AY107</f>
        <v>150054.59520000001</v>
      </c>
      <c r="AZ204" s="322">
        <f t="shared" si="696"/>
        <v>0</v>
      </c>
      <c r="BA204" s="322">
        <f t="shared" si="696"/>
        <v>0</v>
      </c>
      <c r="BB204" s="322">
        <f t="shared" si="696"/>
        <v>736619.5068694728</v>
      </c>
      <c r="BC204" s="322">
        <f t="shared" si="696"/>
        <v>85225.98893084153</v>
      </c>
      <c r="BD204" s="322">
        <f t="shared" si="696"/>
        <v>0</v>
      </c>
      <c r="BE204" s="322">
        <f t="shared" si="696"/>
        <v>22356</v>
      </c>
      <c r="BF204" s="322">
        <f t="shared" si="696"/>
        <v>14828.490000000002</v>
      </c>
      <c r="BG204" s="322">
        <f t="shared" si="696"/>
        <v>13000.986000000003</v>
      </c>
      <c r="BH204" s="322">
        <f t="shared" si="696"/>
        <v>260213.94</v>
      </c>
      <c r="BI204" s="322">
        <f t="shared" si="696"/>
        <v>1174277.3176000002</v>
      </c>
      <c r="BJ204" s="407">
        <f t="shared" si="696"/>
        <v>0</v>
      </c>
      <c r="BK204" s="322">
        <f t="shared" si="696"/>
        <v>2456576.8246003147</v>
      </c>
      <c r="BM204" s="203"/>
      <c r="BN204" s="203"/>
      <c r="BO204" s="203"/>
      <c r="BP204" s="203"/>
    </row>
    <row r="205" spans="1:68" s="321" customFormat="1" x14ac:dyDescent="0.3">
      <c r="A205" s="324"/>
      <c r="B205" s="321" t="s">
        <v>98</v>
      </c>
      <c r="C205" s="322">
        <f t="shared" si="675"/>
        <v>0</v>
      </c>
      <c r="D205" s="322">
        <f t="shared" si="675"/>
        <v>0</v>
      </c>
      <c r="E205" s="322">
        <f t="shared" si="675"/>
        <v>0</v>
      </c>
      <c r="F205" s="322">
        <f t="shared" si="675"/>
        <v>0</v>
      </c>
      <c r="G205" s="322">
        <f t="shared" si="675"/>
        <v>0</v>
      </c>
      <c r="H205" s="322">
        <f t="shared" si="675"/>
        <v>0</v>
      </c>
      <c r="I205" s="322">
        <f t="shared" si="675"/>
        <v>58078.979999999996</v>
      </c>
      <c r="J205" s="322">
        <f t="shared" si="675"/>
        <v>837.8</v>
      </c>
      <c r="K205" s="322">
        <f t="shared" si="675"/>
        <v>555.36450863970663</v>
      </c>
      <c r="L205" s="322">
        <f t="shared" si="675"/>
        <v>0</v>
      </c>
      <c r="M205" s="322">
        <f t="shared" si="675"/>
        <v>0</v>
      </c>
      <c r="N205" s="407">
        <f t="shared" si="675"/>
        <v>0</v>
      </c>
      <c r="O205" s="322">
        <f t="shared" si="675"/>
        <v>59472.1445086397</v>
      </c>
      <c r="Q205" s="324"/>
      <c r="R205" s="321" t="s">
        <v>98</v>
      </c>
      <c r="S205" s="322">
        <f t="shared" ref="S205:AE205" si="697">S172+S188+S108</f>
        <v>0</v>
      </c>
      <c r="T205" s="322">
        <f t="shared" si="697"/>
        <v>0</v>
      </c>
      <c r="U205" s="322">
        <f t="shared" si="697"/>
        <v>0</v>
      </c>
      <c r="V205" s="322">
        <f t="shared" si="697"/>
        <v>0</v>
      </c>
      <c r="W205" s="322">
        <f t="shared" si="697"/>
        <v>0</v>
      </c>
      <c r="X205" s="322">
        <f t="shared" si="697"/>
        <v>0</v>
      </c>
      <c r="Y205" s="322">
        <f t="shared" si="697"/>
        <v>0</v>
      </c>
      <c r="Z205" s="322">
        <f t="shared" si="697"/>
        <v>105120.06082500002</v>
      </c>
      <c r="AA205" s="322">
        <f t="shared" si="697"/>
        <v>88804.278668198545</v>
      </c>
      <c r="AB205" s="322">
        <f t="shared" si="697"/>
        <v>0</v>
      </c>
      <c r="AC205" s="322">
        <f t="shared" si="697"/>
        <v>0</v>
      </c>
      <c r="AD205" s="407">
        <f t="shared" si="697"/>
        <v>-1131.4699999999987</v>
      </c>
      <c r="AE205" s="322">
        <f t="shared" si="697"/>
        <v>192792.86949319855</v>
      </c>
      <c r="AG205" s="324"/>
      <c r="AH205" s="321" t="s">
        <v>98</v>
      </c>
      <c r="AI205" s="322">
        <f t="shared" ref="AI205:AU205" si="698">AI172+AI188+AI108</f>
        <v>0</v>
      </c>
      <c r="AJ205" s="322">
        <f t="shared" si="698"/>
        <v>0</v>
      </c>
      <c r="AK205" s="322">
        <f t="shared" si="698"/>
        <v>0</v>
      </c>
      <c r="AL205" s="322">
        <f t="shared" si="698"/>
        <v>0</v>
      </c>
      <c r="AM205" s="322">
        <f t="shared" si="698"/>
        <v>0</v>
      </c>
      <c r="AN205" s="322">
        <f t="shared" si="698"/>
        <v>0</v>
      </c>
      <c r="AO205" s="322">
        <f t="shared" si="698"/>
        <v>0</v>
      </c>
      <c r="AP205" s="322">
        <f t="shared" si="698"/>
        <v>108535.28150000001</v>
      </c>
      <c r="AQ205" s="322">
        <f t="shared" si="698"/>
        <v>31429.493825000049</v>
      </c>
      <c r="AR205" s="322">
        <f t="shared" si="698"/>
        <v>0</v>
      </c>
      <c r="AS205" s="322">
        <f t="shared" si="698"/>
        <v>0</v>
      </c>
      <c r="AT205" s="407">
        <f t="shared" si="698"/>
        <v>21538.600000000002</v>
      </c>
      <c r="AU205" s="322">
        <f t="shared" si="698"/>
        <v>161503.37532500006</v>
      </c>
      <c r="AW205" s="324"/>
      <c r="AX205" s="321" t="s">
        <v>98</v>
      </c>
      <c r="AY205" s="322">
        <f t="shared" ref="AY205:BK205" si="699">AY172+AY188+AY108</f>
        <v>0</v>
      </c>
      <c r="AZ205" s="322">
        <f t="shared" si="699"/>
        <v>0</v>
      </c>
      <c r="BA205" s="322">
        <f t="shared" si="699"/>
        <v>0</v>
      </c>
      <c r="BB205" s="322">
        <f t="shared" si="699"/>
        <v>0</v>
      </c>
      <c r="BC205" s="322">
        <f t="shared" si="699"/>
        <v>0</v>
      </c>
      <c r="BD205" s="322">
        <f t="shared" si="699"/>
        <v>0</v>
      </c>
      <c r="BE205" s="322">
        <f t="shared" si="699"/>
        <v>0</v>
      </c>
      <c r="BF205" s="322">
        <f t="shared" si="699"/>
        <v>11145.32000000002</v>
      </c>
      <c r="BG205" s="322">
        <f t="shared" si="699"/>
        <v>33840.790000000008</v>
      </c>
      <c r="BH205" s="322">
        <f t="shared" si="699"/>
        <v>0</v>
      </c>
      <c r="BI205" s="322">
        <f t="shared" si="699"/>
        <v>0</v>
      </c>
      <c r="BJ205" s="407">
        <f t="shared" si="699"/>
        <v>0</v>
      </c>
      <c r="BK205" s="322">
        <f t="shared" si="699"/>
        <v>44986.11000000003</v>
      </c>
      <c r="BM205" s="203"/>
      <c r="BN205" s="203"/>
      <c r="BO205" s="203"/>
      <c r="BP205" s="203"/>
    </row>
    <row r="206" spans="1:68" s="321" customFormat="1" x14ac:dyDescent="0.3">
      <c r="A206" s="324"/>
      <c r="B206" s="321" t="s">
        <v>99</v>
      </c>
      <c r="C206" s="322">
        <f t="shared" si="675"/>
        <v>0</v>
      </c>
      <c r="D206" s="322">
        <f t="shared" si="675"/>
        <v>0</v>
      </c>
      <c r="E206" s="322">
        <f t="shared" si="675"/>
        <v>0</v>
      </c>
      <c r="F206" s="322">
        <f t="shared" si="675"/>
        <v>0</v>
      </c>
      <c r="G206" s="322">
        <f t="shared" si="675"/>
        <v>0</v>
      </c>
      <c r="H206" s="322">
        <f t="shared" si="675"/>
        <v>0</v>
      </c>
      <c r="I206" s="322">
        <f t="shared" si="675"/>
        <v>0</v>
      </c>
      <c r="J206" s="322">
        <f t="shared" si="675"/>
        <v>0</v>
      </c>
      <c r="K206" s="322">
        <f t="shared" si="675"/>
        <v>0</v>
      </c>
      <c r="L206" s="322">
        <f t="shared" si="675"/>
        <v>0</v>
      </c>
      <c r="M206" s="322">
        <f t="shared" si="675"/>
        <v>0</v>
      </c>
      <c r="N206" s="407">
        <f t="shared" si="675"/>
        <v>0</v>
      </c>
      <c r="O206" s="322">
        <f t="shared" si="675"/>
        <v>0</v>
      </c>
      <c r="Q206" s="324"/>
      <c r="R206" s="321" t="s">
        <v>99</v>
      </c>
      <c r="S206" s="322">
        <f t="shared" ref="S206:AE206" si="700">S173+S189+S109</f>
        <v>0</v>
      </c>
      <c r="T206" s="322">
        <f t="shared" si="700"/>
        <v>0</v>
      </c>
      <c r="U206" s="322">
        <f t="shared" si="700"/>
        <v>0</v>
      </c>
      <c r="V206" s="322">
        <f t="shared" si="700"/>
        <v>345985.57431450469</v>
      </c>
      <c r="W206" s="322">
        <f t="shared" si="700"/>
        <v>37864.853919834197</v>
      </c>
      <c r="X206" s="322">
        <f t="shared" si="700"/>
        <v>0</v>
      </c>
      <c r="Y206" s="322">
        <f t="shared" si="700"/>
        <v>0</v>
      </c>
      <c r="Z206" s="322">
        <f t="shared" si="700"/>
        <v>226824.9538954047</v>
      </c>
      <c r="AA206" s="322">
        <f t="shared" si="700"/>
        <v>0</v>
      </c>
      <c r="AB206" s="322">
        <f t="shared" si="700"/>
        <v>300024.02675076155</v>
      </c>
      <c r="AC206" s="322">
        <f t="shared" si="700"/>
        <v>360623.6073192202</v>
      </c>
      <c r="AD206" s="407">
        <f t="shared" si="700"/>
        <v>802504.88067871484</v>
      </c>
      <c r="AE206" s="322">
        <f t="shared" si="700"/>
        <v>2073827.8968784399</v>
      </c>
      <c r="AG206" s="324"/>
      <c r="AH206" s="321" t="s">
        <v>99</v>
      </c>
      <c r="AI206" s="322">
        <f t="shared" ref="AI206:AU206" si="701">AI173+AI189+AI109</f>
        <v>349071.7172751422</v>
      </c>
      <c r="AJ206" s="322">
        <f t="shared" si="701"/>
        <v>0</v>
      </c>
      <c r="AK206" s="322">
        <f t="shared" si="701"/>
        <v>0</v>
      </c>
      <c r="AL206" s="322">
        <f t="shared" si="701"/>
        <v>0</v>
      </c>
      <c r="AM206" s="322">
        <f t="shared" si="701"/>
        <v>274733.27408327733</v>
      </c>
      <c r="AN206" s="322">
        <f t="shared" si="701"/>
        <v>0</v>
      </c>
      <c r="AO206" s="322">
        <f t="shared" si="701"/>
        <v>323609.13340516627</v>
      </c>
      <c r="AP206" s="322">
        <f t="shared" si="701"/>
        <v>0</v>
      </c>
      <c r="AQ206" s="322">
        <f t="shared" si="701"/>
        <v>340472.23726261349</v>
      </c>
      <c r="AR206" s="322">
        <f t="shared" si="701"/>
        <v>0</v>
      </c>
      <c r="AS206" s="322">
        <f t="shared" si="701"/>
        <v>0</v>
      </c>
      <c r="AT206" s="407">
        <f t="shared" si="701"/>
        <v>0</v>
      </c>
      <c r="AU206" s="322">
        <f t="shared" si="701"/>
        <v>1287886.3620261992</v>
      </c>
      <c r="AW206" s="324"/>
      <c r="AX206" s="321" t="s">
        <v>99</v>
      </c>
      <c r="AY206" s="322">
        <f t="shared" ref="AY206:BK206" si="702">AY173+AY189+AY109</f>
        <v>0</v>
      </c>
      <c r="AZ206" s="322">
        <f t="shared" si="702"/>
        <v>0</v>
      </c>
      <c r="BA206" s="322">
        <f t="shared" si="702"/>
        <v>0</v>
      </c>
      <c r="BB206" s="322">
        <f t="shared" si="702"/>
        <v>0</v>
      </c>
      <c r="BC206" s="322">
        <f t="shared" si="702"/>
        <v>0</v>
      </c>
      <c r="BD206" s="322">
        <f t="shared" si="702"/>
        <v>0</v>
      </c>
      <c r="BE206" s="322">
        <f t="shared" si="702"/>
        <v>0</v>
      </c>
      <c r="BF206" s="322">
        <f t="shared" si="702"/>
        <v>607211.3534959153</v>
      </c>
      <c r="BG206" s="322">
        <f t="shared" si="702"/>
        <v>0</v>
      </c>
      <c r="BH206" s="322">
        <f t="shared" si="702"/>
        <v>0</v>
      </c>
      <c r="BI206" s="322">
        <f t="shared" si="702"/>
        <v>0</v>
      </c>
      <c r="BJ206" s="407">
        <f t="shared" si="702"/>
        <v>82337.482672183614</v>
      </c>
      <c r="BK206" s="322">
        <f t="shared" si="702"/>
        <v>689548.83616809896</v>
      </c>
      <c r="BM206" s="203"/>
      <c r="BN206" s="203"/>
      <c r="BO206" s="203"/>
      <c r="BP206" s="203"/>
    </row>
    <row r="207" spans="1:68" s="321" customFormat="1" x14ac:dyDescent="0.3">
      <c r="A207" s="324"/>
      <c r="B207" s="321" t="s">
        <v>100</v>
      </c>
      <c r="C207" s="322">
        <f t="shared" si="675"/>
        <v>0</v>
      </c>
      <c r="D207" s="322">
        <f t="shared" si="675"/>
        <v>0</v>
      </c>
      <c r="E207" s="322">
        <f t="shared" si="675"/>
        <v>0</v>
      </c>
      <c r="F207" s="322">
        <f t="shared" si="675"/>
        <v>0</v>
      </c>
      <c r="G207" s="322">
        <f t="shared" si="675"/>
        <v>0</v>
      </c>
      <c r="H207" s="322">
        <f t="shared" si="675"/>
        <v>0</v>
      </c>
      <c r="I207" s="322">
        <f t="shared" si="675"/>
        <v>0</v>
      </c>
      <c r="J207" s="322">
        <f t="shared" si="675"/>
        <v>0</v>
      </c>
      <c r="K207" s="322">
        <f t="shared" si="675"/>
        <v>0</v>
      </c>
      <c r="L207" s="322">
        <f t="shared" si="675"/>
        <v>0</v>
      </c>
      <c r="M207" s="322">
        <f t="shared" si="675"/>
        <v>0</v>
      </c>
      <c r="N207" s="407">
        <f t="shared" si="675"/>
        <v>0</v>
      </c>
      <c r="O207" s="322">
        <f t="shared" si="675"/>
        <v>0</v>
      </c>
      <c r="Q207" s="324"/>
      <c r="R207" s="321" t="s">
        <v>100</v>
      </c>
      <c r="S207" s="322">
        <f t="shared" ref="S207:AE207" si="703">S174+S190+S110</f>
        <v>0</v>
      </c>
      <c r="T207" s="322">
        <f t="shared" si="703"/>
        <v>0</v>
      </c>
      <c r="U207" s="322">
        <f t="shared" si="703"/>
        <v>0</v>
      </c>
      <c r="V207" s="322">
        <f t="shared" si="703"/>
        <v>0</v>
      </c>
      <c r="W207" s="322">
        <f t="shared" si="703"/>
        <v>0</v>
      </c>
      <c r="X207" s="322">
        <f t="shared" si="703"/>
        <v>0</v>
      </c>
      <c r="Y207" s="322">
        <f t="shared" si="703"/>
        <v>0</v>
      </c>
      <c r="Z207" s="322">
        <f t="shared" si="703"/>
        <v>0</v>
      </c>
      <c r="AA207" s="322">
        <f t="shared" si="703"/>
        <v>0</v>
      </c>
      <c r="AB207" s="322">
        <f t="shared" si="703"/>
        <v>0</v>
      </c>
      <c r="AC207" s="322">
        <f t="shared" si="703"/>
        <v>0</v>
      </c>
      <c r="AD207" s="407">
        <f t="shared" si="703"/>
        <v>0</v>
      </c>
      <c r="AE207" s="322">
        <f t="shared" si="703"/>
        <v>0</v>
      </c>
      <c r="AG207" s="324"/>
      <c r="AH207" s="321" t="s">
        <v>100</v>
      </c>
      <c r="AI207" s="322">
        <f t="shared" ref="AI207:AU207" si="704">AI174+AI190+AI110</f>
        <v>0</v>
      </c>
      <c r="AJ207" s="322">
        <f t="shared" si="704"/>
        <v>0</v>
      </c>
      <c r="AK207" s="322">
        <f t="shared" si="704"/>
        <v>0</v>
      </c>
      <c r="AL207" s="322">
        <f t="shared" si="704"/>
        <v>0</v>
      </c>
      <c r="AM207" s="322">
        <f t="shared" si="704"/>
        <v>0</v>
      </c>
      <c r="AN207" s="322">
        <f t="shared" si="704"/>
        <v>0</v>
      </c>
      <c r="AO207" s="322">
        <f t="shared" si="704"/>
        <v>0</v>
      </c>
      <c r="AP207" s="322">
        <f t="shared" si="704"/>
        <v>0</v>
      </c>
      <c r="AQ207" s="322">
        <f t="shared" si="704"/>
        <v>141994.74900758473</v>
      </c>
      <c r="AR207" s="322">
        <f t="shared" si="704"/>
        <v>0</v>
      </c>
      <c r="AS207" s="322">
        <f t="shared" si="704"/>
        <v>0</v>
      </c>
      <c r="AT207" s="407">
        <f t="shared" si="704"/>
        <v>1697481.818216949</v>
      </c>
      <c r="AU207" s="322">
        <f t="shared" si="704"/>
        <v>1839476.5672245338</v>
      </c>
      <c r="AW207" s="324"/>
      <c r="AX207" s="321" t="s">
        <v>100</v>
      </c>
      <c r="AY207" s="322">
        <f t="shared" ref="AY207:BK207" si="705">AY174+AY190+AY110</f>
        <v>0</v>
      </c>
      <c r="AZ207" s="322">
        <f t="shared" si="705"/>
        <v>0</v>
      </c>
      <c r="BA207" s="322">
        <f t="shared" si="705"/>
        <v>0</v>
      </c>
      <c r="BB207" s="322">
        <f t="shared" si="705"/>
        <v>0</v>
      </c>
      <c r="BC207" s="322">
        <f t="shared" si="705"/>
        <v>0</v>
      </c>
      <c r="BD207" s="322">
        <f t="shared" si="705"/>
        <v>0</v>
      </c>
      <c r="BE207" s="322">
        <f t="shared" si="705"/>
        <v>0</v>
      </c>
      <c r="BF207" s="322">
        <f t="shared" si="705"/>
        <v>0</v>
      </c>
      <c r="BG207" s="322">
        <f t="shared" si="705"/>
        <v>0</v>
      </c>
      <c r="BH207" s="322">
        <f t="shared" si="705"/>
        <v>0</v>
      </c>
      <c r="BI207" s="322">
        <f t="shared" si="705"/>
        <v>0</v>
      </c>
      <c r="BJ207" s="407">
        <f t="shared" si="705"/>
        <v>0</v>
      </c>
      <c r="BK207" s="322">
        <f t="shared" si="705"/>
        <v>0</v>
      </c>
      <c r="BM207" s="203"/>
      <c r="BN207" s="203"/>
      <c r="BO207" s="203"/>
      <c r="BP207" s="203"/>
    </row>
    <row r="208" spans="1:68" s="321" customFormat="1" x14ac:dyDescent="0.3">
      <c r="A208" s="324"/>
      <c r="B208" s="321" t="s">
        <v>101</v>
      </c>
      <c r="C208" s="322">
        <f t="shared" si="675"/>
        <v>0</v>
      </c>
      <c r="D208" s="322">
        <f t="shared" si="675"/>
        <v>0</v>
      </c>
      <c r="E208" s="322">
        <f t="shared" si="675"/>
        <v>0</v>
      </c>
      <c r="F208" s="322">
        <f t="shared" si="675"/>
        <v>0</v>
      </c>
      <c r="G208" s="322">
        <f t="shared" si="675"/>
        <v>0</v>
      </c>
      <c r="H208" s="322">
        <f t="shared" si="675"/>
        <v>0</v>
      </c>
      <c r="I208" s="322">
        <f t="shared" si="675"/>
        <v>0</v>
      </c>
      <c r="J208" s="322">
        <f t="shared" si="675"/>
        <v>9540.3431467871105</v>
      </c>
      <c r="K208" s="322">
        <f t="shared" si="675"/>
        <v>2175.3897708362788</v>
      </c>
      <c r="L208" s="322">
        <f t="shared" si="675"/>
        <v>0</v>
      </c>
      <c r="M208" s="322">
        <f t="shared" si="675"/>
        <v>4770.1715733935562</v>
      </c>
      <c r="N208" s="407">
        <f t="shared" si="675"/>
        <v>348.08000000000004</v>
      </c>
      <c r="O208" s="322">
        <f t="shared" si="675"/>
        <v>16833.984491016949</v>
      </c>
      <c r="Q208" s="324"/>
      <c r="R208" s="321" t="s">
        <v>101</v>
      </c>
      <c r="S208" s="322">
        <f t="shared" ref="S208:AE208" si="706">S175+S191+S111</f>
        <v>70607.916805421206</v>
      </c>
      <c r="T208" s="322">
        <f t="shared" si="706"/>
        <v>0</v>
      </c>
      <c r="U208" s="322">
        <f t="shared" si="706"/>
        <v>0</v>
      </c>
      <c r="V208" s="322">
        <f t="shared" si="706"/>
        <v>28120.731071812268</v>
      </c>
      <c r="W208" s="322">
        <f t="shared" si="706"/>
        <v>1317254.6126131436</v>
      </c>
      <c r="X208" s="322">
        <f t="shared" si="706"/>
        <v>53926.550220503123</v>
      </c>
      <c r="Y208" s="322">
        <f t="shared" si="706"/>
        <v>0</v>
      </c>
      <c r="Z208" s="322">
        <f t="shared" si="706"/>
        <v>0</v>
      </c>
      <c r="AA208" s="322">
        <f t="shared" si="706"/>
        <v>0</v>
      </c>
      <c r="AB208" s="322">
        <f t="shared" si="706"/>
        <v>0</v>
      </c>
      <c r="AC208" s="322">
        <f t="shared" si="706"/>
        <v>117816.96349384231</v>
      </c>
      <c r="AD208" s="407">
        <f t="shared" si="706"/>
        <v>469610.92522012512</v>
      </c>
      <c r="AE208" s="322">
        <f t="shared" si="706"/>
        <v>2057337.699424848</v>
      </c>
      <c r="AG208" s="324"/>
      <c r="AH208" s="321" t="s">
        <v>101</v>
      </c>
      <c r="AI208" s="322">
        <f t="shared" ref="AI208:AU208" si="707">AI175+AI191+AI111</f>
        <v>0</v>
      </c>
      <c r="AJ208" s="322">
        <f t="shared" si="707"/>
        <v>0</v>
      </c>
      <c r="AK208" s="322">
        <f t="shared" si="707"/>
        <v>0</v>
      </c>
      <c r="AL208" s="322">
        <f t="shared" si="707"/>
        <v>0</v>
      </c>
      <c r="AM208" s="322">
        <f t="shared" si="707"/>
        <v>0</v>
      </c>
      <c r="AN208" s="322">
        <f t="shared" si="707"/>
        <v>0</v>
      </c>
      <c r="AO208" s="322">
        <f t="shared" si="707"/>
        <v>0</v>
      </c>
      <c r="AP208" s="322">
        <f t="shared" si="707"/>
        <v>0</v>
      </c>
      <c r="AQ208" s="322">
        <f t="shared" si="707"/>
        <v>0</v>
      </c>
      <c r="AR208" s="322">
        <f t="shared" si="707"/>
        <v>0</v>
      </c>
      <c r="AS208" s="322">
        <f t="shared" si="707"/>
        <v>0</v>
      </c>
      <c r="AT208" s="407">
        <f t="shared" si="707"/>
        <v>0</v>
      </c>
      <c r="AU208" s="322">
        <f t="shared" si="707"/>
        <v>0</v>
      </c>
      <c r="AW208" s="324"/>
      <c r="AX208" s="321" t="s">
        <v>101</v>
      </c>
      <c r="AY208" s="322">
        <f t="shared" ref="AY208:BK208" si="708">AY175+AY191+AY111</f>
        <v>0</v>
      </c>
      <c r="AZ208" s="322">
        <f t="shared" si="708"/>
        <v>0</v>
      </c>
      <c r="BA208" s="322">
        <f t="shared" si="708"/>
        <v>0</v>
      </c>
      <c r="BB208" s="322">
        <f t="shared" si="708"/>
        <v>0</v>
      </c>
      <c r="BC208" s="322">
        <f t="shared" si="708"/>
        <v>0</v>
      </c>
      <c r="BD208" s="322">
        <f t="shared" si="708"/>
        <v>0</v>
      </c>
      <c r="BE208" s="322">
        <f t="shared" si="708"/>
        <v>0</v>
      </c>
      <c r="BF208" s="322">
        <f t="shared" si="708"/>
        <v>0</v>
      </c>
      <c r="BG208" s="322">
        <f t="shared" si="708"/>
        <v>0</v>
      </c>
      <c r="BH208" s="322">
        <f t="shared" si="708"/>
        <v>0</v>
      </c>
      <c r="BI208" s="322">
        <f t="shared" si="708"/>
        <v>0</v>
      </c>
      <c r="BJ208" s="407">
        <f t="shared" si="708"/>
        <v>0</v>
      </c>
      <c r="BK208" s="322">
        <f t="shared" si="708"/>
        <v>0</v>
      </c>
      <c r="BM208" s="203"/>
      <c r="BN208" s="203"/>
      <c r="BO208" s="203"/>
      <c r="BP208" s="203"/>
    </row>
    <row r="209" spans="1:68" s="321" customFormat="1" x14ac:dyDescent="0.3">
      <c r="A209" s="324"/>
      <c r="B209" s="321" t="s">
        <v>102</v>
      </c>
      <c r="C209" s="322">
        <f t="shared" si="675"/>
        <v>0</v>
      </c>
      <c r="D209" s="322">
        <f t="shared" si="675"/>
        <v>0</v>
      </c>
      <c r="E209" s="322">
        <f t="shared" si="675"/>
        <v>19378.896000000001</v>
      </c>
      <c r="F209" s="322">
        <f t="shared" si="675"/>
        <v>0</v>
      </c>
      <c r="G209" s="322">
        <f t="shared" si="675"/>
        <v>0</v>
      </c>
      <c r="H209" s="322">
        <f t="shared" si="675"/>
        <v>0</v>
      </c>
      <c r="I209" s="322">
        <f t="shared" si="675"/>
        <v>0</v>
      </c>
      <c r="J209" s="322">
        <f t="shared" si="675"/>
        <v>0</v>
      </c>
      <c r="K209" s="322">
        <f t="shared" si="675"/>
        <v>19378.896000000001</v>
      </c>
      <c r="L209" s="322">
        <f t="shared" si="675"/>
        <v>0</v>
      </c>
      <c r="M209" s="322">
        <f t="shared" si="675"/>
        <v>0</v>
      </c>
      <c r="N209" s="407">
        <f t="shared" si="675"/>
        <v>19378.896000000001</v>
      </c>
      <c r="O209" s="322">
        <f t="shared" si="675"/>
        <v>58136.688000000002</v>
      </c>
      <c r="Q209" s="324"/>
      <c r="R209" s="321" t="s">
        <v>102</v>
      </c>
      <c r="S209" s="322">
        <f t="shared" ref="S209:AE209" si="709">S176+S192+S112</f>
        <v>0</v>
      </c>
      <c r="T209" s="322">
        <f t="shared" si="709"/>
        <v>0</v>
      </c>
      <c r="U209" s="322">
        <f t="shared" si="709"/>
        <v>0</v>
      </c>
      <c r="V209" s="322">
        <f t="shared" si="709"/>
        <v>0</v>
      </c>
      <c r="W209" s="322">
        <f t="shared" si="709"/>
        <v>0</v>
      </c>
      <c r="X209" s="322">
        <f t="shared" si="709"/>
        <v>0</v>
      </c>
      <c r="Y209" s="322">
        <f t="shared" si="709"/>
        <v>0</v>
      </c>
      <c r="Z209" s="322">
        <f t="shared" si="709"/>
        <v>0</v>
      </c>
      <c r="AA209" s="322">
        <f t="shared" si="709"/>
        <v>0</v>
      </c>
      <c r="AB209" s="322">
        <f t="shared" si="709"/>
        <v>0</v>
      </c>
      <c r="AC209" s="322">
        <f t="shared" si="709"/>
        <v>0</v>
      </c>
      <c r="AD209" s="407">
        <f t="shared" si="709"/>
        <v>218023.5895297307</v>
      </c>
      <c r="AE209" s="322">
        <f t="shared" si="709"/>
        <v>218023.5895297307</v>
      </c>
      <c r="AG209" s="324"/>
      <c r="AH209" s="321" t="s">
        <v>102</v>
      </c>
      <c r="AI209" s="322">
        <f t="shared" ref="AI209:AU209" si="710">AI176+AI192+AI112</f>
        <v>0</v>
      </c>
      <c r="AJ209" s="322">
        <f t="shared" si="710"/>
        <v>0</v>
      </c>
      <c r="AK209" s="322">
        <f t="shared" si="710"/>
        <v>0</v>
      </c>
      <c r="AL209" s="322">
        <f t="shared" si="710"/>
        <v>0</v>
      </c>
      <c r="AM209" s="322">
        <f t="shared" si="710"/>
        <v>0</v>
      </c>
      <c r="AN209" s="322">
        <f t="shared" si="710"/>
        <v>0</v>
      </c>
      <c r="AO209" s="322">
        <f t="shared" si="710"/>
        <v>0</v>
      </c>
      <c r="AP209" s="322">
        <f t="shared" si="710"/>
        <v>0</v>
      </c>
      <c r="AQ209" s="322">
        <f t="shared" si="710"/>
        <v>0</v>
      </c>
      <c r="AR209" s="322">
        <f t="shared" si="710"/>
        <v>0</v>
      </c>
      <c r="AS209" s="322">
        <f t="shared" si="710"/>
        <v>0</v>
      </c>
      <c r="AT209" s="407">
        <f t="shared" si="710"/>
        <v>0</v>
      </c>
      <c r="AU209" s="322">
        <f t="shared" si="710"/>
        <v>0</v>
      </c>
      <c r="AW209" s="324"/>
      <c r="AX209" s="321" t="s">
        <v>102</v>
      </c>
      <c r="AY209" s="322">
        <f t="shared" ref="AY209:BK209" si="711">AY176+AY192+AY112</f>
        <v>0</v>
      </c>
      <c r="AZ209" s="322">
        <f t="shared" si="711"/>
        <v>0</v>
      </c>
      <c r="BA209" s="322">
        <f t="shared" si="711"/>
        <v>0</v>
      </c>
      <c r="BB209" s="322">
        <f t="shared" si="711"/>
        <v>0</v>
      </c>
      <c r="BC209" s="322">
        <f t="shared" si="711"/>
        <v>0</v>
      </c>
      <c r="BD209" s="322">
        <f t="shared" si="711"/>
        <v>0</v>
      </c>
      <c r="BE209" s="322">
        <f t="shared" si="711"/>
        <v>0</v>
      </c>
      <c r="BF209" s="322">
        <f t="shared" si="711"/>
        <v>0</v>
      </c>
      <c r="BG209" s="322">
        <f t="shared" si="711"/>
        <v>0</v>
      </c>
      <c r="BH209" s="322">
        <f t="shared" si="711"/>
        <v>0</v>
      </c>
      <c r="BI209" s="322">
        <f t="shared" si="711"/>
        <v>0</v>
      </c>
      <c r="BJ209" s="407">
        <f t="shared" si="711"/>
        <v>0</v>
      </c>
      <c r="BK209" s="322">
        <f t="shared" si="711"/>
        <v>0</v>
      </c>
      <c r="BM209" s="203"/>
      <c r="BN209" s="203"/>
      <c r="BO209" s="203"/>
      <c r="BP209" s="203"/>
    </row>
    <row r="210" spans="1:68" s="321" customFormat="1" x14ac:dyDescent="0.3">
      <c r="A210" s="324"/>
      <c r="B210" s="321" t="s">
        <v>70</v>
      </c>
      <c r="C210" s="322">
        <f t="shared" ref="C210:O210" si="712">C177+C193+C113</f>
        <v>823982.0730813198</v>
      </c>
      <c r="D210" s="322">
        <f t="shared" si="712"/>
        <v>1149644.0738430545</v>
      </c>
      <c r="E210" s="322">
        <f t="shared" si="712"/>
        <v>1328833.1856546956</v>
      </c>
      <c r="F210" s="322">
        <f t="shared" si="712"/>
        <v>2972013.2082493682</v>
      </c>
      <c r="G210" s="322">
        <f t="shared" si="712"/>
        <v>1970174.5159779422</v>
      </c>
      <c r="H210" s="322">
        <f t="shared" si="712"/>
        <v>1413291.9649417049</v>
      </c>
      <c r="I210" s="322">
        <f t="shared" si="712"/>
        <v>2175856.2207075302</v>
      </c>
      <c r="J210" s="322">
        <f t="shared" si="712"/>
        <v>1590457.3568180841</v>
      </c>
      <c r="K210" s="322">
        <f t="shared" si="712"/>
        <v>1637552.8704176184</v>
      </c>
      <c r="L210" s="322">
        <f t="shared" si="712"/>
        <v>2323550.9285520399</v>
      </c>
      <c r="M210" s="322">
        <f t="shared" si="712"/>
        <v>2636699.2184218965</v>
      </c>
      <c r="N210" s="407">
        <f t="shared" si="712"/>
        <v>13016782.996976018</v>
      </c>
      <c r="O210" s="322">
        <f t="shared" si="712"/>
        <v>33038838.613641273</v>
      </c>
      <c r="Q210" s="324"/>
      <c r="R210" s="321" t="s">
        <v>70</v>
      </c>
      <c r="S210" s="322">
        <f t="shared" ref="S210:AE210" si="713">S177+S193+S113</f>
        <v>1636508.1233735268</v>
      </c>
      <c r="T210" s="322">
        <f t="shared" si="713"/>
        <v>2457371.0298885047</v>
      </c>
      <c r="U210" s="322">
        <f t="shared" si="713"/>
        <v>2328616.8099127756</v>
      </c>
      <c r="V210" s="322">
        <f t="shared" si="713"/>
        <v>3363440.7486199415</v>
      </c>
      <c r="W210" s="322">
        <f t="shared" si="713"/>
        <v>5529304.285544578</v>
      </c>
      <c r="X210" s="322">
        <f t="shared" si="713"/>
        <v>4643950.8815029087</v>
      </c>
      <c r="Y210" s="322">
        <f t="shared" si="713"/>
        <v>4317609.5415772833</v>
      </c>
      <c r="Z210" s="322">
        <f t="shared" si="713"/>
        <v>6416665.8686171919</v>
      </c>
      <c r="AA210" s="322">
        <f t="shared" si="713"/>
        <v>6588631.7180936597</v>
      </c>
      <c r="AB210" s="322">
        <f t="shared" si="713"/>
        <v>7853761.2580214273</v>
      </c>
      <c r="AC210" s="322">
        <f t="shared" si="713"/>
        <v>10207081.228483159</v>
      </c>
      <c r="AD210" s="407">
        <f t="shared" si="713"/>
        <v>29632256.78574371</v>
      </c>
      <c r="AE210" s="322">
        <f t="shared" si="713"/>
        <v>84975198.279378667</v>
      </c>
      <c r="AG210" s="324"/>
      <c r="AH210" s="321" t="s">
        <v>70</v>
      </c>
      <c r="AI210" s="322">
        <f t="shared" ref="AI210:AU210" si="714">AI177+AI193+AI113</f>
        <v>2592595.2779745017</v>
      </c>
      <c r="AJ210" s="322">
        <f t="shared" si="714"/>
        <v>103365.5</v>
      </c>
      <c r="AK210" s="322">
        <f t="shared" si="714"/>
        <v>114580.8</v>
      </c>
      <c r="AL210" s="322">
        <f t="shared" si="714"/>
        <v>895062.97946000029</v>
      </c>
      <c r="AM210" s="322">
        <f t="shared" si="714"/>
        <v>1004927.1266673583</v>
      </c>
      <c r="AN210" s="322">
        <f t="shared" si="714"/>
        <v>1780475.7101690434</v>
      </c>
      <c r="AO210" s="322">
        <f t="shared" si="714"/>
        <v>1824409.9760156064</v>
      </c>
      <c r="AP210" s="322">
        <f t="shared" si="714"/>
        <v>1743031.0814359267</v>
      </c>
      <c r="AQ210" s="322">
        <f t="shared" si="714"/>
        <v>1306036.6685579461</v>
      </c>
      <c r="AR210" s="322">
        <f t="shared" si="714"/>
        <v>3341459.5147532038</v>
      </c>
      <c r="AS210" s="322">
        <f t="shared" si="714"/>
        <v>1466142.2115200001</v>
      </c>
      <c r="AT210" s="407">
        <f t="shared" si="714"/>
        <v>7316475.8949647322</v>
      </c>
      <c r="AU210" s="322">
        <f t="shared" si="714"/>
        <v>23488562.741518319</v>
      </c>
      <c r="AW210" s="324"/>
      <c r="AX210" s="321" t="s">
        <v>70</v>
      </c>
      <c r="AY210" s="322">
        <f t="shared" ref="AY210:BK210" si="715">AY177+AY193+AY113</f>
        <v>150054.59520000001</v>
      </c>
      <c r="AZ210" s="322">
        <f t="shared" si="715"/>
        <v>0</v>
      </c>
      <c r="BA210" s="322">
        <f t="shared" si="715"/>
        <v>0</v>
      </c>
      <c r="BB210" s="322">
        <f t="shared" si="715"/>
        <v>1032284.8768694728</v>
      </c>
      <c r="BC210" s="322">
        <f t="shared" si="715"/>
        <v>85225.98893084153</v>
      </c>
      <c r="BD210" s="322">
        <f t="shared" si="715"/>
        <v>0</v>
      </c>
      <c r="BE210" s="322">
        <f t="shared" si="715"/>
        <v>22356</v>
      </c>
      <c r="BF210" s="322">
        <f t="shared" si="715"/>
        <v>633185.16349591536</v>
      </c>
      <c r="BG210" s="322">
        <f t="shared" si="715"/>
        <v>46841.776000000013</v>
      </c>
      <c r="BH210" s="322">
        <f t="shared" si="715"/>
        <v>694885.8440906842</v>
      </c>
      <c r="BI210" s="322">
        <f t="shared" si="715"/>
        <v>1174277.3176000002</v>
      </c>
      <c r="BJ210" s="407">
        <f t="shared" si="715"/>
        <v>541554.36816016701</v>
      </c>
      <c r="BK210" s="322">
        <f t="shared" si="715"/>
        <v>4380665.9303470813</v>
      </c>
      <c r="BM210" s="203"/>
      <c r="BN210" s="203"/>
      <c r="BO210" s="203"/>
      <c r="BP210" s="203"/>
    </row>
  </sheetData>
  <mergeCells count="56">
    <mergeCell ref="AY1:BJ1"/>
    <mergeCell ref="A4:A16"/>
    <mergeCell ref="A20:A32"/>
    <mergeCell ref="A36:A48"/>
    <mergeCell ref="A52:A64"/>
    <mergeCell ref="C1:N1"/>
    <mergeCell ref="S1:AD1"/>
    <mergeCell ref="AW4:AW16"/>
    <mergeCell ref="AW20:AW32"/>
    <mergeCell ref="AW36:AW48"/>
    <mergeCell ref="AG4:AG16"/>
    <mergeCell ref="AG20:AG32"/>
    <mergeCell ref="AG36:AG48"/>
    <mergeCell ref="Q4:Q16"/>
    <mergeCell ref="Q20:Q32"/>
    <mergeCell ref="Q36:Q48"/>
    <mergeCell ref="A68:A80"/>
    <mergeCell ref="AW52:AW64"/>
    <mergeCell ref="Q52:Q64"/>
    <mergeCell ref="AG52:AG64"/>
    <mergeCell ref="A116:A128"/>
    <mergeCell ref="Q68:Q80"/>
    <mergeCell ref="AG68:AG80"/>
    <mergeCell ref="A132:A144"/>
    <mergeCell ref="Q132:Q144"/>
    <mergeCell ref="A84:A96"/>
    <mergeCell ref="A100:A112"/>
    <mergeCell ref="AW100:AW112"/>
    <mergeCell ref="AW116:AW128"/>
    <mergeCell ref="Q84:Q96"/>
    <mergeCell ref="Q100:Q112"/>
    <mergeCell ref="Q116:Q128"/>
    <mergeCell ref="AW84:AW96"/>
    <mergeCell ref="AI1:AT1"/>
    <mergeCell ref="AG84:AG96"/>
    <mergeCell ref="AG100:AG112"/>
    <mergeCell ref="AG116:AG128"/>
    <mergeCell ref="AW68:AW80"/>
    <mergeCell ref="A180:A192"/>
    <mergeCell ref="Q180:Q192"/>
    <mergeCell ref="AG180:AG192"/>
    <mergeCell ref="AW180:AW192"/>
    <mergeCell ref="AG148:AG160"/>
    <mergeCell ref="Q164:Q176"/>
    <mergeCell ref="AG164:AG176"/>
    <mergeCell ref="AW164:AW176"/>
    <mergeCell ref="Q148:Q160"/>
    <mergeCell ref="A164:A176"/>
    <mergeCell ref="A148:A160"/>
    <mergeCell ref="M194:N194"/>
    <mergeCell ref="AC194:AD194"/>
    <mergeCell ref="AS194:AT194"/>
    <mergeCell ref="BI194:BJ194"/>
    <mergeCell ref="AW132:AW144"/>
    <mergeCell ref="AW148:AW160"/>
    <mergeCell ref="AG132:AG14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D2F2"/>
  </sheetPr>
  <dimension ref="A1:AB218"/>
  <sheetViews>
    <sheetView topLeftCell="A178" zoomScale="90" zoomScaleNormal="90" workbookViewId="0">
      <pane xSplit="1" topLeftCell="B1" activePane="topRight" state="frozen"/>
      <selection activeCell="M144" sqref="M144"/>
      <selection pane="topRight" activeCell="AD1" sqref="AD1:AP1048576"/>
    </sheetView>
  </sheetViews>
  <sheetFormatPr defaultRowHeight="14.4" x14ac:dyDescent="0.3"/>
  <cols>
    <col min="1" max="1" width="8.21875" style="89" customWidth="1"/>
    <col min="2" max="2" width="17.77734375" bestFit="1" customWidth="1"/>
    <col min="3" max="3" width="14.21875" bestFit="1" customWidth="1"/>
    <col min="4" max="4" width="11.77734375" bestFit="1" customWidth="1"/>
    <col min="5" max="5" width="12.77734375" bestFit="1" customWidth="1"/>
    <col min="6" max="8" width="11.77734375" bestFit="1" customWidth="1"/>
    <col min="9" max="9" width="12.77734375" bestFit="1" customWidth="1"/>
    <col min="10" max="12" width="11.77734375" bestFit="1" customWidth="1"/>
    <col min="13" max="13" width="12.77734375" bestFit="1" customWidth="1"/>
    <col min="14" max="14" width="11.77734375" bestFit="1" customWidth="1"/>
    <col min="15" max="15" width="15.77734375" style="1" bestFit="1" customWidth="1"/>
    <col min="16" max="16" width="13.44140625" customWidth="1"/>
    <col min="17" max="28" width="9.44140625" customWidth="1"/>
  </cols>
  <sheetData>
    <row r="1" spans="1:28" ht="30" x14ac:dyDescent="0.7">
      <c r="B1" s="105"/>
      <c r="C1" s="554" t="s">
        <v>119</v>
      </c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6"/>
      <c r="O1" s="106"/>
    </row>
    <row r="2" spans="1:28" ht="5.25" customHeight="1" thickBot="1" x14ac:dyDescent="0.75">
      <c r="B2" s="105"/>
      <c r="C2" s="107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  <c r="O2" s="106"/>
    </row>
    <row r="3" spans="1:28" ht="21.45" customHeight="1" thickBot="1" x14ac:dyDescent="0.35">
      <c r="B3" s="221" t="s">
        <v>48</v>
      </c>
      <c r="C3" s="222">
        <v>43850</v>
      </c>
      <c r="D3" s="222">
        <v>43882</v>
      </c>
      <c r="E3" s="222">
        <v>43914</v>
      </c>
      <c r="F3" s="222">
        <v>43946</v>
      </c>
      <c r="G3" s="222">
        <v>43978</v>
      </c>
      <c r="H3" s="222">
        <v>44010</v>
      </c>
      <c r="I3" s="222">
        <v>44042</v>
      </c>
      <c r="J3" s="222">
        <v>44074</v>
      </c>
      <c r="K3" s="222">
        <v>44076</v>
      </c>
      <c r="L3" s="222">
        <v>44107</v>
      </c>
      <c r="M3" s="222">
        <v>44140</v>
      </c>
      <c r="N3" s="222" t="s">
        <v>57</v>
      </c>
      <c r="O3" s="223" t="s">
        <v>3</v>
      </c>
      <c r="Q3" s="408">
        <f>C3</f>
        <v>43850</v>
      </c>
      <c r="R3" s="408">
        <f t="shared" ref="R3:Y3" si="0">D3</f>
        <v>43882</v>
      </c>
      <c r="S3" s="408">
        <f t="shared" si="0"/>
        <v>43914</v>
      </c>
      <c r="T3" s="408">
        <f t="shared" si="0"/>
        <v>43946</v>
      </c>
      <c r="U3" s="408">
        <f t="shared" si="0"/>
        <v>43978</v>
      </c>
      <c r="V3" s="408">
        <f t="shared" si="0"/>
        <v>44010</v>
      </c>
      <c r="W3" s="408">
        <f t="shared" si="0"/>
        <v>44042</v>
      </c>
      <c r="X3" s="408">
        <f t="shared" si="0"/>
        <v>44074</v>
      </c>
      <c r="Y3" s="408">
        <f t="shared" si="0"/>
        <v>44076</v>
      </c>
      <c r="Z3" s="408">
        <f>L3</f>
        <v>44107</v>
      </c>
      <c r="AA3" s="408">
        <f t="shared" ref="AA3" si="1">M3</f>
        <v>44140</v>
      </c>
      <c r="AB3" s="408" t="str">
        <f t="shared" ref="AB3" si="2">N3</f>
        <v>Dec-20 +</v>
      </c>
    </row>
    <row r="4" spans="1:28" ht="15" customHeight="1" x14ac:dyDescent="0.3">
      <c r="A4" s="560" t="s">
        <v>89</v>
      </c>
      <c r="B4" s="11" t="s">
        <v>90</v>
      </c>
      <c r="C4" s="3">
        <f>SUM('BIZ kWh ENTRY'!C4,'BIZ kWh ENTRY'!S4,'BIZ kWh ENTRY'!AI4,'BIZ kWh ENTRY'!AY4)</f>
        <v>0</v>
      </c>
      <c r="D4" s="3">
        <f>SUM('BIZ kWh ENTRY'!D4,'BIZ kWh ENTRY'!T4,'BIZ kWh ENTRY'!AJ4,'BIZ kWh ENTRY'!AZ4)</f>
        <v>0</v>
      </c>
      <c r="E4" s="3">
        <f>SUM('BIZ kWh ENTRY'!E4,'BIZ kWh ENTRY'!U4,'BIZ kWh ENTRY'!AK4,'BIZ kWh ENTRY'!BA4)</f>
        <v>0</v>
      </c>
      <c r="F4" s="3">
        <f>SUM('BIZ kWh ENTRY'!F4,'BIZ kWh ENTRY'!V4,'BIZ kWh ENTRY'!AL4,'BIZ kWh ENTRY'!BB4)</f>
        <v>0</v>
      </c>
      <c r="G4" s="3">
        <f>SUM('BIZ kWh ENTRY'!G4,'BIZ kWh ENTRY'!W4,'BIZ kWh ENTRY'!AM4,'BIZ kWh ENTRY'!BC4)</f>
        <v>0</v>
      </c>
      <c r="H4" s="3">
        <f>SUM('BIZ kWh ENTRY'!H4,'BIZ kWh ENTRY'!X4,'BIZ kWh ENTRY'!AN4,'BIZ kWh ENTRY'!BD4)</f>
        <v>0</v>
      </c>
      <c r="I4" s="3">
        <f>SUM('BIZ kWh ENTRY'!I4,'BIZ kWh ENTRY'!Y4,'BIZ kWh ENTRY'!AO4,'BIZ kWh ENTRY'!BE4)</f>
        <v>0</v>
      </c>
      <c r="J4" s="3">
        <f>SUM('BIZ kWh ENTRY'!J4,'BIZ kWh ENTRY'!Z4,'BIZ kWh ENTRY'!AP4,'BIZ kWh ENTRY'!BF4)</f>
        <v>0</v>
      </c>
      <c r="K4" s="3">
        <f>SUM('BIZ kWh ENTRY'!K4,'BIZ kWh ENTRY'!AA4,'BIZ kWh ENTRY'!AQ4,'BIZ kWh ENTRY'!BG4)</f>
        <v>0</v>
      </c>
      <c r="L4" s="3">
        <f>SUM('BIZ kWh ENTRY'!L4,'BIZ kWh ENTRY'!AB4,'BIZ kWh ENTRY'!AR4,'BIZ kWh ENTRY'!BH4)</f>
        <v>0</v>
      </c>
      <c r="M4" s="3">
        <f>SUM('BIZ kWh ENTRY'!M4,'BIZ kWh ENTRY'!AC4,'BIZ kWh ENTRY'!AS4,'BIZ kWh ENTRY'!BI4)</f>
        <v>0</v>
      </c>
      <c r="N4" s="3">
        <f>SUM('BIZ kWh ENTRY'!N4,'BIZ kWh ENTRY'!AD4,'BIZ kWh ENTRY'!AT4,'BIZ kWh ENTRY'!BJ4)</f>
        <v>0</v>
      </c>
      <c r="O4" s="85">
        <f t="shared" ref="O4:O17" si="3">SUM(C4:N4)</f>
        <v>0</v>
      </c>
      <c r="Q4" s="373">
        <v>0</v>
      </c>
      <c r="R4" s="373">
        <v>0</v>
      </c>
      <c r="S4" s="373">
        <v>0</v>
      </c>
      <c r="T4" s="373">
        <v>0</v>
      </c>
      <c r="U4" s="373">
        <v>0</v>
      </c>
      <c r="V4" s="373">
        <v>0</v>
      </c>
      <c r="W4" s="373">
        <v>0</v>
      </c>
      <c r="X4" s="373">
        <v>0</v>
      </c>
      <c r="Y4" s="373">
        <v>0</v>
      </c>
      <c r="Z4" s="373">
        <v>0</v>
      </c>
      <c r="AA4" s="373">
        <v>0</v>
      </c>
      <c r="AB4" s="402">
        <v>0</v>
      </c>
    </row>
    <row r="5" spans="1:28" x14ac:dyDescent="0.3">
      <c r="A5" s="561"/>
      <c r="B5" s="12" t="s">
        <v>91</v>
      </c>
      <c r="C5" s="3">
        <f>SUM('BIZ kWh ENTRY'!C5,'BIZ kWh ENTRY'!S5,'BIZ kWh ENTRY'!AI5,'BIZ kWh ENTRY'!AY5)</f>
        <v>0</v>
      </c>
      <c r="D5" s="3">
        <f>SUM('BIZ kWh ENTRY'!D5,'BIZ kWh ENTRY'!T5,'BIZ kWh ENTRY'!AJ5,'BIZ kWh ENTRY'!AZ5)</f>
        <v>0</v>
      </c>
      <c r="E5" s="3">
        <f>SUM('BIZ kWh ENTRY'!E5,'BIZ kWh ENTRY'!U5,'BIZ kWh ENTRY'!AK5,'BIZ kWh ENTRY'!BA5)</f>
        <v>0</v>
      </c>
      <c r="F5" s="3">
        <f>SUM('BIZ kWh ENTRY'!F5,'BIZ kWh ENTRY'!V5,'BIZ kWh ENTRY'!AL5,'BIZ kWh ENTRY'!BB5)</f>
        <v>0</v>
      </c>
      <c r="G5" s="3">
        <f>SUM('BIZ kWh ENTRY'!G5,'BIZ kWh ENTRY'!W5,'BIZ kWh ENTRY'!AM5,'BIZ kWh ENTRY'!BC5)</f>
        <v>0</v>
      </c>
      <c r="H5" s="3">
        <f>SUM('BIZ kWh ENTRY'!H5,'BIZ kWh ENTRY'!X5,'BIZ kWh ENTRY'!AN5,'BIZ kWh ENTRY'!BD5)</f>
        <v>0</v>
      </c>
      <c r="I5" s="3">
        <f>SUM('BIZ kWh ENTRY'!I5,'BIZ kWh ENTRY'!Y5,'BIZ kWh ENTRY'!AO5,'BIZ kWh ENTRY'!BE5)</f>
        <v>0</v>
      </c>
      <c r="J5" s="3">
        <f>SUM('BIZ kWh ENTRY'!J5,'BIZ kWh ENTRY'!Z5,'BIZ kWh ENTRY'!AP5,'BIZ kWh ENTRY'!BF5)</f>
        <v>0</v>
      </c>
      <c r="K5" s="3">
        <f>SUM('BIZ kWh ENTRY'!K5,'BIZ kWh ENTRY'!AA5,'BIZ kWh ENTRY'!AQ5,'BIZ kWh ENTRY'!BG5)</f>
        <v>0</v>
      </c>
      <c r="L5" s="3">
        <f>SUM('BIZ kWh ENTRY'!L5,'BIZ kWh ENTRY'!AB5,'BIZ kWh ENTRY'!AR5,'BIZ kWh ENTRY'!BH5)</f>
        <v>0</v>
      </c>
      <c r="M5" s="3">
        <f>SUM('BIZ kWh ENTRY'!M5,'BIZ kWh ENTRY'!AC5,'BIZ kWh ENTRY'!AS5,'BIZ kWh ENTRY'!BI5)</f>
        <v>0</v>
      </c>
      <c r="N5" s="3">
        <f>SUM('BIZ kWh ENTRY'!N5,'BIZ kWh ENTRY'!AD5,'BIZ kWh ENTRY'!AT5,'BIZ kWh ENTRY'!BJ5)</f>
        <v>0</v>
      </c>
      <c r="O5" s="85">
        <f t="shared" si="3"/>
        <v>0</v>
      </c>
      <c r="Q5" s="373">
        <v>0</v>
      </c>
      <c r="R5" s="373">
        <v>0</v>
      </c>
      <c r="S5" s="373">
        <v>0</v>
      </c>
      <c r="T5" s="373">
        <v>0</v>
      </c>
      <c r="U5" s="373">
        <v>0</v>
      </c>
      <c r="V5" s="373">
        <v>0</v>
      </c>
      <c r="W5" s="373">
        <v>0</v>
      </c>
      <c r="X5" s="373">
        <v>0</v>
      </c>
      <c r="Y5" s="373">
        <v>0</v>
      </c>
      <c r="Z5" s="373">
        <v>0</v>
      </c>
      <c r="AA5" s="373">
        <v>0</v>
      </c>
      <c r="AB5" s="402">
        <v>0</v>
      </c>
    </row>
    <row r="6" spans="1:28" x14ac:dyDescent="0.3">
      <c r="A6" s="561"/>
      <c r="B6" s="11" t="s">
        <v>92</v>
      </c>
      <c r="C6" s="3">
        <f>SUM('BIZ kWh ENTRY'!C6,'BIZ kWh ENTRY'!S6,'BIZ kWh ENTRY'!AI6,'BIZ kWh ENTRY'!AY6)</f>
        <v>0</v>
      </c>
      <c r="D6" s="3">
        <f>SUM('BIZ kWh ENTRY'!D6,'BIZ kWh ENTRY'!T6,'BIZ kWh ENTRY'!AJ6,'BIZ kWh ENTRY'!AZ6)</f>
        <v>0</v>
      </c>
      <c r="E6" s="3">
        <f>SUM('BIZ kWh ENTRY'!E6,'BIZ kWh ENTRY'!U6,'BIZ kWh ENTRY'!AK6,'BIZ kWh ENTRY'!BA6)</f>
        <v>0</v>
      </c>
      <c r="F6" s="3">
        <f>SUM('BIZ kWh ENTRY'!F6,'BIZ kWh ENTRY'!V6,'BIZ kWh ENTRY'!AL6,'BIZ kWh ENTRY'!BB6)</f>
        <v>0</v>
      </c>
      <c r="G6" s="3">
        <f>SUM('BIZ kWh ENTRY'!G6,'BIZ kWh ENTRY'!W6,'BIZ kWh ENTRY'!AM6,'BIZ kWh ENTRY'!BC6)</f>
        <v>0</v>
      </c>
      <c r="H6" s="3">
        <f>SUM('BIZ kWh ENTRY'!H6,'BIZ kWh ENTRY'!X6,'BIZ kWh ENTRY'!AN6,'BIZ kWh ENTRY'!BD6)</f>
        <v>0</v>
      </c>
      <c r="I6" s="3">
        <f>SUM('BIZ kWh ENTRY'!I6,'BIZ kWh ENTRY'!Y6,'BIZ kWh ENTRY'!AO6,'BIZ kWh ENTRY'!BE6)</f>
        <v>0</v>
      </c>
      <c r="J6" s="3">
        <f>SUM('BIZ kWh ENTRY'!J6,'BIZ kWh ENTRY'!Z6,'BIZ kWh ENTRY'!AP6,'BIZ kWh ENTRY'!BF6)</f>
        <v>0</v>
      </c>
      <c r="K6" s="3">
        <f>SUM('BIZ kWh ENTRY'!K6,'BIZ kWh ENTRY'!AA6,'BIZ kWh ENTRY'!AQ6,'BIZ kWh ENTRY'!BG6)</f>
        <v>0</v>
      </c>
      <c r="L6" s="3">
        <f>SUM('BIZ kWh ENTRY'!L6,'BIZ kWh ENTRY'!AB6,'BIZ kWh ENTRY'!AR6,'BIZ kWh ENTRY'!BH6)</f>
        <v>0</v>
      </c>
      <c r="M6" s="3">
        <f>SUM('BIZ kWh ENTRY'!M6,'BIZ kWh ENTRY'!AC6,'BIZ kWh ENTRY'!AS6,'BIZ kWh ENTRY'!BI6)</f>
        <v>0</v>
      </c>
      <c r="N6" s="3">
        <f>SUM('BIZ kWh ENTRY'!N6,'BIZ kWh ENTRY'!AD6,'BIZ kWh ENTRY'!AT6,'BIZ kWh ENTRY'!BJ6)</f>
        <v>0</v>
      </c>
      <c r="O6" s="85">
        <f t="shared" si="3"/>
        <v>0</v>
      </c>
      <c r="Q6" s="373">
        <v>0</v>
      </c>
      <c r="R6" s="373">
        <v>0</v>
      </c>
      <c r="S6" s="373">
        <v>0</v>
      </c>
      <c r="T6" s="373">
        <v>0</v>
      </c>
      <c r="U6" s="373">
        <v>0</v>
      </c>
      <c r="V6" s="373">
        <v>0</v>
      </c>
      <c r="W6" s="373">
        <v>0</v>
      </c>
      <c r="X6" s="373">
        <v>0</v>
      </c>
      <c r="Y6" s="373">
        <v>0</v>
      </c>
      <c r="Z6" s="373">
        <v>0</v>
      </c>
      <c r="AA6" s="373">
        <v>0</v>
      </c>
      <c r="AB6" s="402">
        <v>0</v>
      </c>
    </row>
    <row r="7" spans="1:28" x14ac:dyDescent="0.3">
      <c r="A7" s="561"/>
      <c r="B7" s="11" t="s">
        <v>93</v>
      </c>
      <c r="C7" s="3">
        <f>SUM('BIZ kWh ENTRY'!C7,'BIZ kWh ENTRY'!S7,'BIZ kWh ENTRY'!AI7,'BIZ kWh ENTRY'!AY7)</f>
        <v>0</v>
      </c>
      <c r="D7" s="3">
        <f>SUM('BIZ kWh ENTRY'!D7,'BIZ kWh ENTRY'!T7,'BIZ kWh ENTRY'!AJ7,'BIZ kWh ENTRY'!AZ7)</f>
        <v>0</v>
      </c>
      <c r="E7" s="3">
        <f>SUM('BIZ kWh ENTRY'!E7,'BIZ kWh ENTRY'!U7,'BIZ kWh ENTRY'!AK7,'BIZ kWh ENTRY'!BA7)</f>
        <v>0</v>
      </c>
      <c r="F7" s="3">
        <f>SUM('BIZ kWh ENTRY'!F7,'BIZ kWh ENTRY'!V7,'BIZ kWh ENTRY'!AL7,'BIZ kWh ENTRY'!BB7)</f>
        <v>0</v>
      </c>
      <c r="G7" s="3">
        <f>SUM('BIZ kWh ENTRY'!G7,'BIZ kWh ENTRY'!W7,'BIZ kWh ENTRY'!AM7,'BIZ kWh ENTRY'!BC7)</f>
        <v>0</v>
      </c>
      <c r="H7" s="3">
        <f>SUM('BIZ kWh ENTRY'!H7,'BIZ kWh ENTRY'!X7,'BIZ kWh ENTRY'!AN7,'BIZ kWh ENTRY'!BD7)</f>
        <v>0</v>
      </c>
      <c r="I7" s="3">
        <f>SUM('BIZ kWh ENTRY'!I7,'BIZ kWh ENTRY'!Y7,'BIZ kWh ENTRY'!AO7,'BIZ kWh ENTRY'!BE7)</f>
        <v>0</v>
      </c>
      <c r="J7" s="3">
        <f>SUM('BIZ kWh ENTRY'!J7,'BIZ kWh ENTRY'!Z7,'BIZ kWh ENTRY'!AP7,'BIZ kWh ENTRY'!BF7)</f>
        <v>0</v>
      </c>
      <c r="K7" s="3">
        <f>SUM('BIZ kWh ENTRY'!K7,'BIZ kWh ENTRY'!AA7,'BIZ kWh ENTRY'!AQ7,'BIZ kWh ENTRY'!BG7)</f>
        <v>0</v>
      </c>
      <c r="L7" s="3">
        <f>SUM('BIZ kWh ENTRY'!L7,'BIZ kWh ENTRY'!AB7,'BIZ kWh ENTRY'!AR7,'BIZ kWh ENTRY'!BH7)</f>
        <v>0</v>
      </c>
      <c r="M7" s="3">
        <f>SUM('BIZ kWh ENTRY'!M7,'BIZ kWh ENTRY'!AC7,'BIZ kWh ENTRY'!AS7,'BIZ kWh ENTRY'!BI7)</f>
        <v>0</v>
      </c>
      <c r="N7" s="3">
        <f>SUM('BIZ kWh ENTRY'!N7,'BIZ kWh ENTRY'!AD7,'BIZ kWh ENTRY'!AT7,'BIZ kWh ENTRY'!BJ7)</f>
        <v>0</v>
      </c>
      <c r="O7" s="85">
        <f t="shared" si="3"/>
        <v>0</v>
      </c>
      <c r="Q7" s="373">
        <v>0</v>
      </c>
      <c r="R7" s="373">
        <v>0</v>
      </c>
      <c r="S7" s="373">
        <v>0</v>
      </c>
      <c r="T7" s="373">
        <v>0</v>
      </c>
      <c r="U7" s="373">
        <v>0</v>
      </c>
      <c r="V7" s="373">
        <v>0</v>
      </c>
      <c r="W7" s="373">
        <v>0</v>
      </c>
      <c r="X7" s="373">
        <v>0</v>
      </c>
      <c r="Y7" s="373">
        <v>0</v>
      </c>
      <c r="Z7" s="373">
        <v>0</v>
      </c>
      <c r="AA7" s="373">
        <v>0</v>
      </c>
      <c r="AB7" s="402">
        <v>0</v>
      </c>
    </row>
    <row r="8" spans="1:28" x14ac:dyDescent="0.3">
      <c r="A8" s="561"/>
      <c r="B8" s="12" t="s">
        <v>94</v>
      </c>
      <c r="C8" s="3">
        <f>SUM('BIZ kWh ENTRY'!C8,'BIZ kWh ENTRY'!S8,'BIZ kWh ENTRY'!AI8,'BIZ kWh ENTRY'!AY8)</f>
        <v>0</v>
      </c>
      <c r="D8" s="3">
        <f>SUM('BIZ kWh ENTRY'!D8,'BIZ kWh ENTRY'!T8,'BIZ kWh ENTRY'!AJ8,'BIZ kWh ENTRY'!AZ8)</f>
        <v>0</v>
      </c>
      <c r="E8" s="3">
        <f>SUM('BIZ kWh ENTRY'!E8,'BIZ kWh ENTRY'!U8,'BIZ kWh ENTRY'!AK8,'BIZ kWh ENTRY'!BA8)</f>
        <v>0</v>
      </c>
      <c r="F8" s="3">
        <f>SUM('BIZ kWh ENTRY'!F8,'BIZ kWh ENTRY'!V8,'BIZ kWh ENTRY'!AL8,'BIZ kWh ENTRY'!BB8)</f>
        <v>0</v>
      </c>
      <c r="G8" s="3">
        <f>SUM('BIZ kWh ENTRY'!G8,'BIZ kWh ENTRY'!W8,'BIZ kWh ENTRY'!AM8,'BIZ kWh ENTRY'!BC8)</f>
        <v>0</v>
      </c>
      <c r="H8" s="3">
        <f>SUM('BIZ kWh ENTRY'!H8,'BIZ kWh ENTRY'!X8,'BIZ kWh ENTRY'!AN8,'BIZ kWh ENTRY'!BD8)</f>
        <v>0</v>
      </c>
      <c r="I8" s="3">
        <f>SUM('BIZ kWh ENTRY'!I8,'BIZ kWh ENTRY'!Y8,'BIZ kWh ENTRY'!AO8,'BIZ kWh ENTRY'!BE8)</f>
        <v>0</v>
      </c>
      <c r="J8" s="3">
        <f>SUM('BIZ kWh ENTRY'!J8,'BIZ kWh ENTRY'!Z8,'BIZ kWh ENTRY'!AP8,'BIZ kWh ENTRY'!BF8)</f>
        <v>0</v>
      </c>
      <c r="K8" s="3">
        <f>SUM('BIZ kWh ENTRY'!K8,'BIZ kWh ENTRY'!AA8,'BIZ kWh ENTRY'!AQ8,'BIZ kWh ENTRY'!BG8)</f>
        <v>0</v>
      </c>
      <c r="L8" s="3">
        <f>SUM('BIZ kWh ENTRY'!L8,'BIZ kWh ENTRY'!AB8,'BIZ kWh ENTRY'!AR8,'BIZ kWh ENTRY'!BH8)</f>
        <v>0</v>
      </c>
      <c r="M8" s="3">
        <f>SUM('BIZ kWh ENTRY'!M8,'BIZ kWh ENTRY'!AC8,'BIZ kWh ENTRY'!AS8,'BIZ kWh ENTRY'!BI8)</f>
        <v>0</v>
      </c>
      <c r="N8" s="3">
        <f>SUM('BIZ kWh ENTRY'!N8,'BIZ kWh ENTRY'!AD8,'BIZ kWh ENTRY'!AT8,'BIZ kWh ENTRY'!BJ8)</f>
        <v>0</v>
      </c>
      <c r="O8" s="85">
        <f t="shared" si="3"/>
        <v>0</v>
      </c>
      <c r="Q8" s="373">
        <v>0</v>
      </c>
      <c r="R8" s="373">
        <v>0</v>
      </c>
      <c r="S8" s="373">
        <v>0</v>
      </c>
      <c r="T8" s="373">
        <v>0</v>
      </c>
      <c r="U8" s="373">
        <v>0</v>
      </c>
      <c r="V8" s="373">
        <v>0</v>
      </c>
      <c r="W8" s="373">
        <v>0</v>
      </c>
      <c r="X8" s="373">
        <v>0</v>
      </c>
      <c r="Y8" s="373">
        <v>0</v>
      </c>
      <c r="Z8" s="373">
        <v>0</v>
      </c>
      <c r="AA8" s="373">
        <v>0</v>
      </c>
      <c r="AB8" s="402">
        <v>0</v>
      </c>
    </row>
    <row r="9" spans="1:28" x14ac:dyDescent="0.3">
      <c r="A9" s="561"/>
      <c r="B9" s="11" t="s">
        <v>95</v>
      </c>
      <c r="C9" s="3">
        <f>SUM('BIZ kWh ENTRY'!C9,'BIZ kWh ENTRY'!S9,'BIZ kWh ENTRY'!AI9,'BIZ kWh ENTRY'!AY9)</f>
        <v>0</v>
      </c>
      <c r="D9" s="3">
        <f>SUM('BIZ kWh ENTRY'!D9,'BIZ kWh ENTRY'!T9,'BIZ kWh ENTRY'!AJ9,'BIZ kWh ENTRY'!AZ9)</f>
        <v>0</v>
      </c>
      <c r="E9" s="3">
        <f>SUM('BIZ kWh ENTRY'!E9,'BIZ kWh ENTRY'!U9,'BIZ kWh ENTRY'!AK9,'BIZ kWh ENTRY'!BA9)</f>
        <v>0</v>
      </c>
      <c r="F9" s="3">
        <f>SUM('BIZ kWh ENTRY'!F9,'BIZ kWh ENTRY'!V9,'BIZ kWh ENTRY'!AL9,'BIZ kWh ENTRY'!BB9)</f>
        <v>0</v>
      </c>
      <c r="G9" s="3">
        <f>SUM('BIZ kWh ENTRY'!G9,'BIZ kWh ENTRY'!W9,'BIZ kWh ENTRY'!AM9,'BIZ kWh ENTRY'!BC9)</f>
        <v>0</v>
      </c>
      <c r="H9" s="3">
        <f>SUM('BIZ kWh ENTRY'!H9,'BIZ kWh ENTRY'!X9,'BIZ kWh ENTRY'!AN9,'BIZ kWh ENTRY'!BD9)</f>
        <v>0</v>
      </c>
      <c r="I9" s="3">
        <f>SUM('BIZ kWh ENTRY'!I9,'BIZ kWh ENTRY'!Y9,'BIZ kWh ENTRY'!AO9,'BIZ kWh ENTRY'!BE9)</f>
        <v>0</v>
      </c>
      <c r="J9" s="3">
        <f>SUM('BIZ kWh ENTRY'!J9,'BIZ kWh ENTRY'!Z9,'BIZ kWh ENTRY'!AP9,'BIZ kWh ENTRY'!BF9)</f>
        <v>0</v>
      </c>
      <c r="K9" s="3">
        <f>SUM('BIZ kWh ENTRY'!K9,'BIZ kWh ENTRY'!AA9,'BIZ kWh ENTRY'!AQ9,'BIZ kWh ENTRY'!BG9)</f>
        <v>0</v>
      </c>
      <c r="L9" s="3">
        <f>SUM('BIZ kWh ENTRY'!L9,'BIZ kWh ENTRY'!AB9,'BIZ kWh ENTRY'!AR9,'BIZ kWh ENTRY'!BH9)</f>
        <v>0</v>
      </c>
      <c r="M9" s="3">
        <f>SUM('BIZ kWh ENTRY'!M9,'BIZ kWh ENTRY'!AC9,'BIZ kWh ENTRY'!AS9,'BIZ kWh ENTRY'!BI9)</f>
        <v>0</v>
      </c>
      <c r="N9" s="3">
        <f>SUM('BIZ kWh ENTRY'!N9,'BIZ kWh ENTRY'!AD9,'BIZ kWh ENTRY'!AT9,'BIZ kWh ENTRY'!BJ9)</f>
        <v>0</v>
      </c>
      <c r="O9" s="85">
        <f t="shared" si="3"/>
        <v>0</v>
      </c>
      <c r="Q9" s="373">
        <v>0</v>
      </c>
      <c r="R9" s="373">
        <v>0</v>
      </c>
      <c r="S9" s="373">
        <v>0</v>
      </c>
      <c r="T9" s="373">
        <v>0</v>
      </c>
      <c r="U9" s="373">
        <v>0</v>
      </c>
      <c r="V9" s="373">
        <v>0</v>
      </c>
      <c r="W9" s="373">
        <v>0</v>
      </c>
      <c r="X9" s="373">
        <v>0</v>
      </c>
      <c r="Y9" s="373">
        <v>0</v>
      </c>
      <c r="Z9" s="373">
        <v>0</v>
      </c>
      <c r="AA9" s="373">
        <v>0</v>
      </c>
      <c r="AB9" s="402">
        <v>0</v>
      </c>
    </row>
    <row r="10" spans="1:28" x14ac:dyDescent="0.3">
      <c r="A10" s="561"/>
      <c r="B10" s="11" t="s">
        <v>96</v>
      </c>
      <c r="C10" s="3">
        <f>SUM('BIZ kWh ENTRY'!C10,'BIZ kWh ENTRY'!S10,'BIZ kWh ENTRY'!AI10,'BIZ kWh ENTRY'!AY10)</f>
        <v>0</v>
      </c>
      <c r="D10" s="3">
        <f>SUM('BIZ kWh ENTRY'!D10,'BIZ kWh ENTRY'!T10,'BIZ kWh ENTRY'!AJ10,'BIZ kWh ENTRY'!AZ10)</f>
        <v>0</v>
      </c>
      <c r="E10" s="3">
        <f>SUM('BIZ kWh ENTRY'!E10,'BIZ kWh ENTRY'!U10,'BIZ kWh ENTRY'!AK10,'BIZ kWh ENTRY'!BA10)</f>
        <v>0</v>
      </c>
      <c r="F10" s="3">
        <f>SUM('BIZ kWh ENTRY'!F10,'BIZ kWh ENTRY'!V10,'BIZ kWh ENTRY'!AL10,'BIZ kWh ENTRY'!BB10)</f>
        <v>0</v>
      </c>
      <c r="G10" s="3">
        <f>SUM('BIZ kWh ENTRY'!G10,'BIZ kWh ENTRY'!W10,'BIZ kWh ENTRY'!AM10,'BIZ kWh ENTRY'!BC10)</f>
        <v>0</v>
      </c>
      <c r="H10" s="3">
        <f>SUM('BIZ kWh ENTRY'!H10,'BIZ kWh ENTRY'!X10,'BIZ kWh ENTRY'!AN10,'BIZ kWh ENTRY'!BD10)</f>
        <v>0</v>
      </c>
      <c r="I10" s="3">
        <f>SUM('BIZ kWh ENTRY'!I10,'BIZ kWh ENTRY'!Y10,'BIZ kWh ENTRY'!AO10,'BIZ kWh ENTRY'!BE10)</f>
        <v>0</v>
      </c>
      <c r="J10" s="3">
        <f>SUM('BIZ kWh ENTRY'!J10,'BIZ kWh ENTRY'!Z10,'BIZ kWh ENTRY'!AP10,'BIZ kWh ENTRY'!BF10)</f>
        <v>0</v>
      </c>
      <c r="K10" s="3">
        <f>SUM('BIZ kWh ENTRY'!K10,'BIZ kWh ENTRY'!AA10,'BIZ kWh ENTRY'!AQ10,'BIZ kWh ENTRY'!BG10)</f>
        <v>0</v>
      </c>
      <c r="L10" s="3">
        <f>SUM('BIZ kWh ENTRY'!L10,'BIZ kWh ENTRY'!AB10,'BIZ kWh ENTRY'!AR10,'BIZ kWh ENTRY'!BH10)</f>
        <v>0</v>
      </c>
      <c r="M10" s="3">
        <f>SUM('BIZ kWh ENTRY'!M10,'BIZ kWh ENTRY'!AC10,'BIZ kWh ENTRY'!AS10,'BIZ kWh ENTRY'!BI10)</f>
        <v>0</v>
      </c>
      <c r="N10" s="3">
        <f>SUM('BIZ kWh ENTRY'!N10,'BIZ kWh ENTRY'!AD10,'BIZ kWh ENTRY'!AT10,'BIZ kWh ENTRY'!BJ10)</f>
        <v>0</v>
      </c>
      <c r="O10" s="85">
        <f t="shared" si="3"/>
        <v>0</v>
      </c>
      <c r="Q10" s="373">
        <v>0</v>
      </c>
      <c r="R10" s="373">
        <v>0</v>
      </c>
      <c r="S10" s="373">
        <v>0</v>
      </c>
      <c r="T10" s="373">
        <v>0</v>
      </c>
      <c r="U10" s="373">
        <v>0</v>
      </c>
      <c r="V10" s="373">
        <v>0</v>
      </c>
      <c r="W10" s="373">
        <v>0</v>
      </c>
      <c r="X10" s="373">
        <v>0</v>
      </c>
      <c r="Y10" s="373">
        <v>0</v>
      </c>
      <c r="Z10" s="373">
        <v>0</v>
      </c>
      <c r="AA10" s="373">
        <v>0</v>
      </c>
      <c r="AB10" s="402">
        <v>0</v>
      </c>
    </row>
    <row r="11" spans="1:28" x14ac:dyDescent="0.3">
      <c r="A11" s="561"/>
      <c r="B11" s="11" t="s">
        <v>97</v>
      </c>
      <c r="C11" s="3">
        <f>SUM('BIZ kWh ENTRY'!C11,'BIZ kWh ENTRY'!S11,'BIZ kWh ENTRY'!AI11,'BIZ kWh ENTRY'!AY11)</f>
        <v>0</v>
      </c>
      <c r="D11" s="3">
        <f>SUM('BIZ kWh ENTRY'!D11,'BIZ kWh ENTRY'!T11,'BIZ kWh ENTRY'!AJ11,'BIZ kWh ENTRY'!AZ11)</f>
        <v>178700.92477000001</v>
      </c>
      <c r="E11" s="3">
        <f>SUM('BIZ kWh ENTRY'!E11,'BIZ kWh ENTRY'!U11,'BIZ kWh ENTRY'!AK11,'BIZ kWh ENTRY'!BA11)</f>
        <v>22785.404399999999</v>
      </c>
      <c r="F11" s="3">
        <f>SUM('BIZ kWh ENTRY'!F11,'BIZ kWh ENTRY'!V11,'BIZ kWh ENTRY'!AL11,'BIZ kWh ENTRY'!BB11)</f>
        <v>256410.11370000005</v>
      </c>
      <c r="G11" s="3">
        <f>SUM('BIZ kWh ENTRY'!G11,'BIZ kWh ENTRY'!W11,'BIZ kWh ENTRY'!AM11,'BIZ kWh ENTRY'!BC11)</f>
        <v>0</v>
      </c>
      <c r="H11" s="3">
        <f>SUM('BIZ kWh ENTRY'!H11,'BIZ kWh ENTRY'!X11,'BIZ kWh ENTRY'!AN11,'BIZ kWh ENTRY'!BD11)</f>
        <v>0</v>
      </c>
      <c r="I11" s="3">
        <f>SUM('BIZ kWh ENTRY'!I11,'BIZ kWh ENTRY'!Y11,'BIZ kWh ENTRY'!AO11,'BIZ kWh ENTRY'!BE11)</f>
        <v>6197.1743999999999</v>
      </c>
      <c r="J11" s="3">
        <f>SUM('BIZ kWh ENTRY'!J11,'BIZ kWh ENTRY'!Z11,'BIZ kWh ENTRY'!AP11,'BIZ kWh ENTRY'!BF11)</f>
        <v>10136.664000000001</v>
      </c>
      <c r="K11" s="3">
        <f>SUM('BIZ kWh ENTRY'!K11,'BIZ kWh ENTRY'!AA11,'BIZ kWh ENTRY'!AQ11,'BIZ kWh ENTRY'!BG11)</f>
        <v>0</v>
      </c>
      <c r="L11" s="3">
        <f>SUM('BIZ kWh ENTRY'!L11,'BIZ kWh ENTRY'!AB11,'BIZ kWh ENTRY'!AR11,'BIZ kWh ENTRY'!BH11)</f>
        <v>0</v>
      </c>
      <c r="M11" s="3">
        <f>SUM('BIZ kWh ENTRY'!M11,'BIZ kWh ENTRY'!AC11,'BIZ kWh ENTRY'!AS11,'BIZ kWh ENTRY'!BI11)</f>
        <v>94865.512500000012</v>
      </c>
      <c r="N11" s="3">
        <f>SUM('BIZ kWh ENTRY'!N11,'BIZ kWh ENTRY'!AD11,'BIZ kWh ENTRY'!AT11,'BIZ kWh ENTRY'!BJ11)</f>
        <v>0</v>
      </c>
      <c r="O11" s="85">
        <f t="shared" si="3"/>
        <v>569095.79377000011</v>
      </c>
      <c r="Q11" s="373">
        <v>0</v>
      </c>
      <c r="R11" s="373">
        <v>0</v>
      </c>
      <c r="S11" s="373">
        <v>0</v>
      </c>
      <c r="T11" s="373">
        <v>0</v>
      </c>
      <c r="U11" s="373">
        <v>0</v>
      </c>
      <c r="V11" s="373">
        <v>0</v>
      </c>
      <c r="W11" s="373">
        <v>0</v>
      </c>
      <c r="X11" s="373">
        <v>0</v>
      </c>
      <c r="Y11" s="373">
        <v>0</v>
      </c>
      <c r="Z11" s="373">
        <v>0</v>
      </c>
      <c r="AA11" s="373">
        <v>0</v>
      </c>
      <c r="AB11" s="402">
        <v>0</v>
      </c>
    </row>
    <row r="12" spans="1:28" x14ac:dyDescent="0.3">
      <c r="A12" s="561"/>
      <c r="B12" s="11" t="s">
        <v>98</v>
      </c>
      <c r="C12" s="3">
        <f>SUM('BIZ kWh ENTRY'!C12,'BIZ kWh ENTRY'!S12,'BIZ kWh ENTRY'!AI12,'BIZ kWh ENTRY'!AY12)</f>
        <v>0</v>
      </c>
      <c r="D12" s="3">
        <f>SUM('BIZ kWh ENTRY'!D12,'BIZ kWh ENTRY'!T12,'BIZ kWh ENTRY'!AJ12,'BIZ kWh ENTRY'!AZ12)</f>
        <v>0</v>
      </c>
      <c r="E12" s="3">
        <f>SUM('BIZ kWh ENTRY'!E12,'BIZ kWh ENTRY'!U12,'BIZ kWh ENTRY'!AK12,'BIZ kWh ENTRY'!BA12)</f>
        <v>0</v>
      </c>
      <c r="F12" s="3">
        <f>SUM('BIZ kWh ENTRY'!F12,'BIZ kWh ENTRY'!V12,'BIZ kWh ENTRY'!AL12,'BIZ kWh ENTRY'!BB12)</f>
        <v>0</v>
      </c>
      <c r="G12" s="3">
        <f>SUM('BIZ kWh ENTRY'!G12,'BIZ kWh ENTRY'!W12,'BIZ kWh ENTRY'!AM12,'BIZ kWh ENTRY'!BC12)</f>
        <v>0</v>
      </c>
      <c r="H12" s="3">
        <f>SUM('BIZ kWh ENTRY'!H12,'BIZ kWh ENTRY'!X12,'BIZ kWh ENTRY'!AN12,'BIZ kWh ENTRY'!BD12)</f>
        <v>0</v>
      </c>
      <c r="I12" s="3">
        <f>SUM('BIZ kWh ENTRY'!I12,'BIZ kWh ENTRY'!Y12,'BIZ kWh ENTRY'!AO12,'BIZ kWh ENTRY'!BE12)</f>
        <v>0</v>
      </c>
      <c r="J12" s="3">
        <f>SUM('BIZ kWh ENTRY'!J12,'BIZ kWh ENTRY'!Z12,'BIZ kWh ENTRY'!AP12,'BIZ kWh ENTRY'!BF12)</f>
        <v>0</v>
      </c>
      <c r="K12" s="3">
        <f>SUM('BIZ kWh ENTRY'!K12,'BIZ kWh ENTRY'!AA12,'BIZ kWh ENTRY'!AQ12,'BIZ kWh ENTRY'!BG12)</f>
        <v>0</v>
      </c>
      <c r="L12" s="3">
        <f>SUM('BIZ kWh ENTRY'!L12,'BIZ kWh ENTRY'!AB12,'BIZ kWh ENTRY'!AR12,'BIZ kWh ENTRY'!BH12)</f>
        <v>0</v>
      </c>
      <c r="M12" s="3">
        <f>SUM('BIZ kWh ENTRY'!M12,'BIZ kWh ENTRY'!AC12,'BIZ kWh ENTRY'!AS12,'BIZ kWh ENTRY'!BI12)</f>
        <v>0</v>
      </c>
      <c r="N12" s="3">
        <f>SUM('BIZ kWh ENTRY'!N12,'BIZ kWh ENTRY'!AD12,'BIZ kWh ENTRY'!AT12,'BIZ kWh ENTRY'!BJ12)</f>
        <v>0</v>
      </c>
      <c r="O12" s="85">
        <f t="shared" si="3"/>
        <v>0</v>
      </c>
      <c r="Q12" s="373">
        <v>0</v>
      </c>
      <c r="R12" s="373">
        <v>0</v>
      </c>
      <c r="S12" s="373">
        <v>0</v>
      </c>
      <c r="T12" s="373">
        <v>0</v>
      </c>
      <c r="U12" s="373">
        <v>0</v>
      </c>
      <c r="V12" s="373">
        <v>0</v>
      </c>
      <c r="W12" s="373">
        <v>0</v>
      </c>
      <c r="X12" s="373">
        <v>0</v>
      </c>
      <c r="Y12" s="373">
        <v>0</v>
      </c>
      <c r="Z12" s="373">
        <v>0</v>
      </c>
      <c r="AA12" s="373">
        <v>0</v>
      </c>
      <c r="AB12" s="402">
        <v>0</v>
      </c>
    </row>
    <row r="13" spans="1:28" x14ac:dyDescent="0.3">
      <c r="A13" s="561"/>
      <c r="B13" s="11" t="s">
        <v>99</v>
      </c>
      <c r="C13" s="3">
        <f>SUM('BIZ kWh ENTRY'!C13,'BIZ kWh ENTRY'!S13,'BIZ kWh ENTRY'!AI13,'BIZ kWh ENTRY'!AY13)</f>
        <v>0</v>
      </c>
      <c r="D13" s="3">
        <f>SUM('BIZ kWh ENTRY'!D13,'BIZ kWh ENTRY'!T13,'BIZ kWh ENTRY'!AJ13,'BIZ kWh ENTRY'!AZ13)</f>
        <v>0</v>
      </c>
      <c r="E13" s="3">
        <f>SUM('BIZ kWh ENTRY'!E13,'BIZ kWh ENTRY'!U13,'BIZ kWh ENTRY'!AK13,'BIZ kWh ENTRY'!BA13)</f>
        <v>0</v>
      </c>
      <c r="F13" s="3">
        <f>SUM('BIZ kWh ENTRY'!F13,'BIZ kWh ENTRY'!V13,'BIZ kWh ENTRY'!AL13,'BIZ kWh ENTRY'!BB13)</f>
        <v>0</v>
      </c>
      <c r="G13" s="3">
        <f>SUM('BIZ kWh ENTRY'!G13,'BIZ kWh ENTRY'!W13,'BIZ kWh ENTRY'!AM13,'BIZ kWh ENTRY'!BC13)</f>
        <v>0</v>
      </c>
      <c r="H13" s="3">
        <f>SUM('BIZ kWh ENTRY'!H13,'BIZ kWh ENTRY'!X13,'BIZ kWh ENTRY'!AN13,'BIZ kWh ENTRY'!BD13)</f>
        <v>0</v>
      </c>
      <c r="I13" s="3">
        <f>SUM('BIZ kWh ENTRY'!I13,'BIZ kWh ENTRY'!Y13,'BIZ kWh ENTRY'!AO13,'BIZ kWh ENTRY'!BE13)</f>
        <v>0</v>
      </c>
      <c r="J13" s="3">
        <f>SUM('BIZ kWh ENTRY'!J13,'BIZ kWh ENTRY'!Z13,'BIZ kWh ENTRY'!AP13,'BIZ kWh ENTRY'!BF13)</f>
        <v>0</v>
      </c>
      <c r="K13" s="3">
        <f>SUM('BIZ kWh ENTRY'!K13,'BIZ kWh ENTRY'!AA13,'BIZ kWh ENTRY'!AQ13,'BIZ kWh ENTRY'!BG13)</f>
        <v>0</v>
      </c>
      <c r="L13" s="3">
        <f>SUM('BIZ kWh ENTRY'!L13,'BIZ kWh ENTRY'!AB13,'BIZ kWh ENTRY'!AR13,'BIZ kWh ENTRY'!BH13)</f>
        <v>0</v>
      </c>
      <c r="M13" s="3">
        <f>SUM('BIZ kWh ENTRY'!M13,'BIZ kWh ENTRY'!AC13,'BIZ kWh ENTRY'!AS13,'BIZ kWh ENTRY'!BI13)</f>
        <v>0</v>
      </c>
      <c r="N13" s="3">
        <f>SUM('BIZ kWh ENTRY'!N13,'BIZ kWh ENTRY'!AD13,'BIZ kWh ENTRY'!AT13,'BIZ kWh ENTRY'!BJ13)</f>
        <v>0</v>
      </c>
      <c r="O13" s="85">
        <f t="shared" si="3"/>
        <v>0</v>
      </c>
      <c r="Q13" s="373">
        <v>0</v>
      </c>
      <c r="R13" s="373">
        <v>0</v>
      </c>
      <c r="S13" s="373">
        <v>0</v>
      </c>
      <c r="T13" s="373">
        <v>0</v>
      </c>
      <c r="U13" s="373">
        <v>0</v>
      </c>
      <c r="V13" s="373">
        <v>0</v>
      </c>
      <c r="W13" s="373">
        <v>0</v>
      </c>
      <c r="X13" s="373">
        <v>0</v>
      </c>
      <c r="Y13" s="373">
        <v>0</v>
      </c>
      <c r="Z13" s="373">
        <v>0</v>
      </c>
      <c r="AA13" s="373">
        <v>0</v>
      </c>
      <c r="AB13" s="402">
        <v>0</v>
      </c>
    </row>
    <row r="14" spans="1:28" x14ac:dyDescent="0.3">
      <c r="A14" s="561"/>
      <c r="B14" s="11" t="s">
        <v>100</v>
      </c>
      <c r="C14" s="3">
        <f>SUM('BIZ kWh ENTRY'!C14,'BIZ kWh ENTRY'!S14,'BIZ kWh ENTRY'!AI14,'BIZ kWh ENTRY'!AY14)</f>
        <v>0</v>
      </c>
      <c r="D14" s="3">
        <f>SUM('BIZ kWh ENTRY'!D14,'BIZ kWh ENTRY'!T14,'BIZ kWh ENTRY'!AJ14,'BIZ kWh ENTRY'!AZ14)</f>
        <v>0</v>
      </c>
      <c r="E14" s="3">
        <f>SUM('BIZ kWh ENTRY'!E14,'BIZ kWh ENTRY'!U14,'BIZ kWh ENTRY'!AK14,'BIZ kWh ENTRY'!BA14)</f>
        <v>0</v>
      </c>
      <c r="F14" s="3">
        <f>SUM('BIZ kWh ENTRY'!F14,'BIZ kWh ENTRY'!V14,'BIZ kWh ENTRY'!AL14,'BIZ kWh ENTRY'!BB14)</f>
        <v>0</v>
      </c>
      <c r="G14" s="3">
        <f>SUM('BIZ kWh ENTRY'!G14,'BIZ kWh ENTRY'!W14,'BIZ kWh ENTRY'!AM14,'BIZ kWh ENTRY'!BC14)</f>
        <v>0</v>
      </c>
      <c r="H14" s="3">
        <f>SUM('BIZ kWh ENTRY'!H14,'BIZ kWh ENTRY'!X14,'BIZ kWh ENTRY'!AN14,'BIZ kWh ENTRY'!BD14)</f>
        <v>0</v>
      </c>
      <c r="I14" s="3">
        <f>SUM('BIZ kWh ENTRY'!I14,'BIZ kWh ENTRY'!Y14,'BIZ kWh ENTRY'!AO14,'BIZ kWh ENTRY'!BE14)</f>
        <v>0</v>
      </c>
      <c r="J14" s="3">
        <f>SUM('BIZ kWh ENTRY'!J14,'BIZ kWh ENTRY'!Z14,'BIZ kWh ENTRY'!AP14,'BIZ kWh ENTRY'!BF14)</f>
        <v>0</v>
      </c>
      <c r="K14" s="3">
        <f>SUM('BIZ kWh ENTRY'!K14,'BIZ kWh ENTRY'!AA14,'BIZ kWh ENTRY'!AQ14,'BIZ kWh ENTRY'!BG14)</f>
        <v>0</v>
      </c>
      <c r="L14" s="3">
        <f>SUM('BIZ kWh ENTRY'!L14,'BIZ kWh ENTRY'!AB14,'BIZ kWh ENTRY'!AR14,'BIZ kWh ENTRY'!BH14)</f>
        <v>0</v>
      </c>
      <c r="M14" s="3">
        <f>SUM('BIZ kWh ENTRY'!M14,'BIZ kWh ENTRY'!AC14,'BIZ kWh ENTRY'!AS14,'BIZ kWh ENTRY'!BI14)</f>
        <v>0</v>
      </c>
      <c r="N14" s="3">
        <f>SUM('BIZ kWh ENTRY'!N14,'BIZ kWh ENTRY'!AD14,'BIZ kWh ENTRY'!AT14,'BIZ kWh ENTRY'!BJ14)</f>
        <v>0</v>
      </c>
      <c r="O14" s="85">
        <f t="shared" si="3"/>
        <v>0</v>
      </c>
      <c r="Q14" s="373">
        <v>0</v>
      </c>
      <c r="R14" s="373">
        <v>0</v>
      </c>
      <c r="S14" s="373">
        <v>0</v>
      </c>
      <c r="T14" s="373">
        <v>0</v>
      </c>
      <c r="U14" s="373">
        <v>0</v>
      </c>
      <c r="V14" s="373">
        <v>0</v>
      </c>
      <c r="W14" s="373">
        <v>0</v>
      </c>
      <c r="X14" s="373">
        <v>0</v>
      </c>
      <c r="Y14" s="373">
        <v>0</v>
      </c>
      <c r="Z14" s="373">
        <v>0</v>
      </c>
      <c r="AA14" s="373">
        <v>0</v>
      </c>
      <c r="AB14" s="402">
        <v>0</v>
      </c>
    </row>
    <row r="15" spans="1:28" x14ac:dyDescent="0.3">
      <c r="A15" s="561"/>
      <c r="B15" s="11" t="s">
        <v>101</v>
      </c>
      <c r="C15" s="3">
        <f>SUM('BIZ kWh ENTRY'!C15,'BIZ kWh ENTRY'!S15,'BIZ kWh ENTRY'!AI15,'BIZ kWh ENTRY'!AY15)</f>
        <v>0</v>
      </c>
      <c r="D15" s="3">
        <f>SUM('BIZ kWh ENTRY'!D15,'BIZ kWh ENTRY'!T15,'BIZ kWh ENTRY'!AJ15,'BIZ kWh ENTRY'!AZ15)</f>
        <v>0</v>
      </c>
      <c r="E15" s="3">
        <f>SUM('BIZ kWh ENTRY'!E15,'BIZ kWh ENTRY'!U15,'BIZ kWh ENTRY'!AK15,'BIZ kWh ENTRY'!BA15)</f>
        <v>0</v>
      </c>
      <c r="F15" s="3">
        <f>SUM('BIZ kWh ENTRY'!F15,'BIZ kWh ENTRY'!V15,'BIZ kWh ENTRY'!AL15,'BIZ kWh ENTRY'!BB15)</f>
        <v>0</v>
      </c>
      <c r="G15" s="3">
        <f>SUM('BIZ kWh ENTRY'!G15,'BIZ kWh ENTRY'!W15,'BIZ kWh ENTRY'!AM15,'BIZ kWh ENTRY'!BC15)</f>
        <v>0</v>
      </c>
      <c r="H15" s="3">
        <f>SUM('BIZ kWh ENTRY'!H15,'BIZ kWh ENTRY'!X15,'BIZ kWh ENTRY'!AN15,'BIZ kWh ENTRY'!BD15)</f>
        <v>0</v>
      </c>
      <c r="I15" s="3">
        <f>SUM('BIZ kWh ENTRY'!I15,'BIZ kWh ENTRY'!Y15,'BIZ kWh ENTRY'!AO15,'BIZ kWh ENTRY'!BE15)</f>
        <v>0</v>
      </c>
      <c r="J15" s="3">
        <f>SUM('BIZ kWh ENTRY'!J15,'BIZ kWh ENTRY'!Z15,'BIZ kWh ENTRY'!AP15,'BIZ kWh ENTRY'!BF15)</f>
        <v>0</v>
      </c>
      <c r="K15" s="3">
        <f>SUM('BIZ kWh ENTRY'!K15,'BIZ kWh ENTRY'!AA15,'BIZ kWh ENTRY'!AQ15,'BIZ kWh ENTRY'!BG15)</f>
        <v>0</v>
      </c>
      <c r="L15" s="3">
        <f>SUM('BIZ kWh ENTRY'!L15,'BIZ kWh ENTRY'!AB15,'BIZ kWh ENTRY'!AR15,'BIZ kWh ENTRY'!BH15)</f>
        <v>0</v>
      </c>
      <c r="M15" s="3">
        <f>SUM('BIZ kWh ENTRY'!M15,'BIZ kWh ENTRY'!AC15,'BIZ kWh ENTRY'!AS15,'BIZ kWh ENTRY'!BI15)</f>
        <v>0</v>
      </c>
      <c r="N15" s="3">
        <f>SUM('BIZ kWh ENTRY'!N15,'BIZ kWh ENTRY'!AD15,'BIZ kWh ENTRY'!AT15,'BIZ kWh ENTRY'!BJ15)</f>
        <v>0</v>
      </c>
      <c r="O15" s="85">
        <f t="shared" si="3"/>
        <v>0</v>
      </c>
      <c r="Q15" s="373">
        <v>0</v>
      </c>
      <c r="R15" s="373">
        <v>0</v>
      </c>
      <c r="S15" s="373">
        <v>0</v>
      </c>
      <c r="T15" s="373">
        <v>0</v>
      </c>
      <c r="U15" s="373">
        <v>0</v>
      </c>
      <c r="V15" s="373">
        <v>0</v>
      </c>
      <c r="W15" s="373">
        <v>0</v>
      </c>
      <c r="X15" s="373">
        <v>0</v>
      </c>
      <c r="Y15" s="373">
        <v>0</v>
      </c>
      <c r="Z15" s="373">
        <v>0</v>
      </c>
      <c r="AA15" s="373">
        <v>0</v>
      </c>
      <c r="AB15" s="402">
        <v>0</v>
      </c>
    </row>
    <row r="16" spans="1:28" ht="15" thickBot="1" x14ac:dyDescent="0.35">
      <c r="A16" s="562"/>
      <c r="B16" s="11" t="s">
        <v>102</v>
      </c>
      <c r="C16" s="3">
        <f>SUM('BIZ kWh ENTRY'!C16,'BIZ kWh ENTRY'!S16,'BIZ kWh ENTRY'!AI16,'BIZ kWh ENTRY'!AY16)</f>
        <v>0</v>
      </c>
      <c r="D16" s="3">
        <f>SUM('BIZ kWh ENTRY'!D16,'BIZ kWh ENTRY'!T16,'BIZ kWh ENTRY'!AJ16,'BIZ kWh ENTRY'!AZ16)</f>
        <v>0</v>
      </c>
      <c r="E16" s="3">
        <f>SUM('BIZ kWh ENTRY'!E16,'BIZ kWh ENTRY'!U16,'BIZ kWh ENTRY'!AK16,'BIZ kWh ENTRY'!BA16)</f>
        <v>0</v>
      </c>
      <c r="F16" s="3">
        <f>SUM('BIZ kWh ENTRY'!F16,'BIZ kWh ENTRY'!V16,'BIZ kWh ENTRY'!AL16,'BIZ kWh ENTRY'!BB16)</f>
        <v>0</v>
      </c>
      <c r="G16" s="3">
        <f>SUM('BIZ kWh ENTRY'!G16,'BIZ kWh ENTRY'!W16,'BIZ kWh ENTRY'!AM16,'BIZ kWh ENTRY'!BC16)</f>
        <v>0</v>
      </c>
      <c r="H16" s="3">
        <f>SUM('BIZ kWh ENTRY'!H16,'BIZ kWh ENTRY'!X16,'BIZ kWh ENTRY'!AN16,'BIZ kWh ENTRY'!BD16)</f>
        <v>0</v>
      </c>
      <c r="I16" s="3">
        <f>SUM('BIZ kWh ENTRY'!I16,'BIZ kWh ENTRY'!Y16,'BIZ kWh ENTRY'!AO16,'BIZ kWh ENTRY'!BE16)</f>
        <v>0</v>
      </c>
      <c r="J16" s="3">
        <f>SUM('BIZ kWh ENTRY'!J16,'BIZ kWh ENTRY'!Z16,'BIZ kWh ENTRY'!AP16,'BIZ kWh ENTRY'!BF16)</f>
        <v>0</v>
      </c>
      <c r="K16" s="3">
        <f>SUM('BIZ kWh ENTRY'!K16,'BIZ kWh ENTRY'!AA16,'BIZ kWh ENTRY'!AQ16,'BIZ kWh ENTRY'!BG16)</f>
        <v>0</v>
      </c>
      <c r="L16" s="3">
        <f>SUM('BIZ kWh ENTRY'!L16,'BIZ kWh ENTRY'!AB16,'BIZ kWh ENTRY'!AR16,'BIZ kWh ENTRY'!BH16)</f>
        <v>0</v>
      </c>
      <c r="M16" s="3">
        <f>SUM('BIZ kWh ENTRY'!M16,'BIZ kWh ENTRY'!AC16,'BIZ kWh ENTRY'!AS16,'BIZ kWh ENTRY'!BI16)</f>
        <v>0</v>
      </c>
      <c r="N16" s="3">
        <f>SUM('BIZ kWh ENTRY'!N16,'BIZ kWh ENTRY'!AD16,'BIZ kWh ENTRY'!AT16,'BIZ kWh ENTRY'!BJ16)</f>
        <v>0</v>
      </c>
      <c r="O16" s="85">
        <f t="shared" si="3"/>
        <v>0</v>
      </c>
      <c r="Q16" s="373">
        <v>0</v>
      </c>
      <c r="R16" s="373">
        <v>0</v>
      </c>
      <c r="S16" s="373">
        <v>0</v>
      </c>
      <c r="T16" s="373">
        <v>0</v>
      </c>
      <c r="U16" s="373">
        <v>0</v>
      </c>
      <c r="V16" s="373">
        <v>0</v>
      </c>
      <c r="W16" s="373">
        <v>0</v>
      </c>
      <c r="X16" s="373">
        <v>0</v>
      </c>
      <c r="Y16" s="373">
        <v>0</v>
      </c>
      <c r="Z16" s="373">
        <v>0</v>
      </c>
      <c r="AA16" s="373">
        <v>0</v>
      </c>
      <c r="AB16" s="402">
        <v>0</v>
      </c>
    </row>
    <row r="17" spans="1:28" ht="21.45" customHeight="1" thickBot="1" x14ac:dyDescent="0.35">
      <c r="B17" s="225" t="s">
        <v>70</v>
      </c>
      <c r="C17" s="226">
        <f t="shared" ref="C17:N17" si="4">SUM(C4:C16)</f>
        <v>0</v>
      </c>
      <c r="D17" s="226">
        <f t="shared" si="4"/>
        <v>178700.92477000001</v>
      </c>
      <c r="E17" s="226">
        <f t="shared" si="4"/>
        <v>22785.404399999999</v>
      </c>
      <c r="F17" s="226">
        <f t="shared" si="4"/>
        <v>256410.11370000005</v>
      </c>
      <c r="G17" s="226">
        <f t="shared" si="4"/>
        <v>0</v>
      </c>
      <c r="H17" s="226">
        <f t="shared" si="4"/>
        <v>0</v>
      </c>
      <c r="I17" s="226">
        <f t="shared" si="4"/>
        <v>6197.1743999999999</v>
      </c>
      <c r="J17" s="226">
        <f t="shared" si="4"/>
        <v>10136.664000000001</v>
      </c>
      <c r="K17" s="226">
        <f t="shared" si="4"/>
        <v>0</v>
      </c>
      <c r="L17" s="226">
        <f t="shared" si="4"/>
        <v>0</v>
      </c>
      <c r="M17" s="226">
        <f t="shared" si="4"/>
        <v>94865.512500000012</v>
      </c>
      <c r="N17" s="226">
        <f t="shared" si="4"/>
        <v>0</v>
      </c>
      <c r="O17" s="88">
        <f t="shared" si="3"/>
        <v>569095.79377000011</v>
      </c>
      <c r="Q17" s="373">
        <v>0</v>
      </c>
      <c r="R17" s="373">
        <v>0</v>
      </c>
      <c r="S17" s="373">
        <v>0</v>
      </c>
      <c r="T17" s="373">
        <v>0</v>
      </c>
      <c r="U17" s="373">
        <v>0</v>
      </c>
      <c r="V17" s="373">
        <v>0</v>
      </c>
      <c r="W17" s="373">
        <v>0</v>
      </c>
      <c r="X17" s="373">
        <v>0</v>
      </c>
      <c r="Y17" s="373">
        <v>0</v>
      </c>
      <c r="Z17" s="373">
        <v>0</v>
      </c>
      <c r="AA17" s="373">
        <v>0</v>
      </c>
      <c r="AB17" s="402">
        <v>0</v>
      </c>
    </row>
    <row r="18" spans="1:28" ht="21.6" thickBot="1" x14ac:dyDescent="0.45">
      <c r="A18" s="91"/>
    </row>
    <row r="19" spans="1:28" ht="21.6" thickBot="1" x14ac:dyDescent="0.45">
      <c r="A19" s="91"/>
      <c r="B19" s="221" t="s">
        <v>48</v>
      </c>
      <c r="C19" s="222">
        <v>43850</v>
      </c>
      <c r="D19" s="222">
        <v>43882</v>
      </c>
      <c r="E19" s="222">
        <v>43914</v>
      </c>
      <c r="F19" s="222">
        <v>43946</v>
      </c>
      <c r="G19" s="222">
        <v>43978</v>
      </c>
      <c r="H19" s="222">
        <v>44010</v>
      </c>
      <c r="I19" s="222">
        <v>44042</v>
      </c>
      <c r="J19" s="222">
        <v>44074</v>
      </c>
      <c r="K19" s="222">
        <v>44076</v>
      </c>
      <c r="L19" s="222">
        <v>44107</v>
      </c>
      <c r="M19" s="222">
        <v>44140</v>
      </c>
      <c r="N19" s="222" t="s">
        <v>57</v>
      </c>
      <c r="O19" s="223" t="s">
        <v>3</v>
      </c>
      <c r="Q19" s="43"/>
      <c r="R19" s="43"/>
      <c r="S19" s="43"/>
      <c r="T19" s="43"/>
      <c r="U19" s="43"/>
      <c r="V19" s="43"/>
      <c r="W19" s="43"/>
      <c r="X19" s="203"/>
    </row>
    <row r="20" spans="1:28" ht="15" customHeight="1" x14ac:dyDescent="0.3">
      <c r="A20" s="557" t="s">
        <v>103</v>
      </c>
      <c r="B20" s="11" t="s">
        <v>90</v>
      </c>
      <c r="C20" s="3">
        <f>SUM('BIZ kWh ENTRY'!C20,'BIZ kWh ENTRY'!S20,'BIZ kWh ENTRY'!AI20,'BIZ kWh ENTRY'!AY20)</f>
        <v>0</v>
      </c>
      <c r="D20" s="3">
        <f>SUM('BIZ kWh ENTRY'!D20,'BIZ kWh ENTRY'!T20,'BIZ kWh ENTRY'!AJ20,'BIZ kWh ENTRY'!AZ20)</f>
        <v>65583.517999999996</v>
      </c>
      <c r="E20" s="3">
        <f>SUM('BIZ kWh ENTRY'!E20,'BIZ kWh ENTRY'!U20,'BIZ kWh ENTRY'!AK20,'BIZ kWh ENTRY'!BA20)</f>
        <v>0</v>
      </c>
      <c r="F20" s="3">
        <f>SUM('BIZ kWh ENTRY'!F20,'BIZ kWh ENTRY'!V20,'BIZ kWh ENTRY'!AL20,'BIZ kWh ENTRY'!BB20)</f>
        <v>295665.37</v>
      </c>
      <c r="G20" s="3">
        <f>SUM('BIZ kWh ENTRY'!G20,'BIZ kWh ENTRY'!W20,'BIZ kWh ENTRY'!AM20,'BIZ kWh ENTRY'!BC20)</f>
        <v>0</v>
      </c>
      <c r="H20" s="3">
        <f>SUM('BIZ kWh ENTRY'!H20,'BIZ kWh ENTRY'!X20,'BIZ kWh ENTRY'!AN20,'BIZ kWh ENTRY'!BD20)</f>
        <v>0</v>
      </c>
      <c r="I20" s="3">
        <f>SUM('BIZ kWh ENTRY'!I20,'BIZ kWh ENTRY'!Y20,'BIZ kWh ENTRY'!AO20,'BIZ kWh ENTRY'!BE20)</f>
        <v>0</v>
      </c>
      <c r="J20" s="3">
        <f>SUM('BIZ kWh ENTRY'!J20,'BIZ kWh ENTRY'!Z20,'BIZ kWh ENTRY'!AP20,'BIZ kWh ENTRY'!BF20)</f>
        <v>653122.47</v>
      </c>
      <c r="K20" s="3">
        <f>SUM('BIZ kWh ENTRY'!K20,'BIZ kWh ENTRY'!AA20,'BIZ kWh ENTRY'!AQ20,'BIZ kWh ENTRY'!BG20)</f>
        <v>0</v>
      </c>
      <c r="L20" s="3">
        <f>SUM('BIZ kWh ENTRY'!L20,'BIZ kWh ENTRY'!AB20,'BIZ kWh ENTRY'!AR20,'BIZ kWh ENTRY'!BH20)</f>
        <v>1745293.5499999998</v>
      </c>
      <c r="M20" s="3">
        <f>SUM('BIZ kWh ENTRY'!M20,'BIZ kWh ENTRY'!AC20,'BIZ kWh ENTRY'!AS20,'BIZ kWh ENTRY'!BI20)</f>
        <v>129542.41299999999</v>
      </c>
      <c r="N20" s="3">
        <f>SUM('BIZ kWh ENTRY'!N20,'BIZ kWh ENTRY'!AD20,'BIZ kWh ENTRY'!AT20,'BIZ kWh ENTRY'!BJ20)</f>
        <v>134256.12199999997</v>
      </c>
      <c r="O20" s="85">
        <f t="shared" ref="O20:O33" si="5">SUM(C20:N20)</f>
        <v>3023463.443</v>
      </c>
      <c r="Q20" s="373">
        <v>0</v>
      </c>
      <c r="R20" s="373">
        <v>0</v>
      </c>
      <c r="S20" s="373">
        <v>0</v>
      </c>
      <c r="T20" s="373">
        <v>0</v>
      </c>
      <c r="U20" s="373">
        <v>0</v>
      </c>
      <c r="V20" s="373">
        <v>0</v>
      </c>
      <c r="W20" s="373">
        <v>0</v>
      </c>
      <c r="X20" s="373">
        <v>0</v>
      </c>
      <c r="Y20" s="373">
        <v>0</v>
      </c>
      <c r="Z20" s="373">
        <v>0</v>
      </c>
      <c r="AA20" s="373">
        <v>0</v>
      </c>
      <c r="AB20" s="402">
        <v>0</v>
      </c>
    </row>
    <row r="21" spans="1:28" x14ac:dyDescent="0.3">
      <c r="A21" s="558"/>
      <c r="B21" s="12" t="s">
        <v>91</v>
      </c>
      <c r="C21" s="3">
        <f>SUM('BIZ kWh ENTRY'!C21,'BIZ kWh ENTRY'!S21,'BIZ kWh ENTRY'!AI21,'BIZ kWh ENTRY'!AY21)</f>
        <v>0</v>
      </c>
      <c r="D21" s="3">
        <f>SUM('BIZ kWh ENTRY'!D21,'BIZ kWh ENTRY'!T21,'BIZ kWh ENTRY'!AJ21,'BIZ kWh ENTRY'!AZ21)</f>
        <v>0</v>
      </c>
      <c r="E21" s="3">
        <f>SUM('BIZ kWh ENTRY'!E21,'BIZ kWh ENTRY'!U21,'BIZ kWh ENTRY'!AK21,'BIZ kWh ENTRY'!BA21)</f>
        <v>0</v>
      </c>
      <c r="F21" s="3">
        <f>SUM('BIZ kWh ENTRY'!F21,'BIZ kWh ENTRY'!V21,'BIZ kWh ENTRY'!AL21,'BIZ kWh ENTRY'!BB21)</f>
        <v>0</v>
      </c>
      <c r="G21" s="3">
        <f>SUM('BIZ kWh ENTRY'!G21,'BIZ kWh ENTRY'!W21,'BIZ kWh ENTRY'!AM21,'BIZ kWh ENTRY'!BC21)</f>
        <v>0</v>
      </c>
      <c r="H21" s="3">
        <f>SUM('BIZ kWh ENTRY'!H21,'BIZ kWh ENTRY'!X21,'BIZ kWh ENTRY'!AN21,'BIZ kWh ENTRY'!BD21)</f>
        <v>38461.056263358529</v>
      </c>
      <c r="I21" s="3">
        <f>SUM('BIZ kWh ENTRY'!I21,'BIZ kWh ENTRY'!Y21,'BIZ kWh ENTRY'!AO21,'BIZ kWh ENTRY'!BE21)</f>
        <v>0</v>
      </c>
      <c r="J21" s="3">
        <f>SUM('BIZ kWh ENTRY'!J21,'BIZ kWh ENTRY'!Z21,'BIZ kWh ENTRY'!AP21,'BIZ kWh ENTRY'!BF21)</f>
        <v>0</v>
      </c>
      <c r="K21" s="3">
        <f>SUM('BIZ kWh ENTRY'!K21,'BIZ kWh ENTRY'!AA21,'BIZ kWh ENTRY'!AQ21,'BIZ kWh ENTRY'!BG21)</f>
        <v>8969.0453397970905</v>
      </c>
      <c r="L21" s="3">
        <f>SUM('BIZ kWh ENTRY'!L21,'BIZ kWh ENTRY'!AB21,'BIZ kWh ENTRY'!AR21,'BIZ kWh ENTRY'!BH21)</f>
        <v>13540.25337058285</v>
      </c>
      <c r="M21" s="3">
        <f>SUM('BIZ kWh ENTRY'!M21,'BIZ kWh ENTRY'!AC21,'BIZ kWh ENTRY'!AS21,'BIZ kWh ENTRY'!BI21)</f>
        <v>0</v>
      </c>
      <c r="N21" s="3">
        <f>SUM('BIZ kWh ENTRY'!N21,'BIZ kWh ENTRY'!AD21,'BIZ kWh ENTRY'!AT21,'BIZ kWh ENTRY'!BJ21)</f>
        <v>20043.306586855098</v>
      </c>
      <c r="O21" s="85">
        <f t="shared" si="5"/>
        <v>81013.66156059358</v>
      </c>
      <c r="Q21" s="373">
        <v>0</v>
      </c>
      <c r="R21" s="373">
        <v>0</v>
      </c>
      <c r="S21" s="373">
        <v>0</v>
      </c>
      <c r="T21" s="373">
        <v>0</v>
      </c>
      <c r="U21" s="373">
        <v>0</v>
      </c>
      <c r="V21" s="373">
        <v>0</v>
      </c>
      <c r="W21" s="373">
        <v>0</v>
      </c>
      <c r="X21" s="373">
        <v>0</v>
      </c>
      <c r="Y21" s="373">
        <v>0</v>
      </c>
      <c r="Z21" s="373">
        <v>0</v>
      </c>
      <c r="AA21" s="373">
        <v>0</v>
      </c>
      <c r="AB21" s="402">
        <v>0</v>
      </c>
    </row>
    <row r="22" spans="1:28" x14ac:dyDescent="0.3">
      <c r="A22" s="558"/>
      <c r="B22" s="11" t="s">
        <v>92</v>
      </c>
      <c r="C22" s="3">
        <f>SUM('BIZ kWh ENTRY'!C22,'BIZ kWh ENTRY'!S22,'BIZ kWh ENTRY'!AI22,'BIZ kWh ENTRY'!AY22)</f>
        <v>0</v>
      </c>
      <c r="D22" s="3">
        <f>SUM('BIZ kWh ENTRY'!D22,'BIZ kWh ENTRY'!T22,'BIZ kWh ENTRY'!AJ22,'BIZ kWh ENTRY'!AZ22)</f>
        <v>0</v>
      </c>
      <c r="E22" s="3">
        <f>SUM('BIZ kWh ENTRY'!E22,'BIZ kWh ENTRY'!U22,'BIZ kWh ENTRY'!AK22,'BIZ kWh ENTRY'!BA22)</f>
        <v>0</v>
      </c>
      <c r="F22" s="3">
        <f>SUM('BIZ kWh ENTRY'!F22,'BIZ kWh ENTRY'!V22,'BIZ kWh ENTRY'!AL22,'BIZ kWh ENTRY'!BB22)</f>
        <v>0</v>
      </c>
      <c r="G22" s="3">
        <f>SUM('BIZ kWh ENTRY'!G22,'BIZ kWh ENTRY'!W22,'BIZ kWh ENTRY'!AM22,'BIZ kWh ENTRY'!BC22)</f>
        <v>0</v>
      </c>
      <c r="H22" s="3">
        <f>SUM('BIZ kWh ENTRY'!H22,'BIZ kWh ENTRY'!X22,'BIZ kWh ENTRY'!AN22,'BIZ kWh ENTRY'!BD22)</f>
        <v>0</v>
      </c>
      <c r="I22" s="3">
        <f>SUM('BIZ kWh ENTRY'!I22,'BIZ kWh ENTRY'!Y22,'BIZ kWh ENTRY'!AO22,'BIZ kWh ENTRY'!BE22)</f>
        <v>0</v>
      </c>
      <c r="J22" s="3">
        <f>SUM('BIZ kWh ENTRY'!J22,'BIZ kWh ENTRY'!Z22,'BIZ kWh ENTRY'!AP22,'BIZ kWh ENTRY'!BF22)</f>
        <v>0</v>
      </c>
      <c r="K22" s="3">
        <f>SUM('BIZ kWh ENTRY'!K22,'BIZ kWh ENTRY'!AA22,'BIZ kWh ENTRY'!AQ22,'BIZ kWh ENTRY'!BG22)</f>
        <v>0</v>
      </c>
      <c r="L22" s="3">
        <f>SUM('BIZ kWh ENTRY'!L22,'BIZ kWh ENTRY'!AB22,'BIZ kWh ENTRY'!AR22,'BIZ kWh ENTRY'!BH22)</f>
        <v>0</v>
      </c>
      <c r="M22" s="3">
        <f>SUM('BIZ kWh ENTRY'!M22,'BIZ kWh ENTRY'!AC22,'BIZ kWh ENTRY'!AS22,'BIZ kWh ENTRY'!BI22)</f>
        <v>0</v>
      </c>
      <c r="N22" s="3">
        <f>SUM('BIZ kWh ENTRY'!N22,'BIZ kWh ENTRY'!AD22,'BIZ kWh ENTRY'!AT22,'BIZ kWh ENTRY'!BJ22)</f>
        <v>0</v>
      </c>
      <c r="O22" s="85">
        <f t="shared" si="5"/>
        <v>0</v>
      </c>
      <c r="Q22" s="373">
        <v>0</v>
      </c>
      <c r="R22" s="373">
        <v>0</v>
      </c>
      <c r="S22" s="373">
        <v>0</v>
      </c>
      <c r="T22" s="373">
        <v>0</v>
      </c>
      <c r="U22" s="373">
        <v>0</v>
      </c>
      <c r="V22" s="373">
        <v>0</v>
      </c>
      <c r="W22" s="373">
        <v>0</v>
      </c>
      <c r="X22" s="373">
        <v>0</v>
      </c>
      <c r="Y22" s="373">
        <v>0</v>
      </c>
      <c r="Z22" s="373">
        <v>0</v>
      </c>
      <c r="AA22" s="373">
        <v>0</v>
      </c>
      <c r="AB22" s="402">
        <v>0</v>
      </c>
    </row>
    <row r="23" spans="1:28" x14ac:dyDescent="0.3">
      <c r="A23" s="558"/>
      <c r="B23" s="11" t="s">
        <v>93</v>
      </c>
      <c r="C23" s="3">
        <f>SUM('BIZ kWh ENTRY'!C23,'BIZ kWh ENTRY'!S23,'BIZ kWh ENTRY'!AI23,'BIZ kWh ENTRY'!AY23)</f>
        <v>868991.36585167423</v>
      </c>
      <c r="D23" s="3">
        <f>SUM('BIZ kWh ENTRY'!D23,'BIZ kWh ENTRY'!T23,'BIZ kWh ENTRY'!AJ23,'BIZ kWh ENTRY'!AZ23)</f>
        <v>0</v>
      </c>
      <c r="E23" s="3">
        <f>SUM('BIZ kWh ENTRY'!E23,'BIZ kWh ENTRY'!U23,'BIZ kWh ENTRY'!AK23,'BIZ kWh ENTRY'!BA23)</f>
        <v>6058.2247914918771</v>
      </c>
      <c r="F23" s="3">
        <f>SUM('BIZ kWh ENTRY'!F23,'BIZ kWh ENTRY'!V23,'BIZ kWh ENTRY'!AL23,'BIZ kWh ENTRY'!BB23)</f>
        <v>35598.666498699022</v>
      </c>
      <c r="G23" s="3">
        <f>SUM('BIZ kWh ENTRY'!G23,'BIZ kWh ENTRY'!W23,'BIZ kWh ENTRY'!AM23,'BIZ kWh ENTRY'!BC23)</f>
        <v>124355.39319331027</v>
      </c>
      <c r="H23" s="3">
        <f>SUM('BIZ kWh ENTRY'!H23,'BIZ kWh ENTRY'!X23,'BIZ kWh ENTRY'!AN23,'BIZ kWh ENTRY'!BD23)</f>
        <v>596352.33383831335</v>
      </c>
      <c r="I23" s="3">
        <f>SUM('BIZ kWh ENTRY'!I23,'BIZ kWh ENTRY'!Y23,'BIZ kWh ENTRY'!AO23,'BIZ kWh ENTRY'!BE23)</f>
        <v>374111.55937139608</v>
      </c>
      <c r="J23" s="3">
        <f>SUM('BIZ kWh ENTRY'!J23,'BIZ kWh ENTRY'!Z23,'BIZ kWh ENTRY'!AP23,'BIZ kWh ENTRY'!BF23)</f>
        <v>980058.48849575827</v>
      </c>
      <c r="K23" s="3">
        <f>SUM('BIZ kWh ENTRY'!K23,'BIZ kWh ENTRY'!AA23,'BIZ kWh ENTRY'!AQ23,'BIZ kWh ENTRY'!BG23)</f>
        <v>1172185.3557698647</v>
      </c>
      <c r="L23" s="3">
        <f>SUM('BIZ kWh ENTRY'!L23,'BIZ kWh ENTRY'!AB23,'BIZ kWh ENTRY'!AR23,'BIZ kWh ENTRY'!BH23)</f>
        <v>1795297.4210700872</v>
      </c>
      <c r="M23" s="3">
        <f>SUM('BIZ kWh ENTRY'!M23,'BIZ kWh ENTRY'!AC23,'BIZ kWh ENTRY'!AS23,'BIZ kWh ENTRY'!BI23)</f>
        <v>836380.4943569632</v>
      </c>
      <c r="N23" s="3">
        <f>SUM('BIZ kWh ENTRY'!N23,'BIZ kWh ENTRY'!AD23,'BIZ kWh ENTRY'!AT23,'BIZ kWh ENTRY'!BJ23)</f>
        <v>1164624.7708780668</v>
      </c>
      <c r="O23" s="85">
        <f t="shared" si="5"/>
        <v>7954014.0741156247</v>
      </c>
      <c r="Q23" s="373">
        <v>0</v>
      </c>
      <c r="R23" s="373">
        <v>0</v>
      </c>
      <c r="S23" s="373">
        <v>0</v>
      </c>
      <c r="T23" s="373">
        <v>0</v>
      </c>
      <c r="U23" s="373">
        <v>0</v>
      </c>
      <c r="V23" s="373">
        <v>0</v>
      </c>
      <c r="W23" s="373">
        <v>0</v>
      </c>
      <c r="X23" s="373">
        <v>0</v>
      </c>
      <c r="Y23" s="373">
        <v>0</v>
      </c>
      <c r="Z23" s="373">
        <v>0</v>
      </c>
      <c r="AA23" s="373">
        <v>0</v>
      </c>
      <c r="AB23" s="402">
        <v>0</v>
      </c>
    </row>
    <row r="24" spans="1:28" x14ac:dyDescent="0.3">
      <c r="A24" s="558"/>
      <c r="B24" s="12" t="s">
        <v>94</v>
      </c>
      <c r="C24" s="3">
        <f>SUM('BIZ kWh ENTRY'!C24,'BIZ kWh ENTRY'!S24,'BIZ kWh ENTRY'!AI24,'BIZ kWh ENTRY'!AY24)</f>
        <v>0</v>
      </c>
      <c r="D24" s="3">
        <f>SUM('BIZ kWh ENTRY'!D24,'BIZ kWh ENTRY'!T24,'BIZ kWh ENTRY'!AJ24,'BIZ kWh ENTRY'!AZ24)</f>
        <v>0</v>
      </c>
      <c r="E24" s="3">
        <f>SUM('BIZ kWh ENTRY'!E24,'BIZ kWh ENTRY'!U24,'BIZ kWh ENTRY'!AK24,'BIZ kWh ENTRY'!BA24)</f>
        <v>0</v>
      </c>
      <c r="F24" s="3">
        <f>SUM('BIZ kWh ENTRY'!F24,'BIZ kWh ENTRY'!V24,'BIZ kWh ENTRY'!AL24,'BIZ kWh ENTRY'!BB24)</f>
        <v>0</v>
      </c>
      <c r="G24" s="3">
        <f>SUM('BIZ kWh ENTRY'!G24,'BIZ kWh ENTRY'!W24,'BIZ kWh ENTRY'!AM24,'BIZ kWh ENTRY'!BC24)</f>
        <v>0</v>
      </c>
      <c r="H24" s="3">
        <f>SUM('BIZ kWh ENTRY'!H24,'BIZ kWh ENTRY'!X24,'BIZ kWh ENTRY'!AN24,'BIZ kWh ENTRY'!BD24)</f>
        <v>0</v>
      </c>
      <c r="I24" s="3">
        <f>SUM('BIZ kWh ENTRY'!I24,'BIZ kWh ENTRY'!Y24,'BIZ kWh ENTRY'!AO24,'BIZ kWh ENTRY'!BE24)</f>
        <v>0</v>
      </c>
      <c r="J24" s="3">
        <f>SUM('BIZ kWh ENTRY'!J24,'BIZ kWh ENTRY'!Z24,'BIZ kWh ENTRY'!AP24,'BIZ kWh ENTRY'!BF24)</f>
        <v>0</v>
      </c>
      <c r="K24" s="3">
        <f>SUM('BIZ kWh ENTRY'!K24,'BIZ kWh ENTRY'!AA24,'BIZ kWh ENTRY'!AQ24,'BIZ kWh ENTRY'!BG24)</f>
        <v>0</v>
      </c>
      <c r="L24" s="3">
        <f>SUM('BIZ kWh ENTRY'!L24,'BIZ kWh ENTRY'!AB24,'BIZ kWh ENTRY'!AR24,'BIZ kWh ENTRY'!BH24)</f>
        <v>0</v>
      </c>
      <c r="M24" s="3">
        <f>SUM('BIZ kWh ENTRY'!M24,'BIZ kWh ENTRY'!AC24,'BIZ kWh ENTRY'!AS24,'BIZ kWh ENTRY'!BI24)</f>
        <v>0</v>
      </c>
      <c r="N24" s="3">
        <f>SUM('BIZ kWh ENTRY'!N24,'BIZ kWh ENTRY'!AD24,'BIZ kWh ENTRY'!AT24,'BIZ kWh ENTRY'!BJ24)</f>
        <v>0</v>
      </c>
      <c r="O24" s="85">
        <f t="shared" si="5"/>
        <v>0</v>
      </c>
      <c r="Q24" s="373">
        <v>0</v>
      </c>
      <c r="R24" s="373">
        <v>0</v>
      </c>
      <c r="S24" s="373">
        <v>0</v>
      </c>
      <c r="T24" s="373">
        <v>0</v>
      </c>
      <c r="U24" s="373">
        <v>0</v>
      </c>
      <c r="V24" s="373">
        <v>0</v>
      </c>
      <c r="W24" s="373">
        <v>0</v>
      </c>
      <c r="X24" s="373">
        <v>0</v>
      </c>
      <c r="Y24" s="373">
        <v>0</v>
      </c>
      <c r="Z24" s="373">
        <v>0</v>
      </c>
      <c r="AA24" s="373">
        <v>0</v>
      </c>
      <c r="AB24" s="402">
        <v>0</v>
      </c>
    </row>
    <row r="25" spans="1:28" x14ac:dyDescent="0.3">
      <c r="A25" s="558"/>
      <c r="B25" s="11" t="s">
        <v>95</v>
      </c>
      <c r="C25" s="3">
        <f>SUM('BIZ kWh ENTRY'!C25,'BIZ kWh ENTRY'!S25,'BIZ kWh ENTRY'!AI25,'BIZ kWh ENTRY'!AY25)</f>
        <v>0</v>
      </c>
      <c r="D25" s="3">
        <f>SUM('BIZ kWh ENTRY'!D25,'BIZ kWh ENTRY'!T25,'BIZ kWh ENTRY'!AJ25,'BIZ kWh ENTRY'!AZ25)</f>
        <v>0</v>
      </c>
      <c r="E25" s="3">
        <f>SUM('BIZ kWh ENTRY'!E25,'BIZ kWh ENTRY'!U25,'BIZ kWh ENTRY'!AK25,'BIZ kWh ENTRY'!BA25)</f>
        <v>0</v>
      </c>
      <c r="F25" s="3">
        <f>SUM('BIZ kWh ENTRY'!F25,'BIZ kWh ENTRY'!V25,'BIZ kWh ENTRY'!AL25,'BIZ kWh ENTRY'!BB25)</f>
        <v>0</v>
      </c>
      <c r="G25" s="3">
        <f>SUM('BIZ kWh ENTRY'!G25,'BIZ kWh ENTRY'!W25,'BIZ kWh ENTRY'!AM25,'BIZ kWh ENTRY'!BC25)</f>
        <v>0</v>
      </c>
      <c r="H25" s="3">
        <f>SUM('BIZ kWh ENTRY'!H25,'BIZ kWh ENTRY'!X25,'BIZ kWh ENTRY'!AN25,'BIZ kWh ENTRY'!BD25)</f>
        <v>0</v>
      </c>
      <c r="I25" s="3">
        <f>SUM('BIZ kWh ENTRY'!I25,'BIZ kWh ENTRY'!Y25,'BIZ kWh ENTRY'!AO25,'BIZ kWh ENTRY'!BE25)</f>
        <v>0</v>
      </c>
      <c r="J25" s="3">
        <f>SUM('BIZ kWh ENTRY'!J25,'BIZ kWh ENTRY'!Z25,'BIZ kWh ENTRY'!AP25,'BIZ kWh ENTRY'!BF25)</f>
        <v>0</v>
      </c>
      <c r="K25" s="3">
        <f>SUM('BIZ kWh ENTRY'!K25,'BIZ kWh ENTRY'!AA25,'BIZ kWh ENTRY'!AQ25,'BIZ kWh ENTRY'!BG25)</f>
        <v>0</v>
      </c>
      <c r="L25" s="3">
        <f>SUM('BIZ kWh ENTRY'!L25,'BIZ kWh ENTRY'!AB25,'BIZ kWh ENTRY'!AR25,'BIZ kWh ENTRY'!BH25)</f>
        <v>0</v>
      </c>
      <c r="M25" s="3">
        <f>SUM('BIZ kWh ENTRY'!M25,'BIZ kWh ENTRY'!AC25,'BIZ kWh ENTRY'!AS25,'BIZ kWh ENTRY'!BI25)</f>
        <v>0</v>
      </c>
      <c r="N25" s="3">
        <f>SUM('BIZ kWh ENTRY'!N25,'BIZ kWh ENTRY'!AD25,'BIZ kWh ENTRY'!AT25,'BIZ kWh ENTRY'!BJ25)</f>
        <v>44326.094357732356</v>
      </c>
      <c r="O25" s="85">
        <f t="shared" si="5"/>
        <v>44326.094357732356</v>
      </c>
      <c r="Q25" s="373">
        <v>0</v>
      </c>
      <c r="R25" s="373">
        <v>0</v>
      </c>
      <c r="S25" s="373">
        <v>0</v>
      </c>
      <c r="T25" s="373">
        <v>0</v>
      </c>
      <c r="U25" s="373">
        <v>0</v>
      </c>
      <c r="V25" s="373">
        <v>0</v>
      </c>
      <c r="W25" s="373">
        <v>0</v>
      </c>
      <c r="X25" s="373">
        <v>0</v>
      </c>
      <c r="Y25" s="373">
        <v>0</v>
      </c>
      <c r="Z25" s="373">
        <v>0</v>
      </c>
      <c r="AA25" s="373">
        <v>0</v>
      </c>
      <c r="AB25" s="402">
        <v>0</v>
      </c>
    </row>
    <row r="26" spans="1:28" x14ac:dyDescent="0.3">
      <c r="A26" s="558"/>
      <c r="B26" s="11" t="s">
        <v>96</v>
      </c>
      <c r="C26" s="3">
        <f>SUM('BIZ kWh ENTRY'!C26,'BIZ kWh ENTRY'!S26,'BIZ kWh ENTRY'!AI26,'BIZ kWh ENTRY'!AY26)</f>
        <v>805458.16012541926</v>
      </c>
      <c r="D26" s="3">
        <f>SUM('BIZ kWh ENTRY'!D26,'BIZ kWh ENTRY'!T26,'BIZ kWh ENTRY'!AJ26,'BIZ kWh ENTRY'!AZ26)</f>
        <v>22144.130782639662</v>
      </c>
      <c r="E26" s="3">
        <f>SUM('BIZ kWh ENTRY'!E26,'BIZ kWh ENTRY'!U26,'BIZ kWh ENTRY'!AK26,'BIZ kWh ENTRY'!BA26)</f>
        <v>4905.3202214758394</v>
      </c>
      <c r="F26" s="3">
        <f>SUM('BIZ kWh ENTRY'!F26,'BIZ kWh ENTRY'!V26,'BIZ kWh ENTRY'!AL26,'BIZ kWh ENTRY'!BB26)</f>
        <v>190678.26956307574</v>
      </c>
      <c r="G26" s="3">
        <f>SUM('BIZ kWh ENTRY'!G26,'BIZ kWh ENTRY'!W26,'BIZ kWh ENTRY'!AM26,'BIZ kWh ENTRY'!BC26)</f>
        <v>485445.50276225409</v>
      </c>
      <c r="H26" s="3">
        <f>SUM('BIZ kWh ENTRY'!H26,'BIZ kWh ENTRY'!X26,'BIZ kWh ENTRY'!AN26,'BIZ kWh ENTRY'!BD26)</f>
        <v>580296.29584120738</v>
      </c>
      <c r="I26" s="3">
        <f>SUM('BIZ kWh ENTRY'!I26,'BIZ kWh ENTRY'!Y26,'BIZ kWh ENTRY'!AO26,'BIZ kWh ENTRY'!BE26)</f>
        <v>115310.36899763175</v>
      </c>
      <c r="J26" s="3">
        <f>SUM('BIZ kWh ENTRY'!J26,'BIZ kWh ENTRY'!Z26,'BIZ kWh ENTRY'!AP26,'BIZ kWh ENTRY'!BF26)</f>
        <v>386740.74285209854</v>
      </c>
      <c r="K26" s="3">
        <f>SUM('BIZ kWh ENTRY'!K26,'BIZ kWh ENTRY'!AA26,'BIZ kWh ENTRY'!AQ26,'BIZ kWh ENTRY'!BG26)</f>
        <v>1461989.5239590863</v>
      </c>
      <c r="L26" s="3">
        <f>SUM('BIZ kWh ENTRY'!L26,'BIZ kWh ENTRY'!AB26,'BIZ kWh ENTRY'!AR26,'BIZ kWh ENTRY'!BH26)</f>
        <v>1572169.5671801264</v>
      </c>
      <c r="M26" s="3">
        <f>SUM('BIZ kWh ENTRY'!M26,'BIZ kWh ENTRY'!AC26,'BIZ kWh ENTRY'!AS26,'BIZ kWh ENTRY'!BI26)</f>
        <v>1203287.8935654613</v>
      </c>
      <c r="N26" s="3">
        <f>SUM('BIZ kWh ENTRY'!N26,'BIZ kWh ENTRY'!AD26,'BIZ kWh ENTRY'!AT26,'BIZ kWh ENTRY'!BJ26)</f>
        <v>5838088.71500511</v>
      </c>
      <c r="O26" s="85">
        <f t="shared" si="5"/>
        <v>12666514.490855586</v>
      </c>
      <c r="Q26" s="373">
        <v>0</v>
      </c>
      <c r="R26" s="373">
        <v>0</v>
      </c>
      <c r="S26" s="373">
        <v>0</v>
      </c>
      <c r="T26" s="373">
        <v>0</v>
      </c>
      <c r="U26" s="373">
        <v>0</v>
      </c>
      <c r="V26" s="373">
        <v>0</v>
      </c>
      <c r="W26" s="373">
        <v>0</v>
      </c>
      <c r="X26" s="373">
        <v>0</v>
      </c>
      <c r="Y26" s="373">
        <v>0</v>
      </c>
      <c r="Z26" s="373">
        <v>0</v>
      </c>
      <c r="AA26" s="373">
        <v>0</v>
      </c>
      <c r="AB26" s="402">
        <v>0</v>
      </c>
    </row>
    <row r="27" spans="1:28" x14ac:dyDescent="0.3">
      <c r="A27" s="558"/>
      <c r="B27" s="11" t="s">
        <v>97</v>
      </c>
      <c r="C27" s="3">
        <f>SUM('BIZ kWh ENTRY'!C27,'BIZ kWh ENTRY'!S27,'BIZ kWh ENTRY'!AI27,'BIZ kWh ENTRY'!AY27)</f>
        <v>121883.26400000002</v>
      </c>
      <c r="D27" s="3">
        <f>SUM('BIZ kWh ENTRY'!D27,'BIZ kWh ENTRY'!T27,'BIZ kWh ENTRY'!AJ27,'BIZ kWh ENTRY'!AZ27)</f>
        <v>80692.930000000008</v>
      </c>
      <c r="E27" s="3">
        <f>SUM('BIZ kWh ENTRY'!E27,'BIZ kWh ENTRY'!U27,'BIZ kWh ENTRY'!AK27,'BIZ kWh ENTRY'!BA27)</f>
        <v>52088.245999999999</v>
      </c>
      <c r="F27" s="3">
        <f>SUM('BIZ kWh ENTRY'!F27,'BIZ kWh ENTRY'!V27,'BIZ kWh ENTRY'!AL27,'BIZ kWh ENTRY'!BB27)</f>
        <v>169167.01400000002</v>
      </c>
      <c r="G27" s="3">
        <f>SUM('BIZ kWh ENTRY'!G27,'BIZ kWh ENTRY'!W27,'BIZ kWh ENTRY'!AM27,'BIZ kWh ENTRY'!BC27)</f>
        <v>33216.775999999998</v>
      </c>
      <c r="H27" s="3">
        <f>SUM('BIZ kWh ENTRY'!H27,'BIZ kWh ENTRY'!X27,'BIZ kWh ENTRY'!AN27,'BIZ kWh ENTRY'!BD27)</f>
        <v>160754.476</v>
      </c>
      <c r="I27" s="3">
        <f>SUM('BIZ kWh ENTRY'!I27,'BIZ kWh ENTRY'!Y27,'BIZ kWh ENTRY'!AO27,'BIZ kWh ENTRY'!BE27)</f>
        <v>147911.97600000002</v>
      </c>
      <c r="J27" s="3">
        <f>SUM('BIZ kWh ENTRY'!J27,'BIZ kWh ENTRY'!Z27,'BIZ kWh ENTRY'!AP27,'BIZ kWh ENTRY'!BF27)</f>
        <v>50804.930000000008</v>
      </c>
      <c r="K27" s="3">
        <f>SUM('BIZ kWh ENTRY'!K27,'BIZ kWh ENTRY'!AA27,'BIZ kWh ENTRY'!AQ27,'BIZ kWh ENTRY'!BG27)</f>
        <v>42014.122000000003</v>
      </c>
      <c r="L27" s="3">
        <f>SUM('BIZ kWh ENTRY'!L27,'BIZ kWh ENTRY'!AB27,'BIZ kWh ENTRY'!AR27,'BIZ kWh ENTRY'!BH27)</f>
        <v>316032.91000000003</v>
      </c>
      <c r="M27" s="3">
        <f>SUM('BIZ kWh ENTRY'!M27,'BIZ kWh ENTRY'!AC27,'BIZ kWh ENTRY'!AS27,'BIZ kWh ENTRY'!BI27)</f>
        <v>629549.62400000007</v>
      </c>
      <c r="N27" s="3">
        <f>SUM('BIZ kWh ENTRY'!N27,'BIZ kWh ENTRY'!AD27,'BIZ kWh ENTRY'!AT27,'BIZ kWh ENTRY'!BJ27)</f>
        <v>1725707.9020000002</v>
      </c>
      <c r="O27" s="85">
        <f t="shared" si="5"/>
        <v>3529824.1700000004</v>
      </c>
      <c r="Q27" s="373">
        <v>0</v>
      </c>
      <c r="R27" s="373">
        <v>0</v>
      </c>
      <c r="S27" s="373">
        <v>0</v>
      </c>
      <c r="T27" s="373">
        <v>0</v>
      </c>
      <c r="U27" s="373">
        <v>0</v>
      </c>
      <c r="V27" s="373">
        <v>0</v>
      </c>
      <c r="W27" s="373">
        <v>0</v>
      </c>
      <c r="X27" s="373">
        <v>0</v>
      </c>
      <c r="Y27" s="373">
        <v>0</v>
      </c>
      <c r="Z27" s="373">
        <v>0</v>
      </c>
      <c r="AA27" s="373">
        <v>0</v>
      </c>
      <c r="AB27" s="402">
        <v>0</v>
      </c>
    </row>
    <row r="28" spans="1:28" x14ac:dyDescent="0.3">
      <c r="A28" s="558"/>
      <c r="B28" s="11" t="s">
        <v>98</v>
      </c>
      <c r="C28" s="3">
        <f>SUM('BIZ kWh ENTRY'!C28,'BIZ kWh ENTRY'!S28,'BIZ kWh ENTRY'!AI28,'BIZ kWh ENTRY'!AY28)</f>
        <v>0</v>
      </c>
      <c r="D28" s="3">
        <f>SUM('BIZ kWh ENTRY'!D28,'BIZ kWh ENTRY'!T28,'BIZ kWh ENTRY'!AJ28,'BIZ kWh ENTRY'!AZ28)</f>
        <v>0</v>
      </c>
      <c r="E28" s="3">
        <f>SUM('BIZ kWh ENTRY'!E28,'BIZ kWh ENTRY'!U28,'BIZ kWh ENTRY'!AK28,'BIZ kWh ENTRY'!BA28)</f>
        <v>0</v>
      </c>
      <c r="F28" s="3">
        <f>SUM('BIZ kWh ENTRY'!F28,'BIZ kWh ENTRY'!V28,'BIZ kWh ENTRY'!AL28,'BIZ kWh ENTRY'!BB28)</f>
        <v>0</v>
      </c>
      <c r="G28" s="3">
        <f>SUM('BIZ kWh ENTRY'!G28,'BIZ kWh ENTRY'!W28,'BIZ kWh ENTRY'!AM28,'BIZ kWh ENTRY'!BC28)</f>
        <v>0</v>
      </c>
      <c r="H28" s="3">
        <f>SUM('BIZ kWh ENTRY'!H28,'BIZ kWh ENTRY'!X28,'BIZ kWh ENTRY'!AN28,'BIZ kWh ENTRY'!BD28)</f>
        <v>0</v>
      </c>
      <c r="I28" s="3">
        <f>SUM('BIZ kWh ENTRY'!I28,'BIZ kWh ENTRY'!Y28,'BIZ kWh ENTRY'!AO28,'BIZ kWh ENTRY'!BE28)</f>
        <v>0</v>
      </c>
      <c r="J28" s="3">
        <f>SUM('BIZ kWh ENTRY'!J28,'BIZ kWh ENTRY'!Z28,'BIZ kWh ENTRY'!AP28,'BIZ kWh ENTRY'!BF28)</f>
        <v>0</v>
      </c>
      <c r="K28" s="3">
        <f>SUM('BIZ kWh ENTRY'!K28,'BIZ kWh ENTRY'!AA28,'BIZ kWh ENTRY'!AQ28,'BIZ kWh ENTRY'!BG28)</f>
        <v>0</v>
      </c>
      <c r="L28" s="3">
        <f>SUM('BIZ kWh ENTRY'!L28,'BIZ kWh ENTRY'!AB28,'BIZ kWh ENTRY'!AR28,'BIZ kWh ENTRY'!BH28)</f>
        <v>0</v>
      </c>
      <c r="M28" s="3">
        <f>SUM('BIZ kWh ENTRY'!M28,'BIZ kWh ENTRY'!AC28,'BIZ kWh ENTRY'!AS28,'BIZ kWh ENTRY'!BI28)</f>
        <v>0</v>
      </c>
      <c r="N28" s="3">
        <f>SUM('BIZ kWh ENTRY'!N28,'BIZ kWh ENTRY'!AD28,'BIZ kWh ENTRY'!AT28,'BIZ kWh ENTRY'!BJ28)</f>
        <v>0</v>
      </c>
      <c r="O28" s="85">
        <f t="shared" si="5"/>
        <v>0</v>
      </c>
      <c r="Q28" s="373">
        <v>0</v>
      </c>
      <c r="R28" s="373">
        <v>0</v>
      </c>
      <c r="S28" s="373">
        <v>0</v>
      </c>
      <c r="T28" s="373">
        <v>0</v>
      </c>
      <c r="U28" s="373">
        <v>0</v>
      </c>
      <c r="V28" s="373">
        <v>0</v>
      </c>
      <c r="W28" s="373">
        <v>0</v>
      </c>
      <c r="X28" s="373">
        <v>0</v>
      </c>
      <c r="Y28" s="373">
        <v>0</v>
      </c>
      <c r="Z28" s="373">
        <v>0</v>
      </c>
      <c r="AA28" s="373">
        <v>0</v>
      </c>
      <c r="AB28" s="402">
        <v>0</v>
      </c>
    </row>
    <row r="29" spans="1:28" x14ac:dyDescent="0.3">
      <c r="A29" s="558"/>
      <c r="B29" s="11" t="s">
        <v>99</v>
      </c>
      <c r="C29" s="3">
        <f>SUM('BIZ kWh ENTRY'!C29,'BIZ kWh ENTRY'!S29,'BIZ kWh ENTRY'!AI29,'BIZ kWh ENTRY'!AY29)</f>
        <v>349071.7172751422</v>
      </c>
      <c r="D29" s="3">
        <f>SUM('BIZ kWh ENTRY'!D29,'BIZ kWh ENTRY'!T29,'BIZ kWh ENTRY'!AJ29,'BIZ kWh ENTRY'!AZ29)</f>
        <v>0</v>
      </c>
      <c r="E29" s="3">
        <f>SUM('BIZ kWh ENTRY'!E29,'BIZ kWh ENTRY'!U29,'BIZ kWh ENTRY'!AK29,'BIZ kWh ENTRY'!BA29)</f>
        <v>0</v>
      </c>
      <c r="F29" s="3">
        <f>SUM('BIZ kWh ENTRY'!F29,'BIZ kWh ENTRY'!V29,'BIZ kWh ENTRY'!AL29,'BIZ kWh ENTRY'!BB29)</f>
        <v>333073.6383145047</v>
      </c>
      <c r="G29" s="3">
        <f>SUM('BIZ kWh ENTRY'!G29,'BIZ kWh ENTRY'!W29,'BIZ kWh ENTRY'!AM29,'BIZ kWh ENTRY'!BC29)</f>
        <v>312598.12800311152</v>
      </c>
      <c r="H29" s="3">
        <f>SUM('BIZ kWh ENTRY'!H29,'BIZ kWh ENTRY'!X29,'BIZ kWh ENTRY'!AN29,'BIZ kWh ENTRY'!BD29)</f>
        <v>0</v>
      </c>
      <c r="I29" s="3">
        <f>SUM('BIZ kWh ENTRY'!I29,'BIZ kWh ENTRY'!Y29,'BIZ kWh ENTRY'!AO29,'BIZ kWh ENTRY'!BE29)</f>
        <v>323609.13340516627</v>
      </c>
      <c r="J29" s="3">
        <f>SUM('BIZ kWh ENTRY'!J29,'BIZ kWh ENTRY'!Z29,'BIZ kWh ENTRY'!AP29,'BIZ kWh ENTRY'!BF29)</f>
        <v>834036.30739132001</v>
      </c>
      <c r="K29" s="3">
        <f>SUM('BIZ kWh ENTRY'!K29,'BIZ kWh ENTRY'!AA29,'BIZ kWh ENTRY'!AQ29,'BIZ kWh ENTRY'!BG29)</f>
        <v>340472.23726261349</v>
      </c>
      <c r="L29" s="3">
        <f>SUM('BIZ kWh ENTRY'!L29,'BIZ kWh ENTRY'!AB29,'BIZ kWh ENTRY'!AR29,'BIZ kWh ENTRY'!BH29)</f>
        <v>182405.04675076151</v>
      </c>
      <c r="M29" s="3">
        <f>SUM('BIZ kWh ENTRY'!M29,'BIZ kWh ENTRY'!AC29,'BIZ kWh ENTRY'!AS29,'BIZ kWh ENTRY'!BI29)</f>
        <v>360623.6073192202</v>
      </c>
      <c r="N29" s="3">
        <f>SUM('BIZ kWh ENTRY'!N29,'BIZ kWh ENTRY'!AD29,'BIZ kWh ENTRY'!AT29,'BIZ kWh ENTRY'!BJ29)</f>
        <v>884842.36335089849</v>
      </c>
      <c r="O29" s="85">
        <f t="shared" si="5"/>
        <v>3920732.1790727382</v>
      </c>
      <c r="Q29" s="373">
        <v>0</v>
      </c>
      <c r="R29" s="373">
        <v>0</v>
      </c>
      <c r="S29" s="373">
        <v>0</v>
      </c>
      <c r="T29" s="373">
        <v>0</v>
      </c>
      <c r="U29" s="373">
        <v>0</v>
      </c>
      <c r="V29" s="373">
        <v>0</v>
      </c>
      <c r="W29" s="373">
        <v>0</v>
      </c>
      <c r="X29" s="373">
        <v>0</v>
      </c>
      <c r="Y29" s="373">
        <v>0</v>
      </c>
      <c r="Z29" s="373">
        <v>0</v>
      </c>
      <c r="AA29" s="373">
        <v>0</v>
      </c>
      <c r="AB29" s="402">
        <v>0</v>
      </c>
    </row>
    <row r="30" spans="1:28" x14ac:dyDescent="0.3">
      <c r="A30" s="558"/>
      <c r="B30" s="11" t="s">
        <v>100</v>
      </c>
      <c r="C30" s="3">
        <f>SUM('BIZ kWh ENTRY'!C30,'BIZ kWh ENTRY'!S30,'BIZ kWh ENTRY'!AI30,'BIZ kWh ENTRY'!AY30)</f>
        <v>0</v>
      </c>
      <c r="D30" s="3">
        <f>SUM('BIZ kWh ENTRY'!D30,'BIZ kWh ENTRY'!T30,'BIZ kWh ENTRY'!AJ30,'BIZ kWh ENTRY'!AZ30)</f>
        <v>0</v>
      </c>
      <c r="E30" s="3">
        <f>SUM('BIZ kWh ENTRY'!E30,'BIZ kWh ENTRY'!U30,'BIZ kWh ENTRY'!AK30,'BIZ kWh ENTRY'!BA30)</f>
        <v>0</v>
      </c>
      <c r="F30" s="3">
        <f>SUM('BIZ kWh ENTRY'!F30,'BIZ kWh ENTRY'!V30,'BIZ kWh ENTRY'!AL30,'BIZ kWh ENTRY'!BB30)</f>
        <v>0</v>
      </c>
      <c r="G30" s="3">
        <f>SUM('BIZ kWh ENTRY'!G30,'BIZ kWh ENTRY'!W30,'BIZ kWh ENTRY'!AM30,'BIZ kWh ENTRY'!BC30)</f>
        <v>0</v>
      </c>
      <c r="H30" s="3">
        <f>SUM('BIZ kWh ENTRY'!H30,'BIZ kWh ENTRY'!X30,'BIZ kWh ENTRY'!AN30,'BIZ kWh ENTRY'!BD30)</f>
        <v>0</v>
      </c>
      <c r="I30" s="3">
        <f>SUM('BIZ kWh ENTRY'!I30,'BIZ kWh ENTRY'!Y30,'BIZ kWh ENTRY'!AO30,'BIZ kWh ENTRY'!BE30)</f>
        <v>0</v>
      </c>
      <c r="J30" s="3">
        <f>SUM('BIZ kWh ENTRY'!J30,'BIZ kWh ENTRY'!Z30,'BIZ kWh ENTRY'!AP30,'BIZ kWh ENTRY'!BF30)</f>
        <v>0</v>
      </c>
      <c r="K30" s="3">
        <f>SUM('BIZ kWh ENTRY'!K30,'BIZ kWh ENTRY'!AA30,'BIZ kWh ENTRY'!AQ30,'BIZ kWh ENTRY'!BG30)</f>
        <v>141994.74900758473</v>
      </c>
      <c r="L30" s="3">
        <f>SUM('BIZ kWh ENTRY'!L30,'BIZ kWh ENTRY'!AB30,'BIZ kWh ENTRY'!AR30,'BIZ kWh ENTRY'!BH30)</f>
        <v>0</v>
      </c>
      <c r="M30" s="3">
        <f>SUM('BIZ kWh ENTRY'!M30,'BIZ kWh ENTRY'!AC30,'BIZ kWh ENTRY'!AS30,'BIZ kWh ENTRY'!BI30)</f>
        <v>0</v>
      </c>
      <c r="N30" s="3">
        <f>SUM('BIZ kWh ENTRY'!N30,'BIZ kWh ENTRY'!AD30,'BIZ kWh ENTRY'!AT30,'BIZ kWh ENTRY'!BJ30)</f>
        <v>1697481.818216949</v>
      </c>
      <c r="O30" s="85">
        <f t="shared" si="5"/>
        <v>1839476.5672245338</v>
      </c>
      <c r="Q30" s="373">
        <v>0</v>
      </c>
      <c r="R30" s="373">
        <v>0</v>
      </c>
      <c r="S30" s="373">
        <v>0</v>
      </c>
      <c r="T30" s="373">
        <v>0</v>
      </c>
      <c r="U30" s="373">
        <v>0</v>
      </c>
      <c r="V30" s="373">
        <v>0</v>
      </c>
      <c r="W30" s="373">
        <v>0</v>
      </c>
      <c r="X30" s="373">
        <v>0</v>
      </c>
      <c r="Y30" s="373">
        <v>0</v>
      </c>
      <c r="Z30" s="373">
        <v>0</v>
      </c>
      <c r="AA30" s="373">
        <v>0</v>
      </c>
      <c r="AB30" s="402">
        <v>0</v>
      </c>
    </row>
    <row r="31" spans="1:28" x14ac:dyDescent="0.3">
      <c r="A31" s="558"/>
      <c r="B31" s="11" t="s">
        <v>101</v>
      </c>
      <c r="C31" s="3">
        <f>SUM('BIZ kWh ENTRY'!C31,'BIZ kWh ENTRY'!S31,'BIZ kWh ENTRY'!AI31,'BIZ kWh ENTRY'!AY31)</f>
        <v>33135.272805421213</v>
      </c>
      <c r="D31" s="3">
        <f>SUM('BIZ kWh ENTRY'!D31,'BIZ kWh ENTRY'!T31,'BIZ kWh ENTRY'!AJ31,'BIZ kWh ENTRY'!AZ31)</f>
        <v>0</v>
      </c>
      <c r="E31" s="3">
        <f>SUM('BIZ kWh ENTRY'!E31,'BIZ kWh ENTRY'!U31,'BIZ kWh ENTRY'!AK31,'BIZ kWh ENTRY'!BA31)</f>
        <v>0</v>
      </c>
      <c r="F31" s="3">
        <f>SUM('BIZ kWh ENTRY'!F31,'BIZ kWh ENTRY'!V31,'BIZ kWh ENTRY'!AL31,'BIZ kWh ENTRY'!BB31)</f>
        <v>28120.731071812268</v>
      </c>
      <c r="G31" s="3">
        <f>SUM('BIZ kWh ENTRY'!G31,'BIZ kWh ENTRY'!W31,'BIZ kWh ENTRY'!AM31,'BIZ kWh ENTRY'!BC31)</f>
        <v>13481.637555125781</v>
      </c>
      <c r="H31" s="3">
        <f>SUM('BIZ kWh ENTRY'!H31,'BIZ kWh ENTRY'!X31,'BIZ kWh ENTRY'!AN31,'BIZ kWh ENTRY'!BD31)</f>
        <v>53926.550220503123</v>
      </c>
      <c r="I31" s="3">
        <f>SUM('BIZ kWh ENTRY'!I31,'BIZ kWh ENTRY'!Y31,'BIZ kWh ENTRY'!AO31,'BIZ kWh ENTRY'!BE31)</f>
        <v>0</v>
      </c>
      <c r="J31" s="3">
        <f>SUM('BIZ kWh ENTRY'!J31,'BIZ kWh ENTRY'!Z31,'BIZ kWh ENTRY'!AP31,'BIZ kWh ENTRY'!BF31)</f>
        <v>9540.3431467871105</v>
      </c>
      <c r="K31" s="3">
        <f>SUM('BIZ kWh ENTRY'!K31,'BIZ kWh ENTRY'!AA31,'BIZ kWh ENTRY'!AQ31,'BIZ kWh ENTRY'!BG31)</f>
        <v>2175.3897708362788</v>
      </c>
      <c r="L31" s="3">
        <f>SUM('BIZ kWh ENTRY'!L31,'BIZ kWh ENTRY'!AB31,'BIZ kWh ENTRY'!AR31,'BIZ kWh ENTRY'!BH31)</f>
        <v>0</v>
      </c>
      <c r="M31" s="3">
        <f>SUM('BIZ kWh ENTRY'!M31,'BIZ kWh ENTRY'!AC31,'BIZ kWh ENTRY'!AS31,'BIZ kWh ENTRY'!BI31)</f>
        <v>122587.13506723587</v>
      </c>
      <c r="N31" s="3">
        <f>SUM('BIZ kWh ENTRY'!N31,'BIZ kWh ENTRY'!AD31,'BIZ kWh ENTRY'!AT31,'BIZ kWh ENTRY'!BJ31)</f>
        <v>469610.92522012512</v>
      </c>
      <c r="O31" s="85">
        <f t="shared" si="5"/>
        <v>732577.98485784675</v>
      </c>
      <c r="Q31" s="373">
        <v>0</v>
      </c>
      <c r="R31" s="373">
        <v>0</v>
      </c>
      <c r="S31" s="373">
        <v>0</v>
      </c>
      <c r="T31" s="373">
        <v>0</v>
      </c>
      <c r="U31" s="373">
        <v>0</v>
      </c>
      <c r="V31" s="373">
        <v>0</v>
      </c>
      <c r="W31" s="373">
        <v>0</v>
      </c>
      <c r="X31" s="373">
        <v>0</v>
      </c>
      <c r="Y31" s="373">
        <v>0</v>
      </c>
      <c r="Z31" s="373">
        <v>0</v>
      </c>
      <c r="AA31" s="373">
        <v>0</v>
      </c>
      <c r="AB31" s="402">
        <v>0</v>
      </c>
    </row>
    <row r="32" spans="1:28" ht="15" thickBot="1" x14ac:dyDescent="0.35">
      <c r="A32" s="559"/>
      <c r="B32" s="11" t="s">
        <v>102</v>
      </c>
      <c r="C32" s="3">
        <f>SUM('BIZ kWh ENTRY'!C32,'BIZ kWh ENTRY'!S32,'BIZ kWh ENTRY'!AI32,'BIZ kWh ENTRY'!AY32)</f>
        <v>0</v>
      </c>
      <c r="D32" s="3">
        <f>SUM('BIZ kWh ENTRY'!D32,'BIZ kWh ENTRY'!T32,'BIZ kWh ENTRY'!AJ32,'BIZ kWh ENTRY'!AZ32)</f>
        <v>0</v>
      </c>
      <c r="E32" s="3">
        <f>SUM('BIZ kWh ENTRY'!E32,'BIZ kWh ENTRY'!U32,'BIZ kWh ENTRY'!AK32,'BIZ kWh ENTRY'!BA32)</f>
        <v>0</v>
      </c>
      <c r="F32" s="3">
        <f>SUM('BIZ kWh ENTRY'!F32,'BIZ kWh ENTRY'!V32,'BIZ kWh ENTRY'!AL32,'BIZ kWh ENTRY'!BB32)</f>
        <v>0</v>
      </c>
      <c r="G32" s="3">
        <f>SUM('BIZ kWh ENTRY'!G32,'BIZ kWh ENTRY'!W32,'BIZ kWh ENTRY'!AM32,'BIZ kWh ENTRY'!BC32)</f>
        <v>0</v>
      </c>
      <c r="H32" s="3">
        <f>SUM('BIZ kWh ENTRY'!H32,'BIZ kWh ENTRY'!X32,'BIZ kWh ENTRY'!AN32,'BIZ kWh ENTRY'!BD32)</f>
        <v>0</v>
      </c>
      <c r="I32" s="3">
        <f>SUM('BIZ kWh ENTRY'!I32,'BIZ kWh ENTRY'!Y32,'BIZ kWh ENTRY'!AO32,'BIZ kWh ENTRY'!BE32)</f>
        <v>0</v>
      </c>
      <c r="J32" s="3">
        <f>SUM('BIZ kWh ENTRY'!J32,'BIZ kWh ENTRY'!Z32,'BIZ kWh ENTRY'!AP32,'BIZ kWh ENTRY'!BF32)</f>
        <v>0</v>
      </c>
      <c r="K32" s="3">
        <f>SUM('BIZ kWh ENTRY'!K32,'BIZ kWh ENTRY'!AA32,'BIZ kWh ENTRY'!AQ32,'BIZ kWh ENTRY'!BG32)</f>
        <v>0</v>
      </c>
      <c r="L32" s="3">
        <f>SUM('BIZ kWh ENTRY'!L32,'BIZ kWh ENTRY'!AB32,'BIZ kWh ENTRY'!AR32,'BIZ kWh ENTRY'!BH32)</f>
        <v>0</v>
      </c>
      <c r="M32" s="3">
        <f>SUM('BIZ kWh ENTRY'!M32,'BIZ kWh ENTRY'!AC32,'BIZ kWh ENTRY'!AS32,'BIZ kWh ENTRY'!BI32)</f>
        <v>0</v>
      </c>
      <c r="N32" s="3">
        <f>SUM('BIZ kWh ENTRY'!N32,'BIZ kWh ENTRY'!AD32,'BIZ kWh ENTRY'!AT32,'BIZ kWh ENTRY'!BJ32)</f>
        <v>218023.5895297307</v>
      </c>
      <c r="O32" s="85">
        <f t="shared" si="5"/>
        <v>218023.5895297307</v>
      </c>
      <c r="Q32" s="373">
        <v>0</v>
      </c>
      <c r="R32" s="373">
        <v>0</v>
      </c>
      <c r="S32" s="373">
        <v>0</v>
      </c>
      <c r="T32" s="373">
        <v>0</v>
      </c>
      <c r="U32" s="373">
        <v>0</v>
      </c>
      <c r="V32" s="373">
        <v>0</v>
      </c>
      <c r="W32" s="373">
        <v>0</v>
      </c>
      <c r="X32" s="373">
        <v>0</v>
      </c>
      <c r="Y32" s="373">
        <v>0</v>
      </c>
      <c r="Z32" s="373">
        <v>0</v>
      </c>
      <c r="AA32" s="373">
        <v>0</v>
      </c>
      <c r="AB32" s="402">
        <v>0</v>
      </c>
    </row>
    <row r="33" spans="1:28" ht="21.45" customHeight="1" thickBot="1" x14ac:dyDescent="0.35">
      <c r="B33" s="225" t="s">
        <v>70</v>
      </c>
      <c r="C33" s="226">
        <f t="shared" ref="C33:N33" si="6">SUM(C20:C32)</f>
        <v>2178539.780057657</v>
      </c>
      <c r="D33" s="226">
        <f t="shared" si="6"/>
        <v>168420.57878263967</v>
      </c>
      <c r="E33" s="226">
        <f t="shared" si="6"/>
        <v>63051.791012967718</v>
      </c>
      <c r="F33" s="226">
        <f t="shared" si="6"/>
        <v>1052303.6894480917</v>
      </c>
      <c r="G33" s="226">
        <f t="shared" si="6"/>
        <v>969097.43751380162</v>
      </c>
      <c r="H33" s="226">
        <f t="shared" si="6"/>
        <v>1429790.7121633827</v>
      </c>
      <c r="I33" s="226">
        <f t="shared" si="6"/>
        <v>960943.03777419403</v>
      </c>
      <c r="J33" s="226">
        <f t="shared" si="6"/>
        <v>2914303.2818859639</v>
      </c>
      <c r="K33" s="226">
        <f t="shared" si="6"/>
        <v>3169800.4231097824</v>
      </c>
      <c r="L33" s="226">
        <f t="shared" si="6"/>
        <v>5624738.7483715583</v>
      </c>
      <c r="M33" s="226">
        <f t="shared" si="6"/>
        <v>3281971.16730888</v>
      </c>
      <c r="N33" s="226">
        <f t="shared" si="6"/>
        <v>12197005.607145468</v>
      </c>
      <c r="O33" s="88">
        <f t="shared" si="5"/>
        <v>34009966.254574388</v>
      </c>
      <c r="Q33" s="373">
        <v>0</v>
      </c>
      <c r="R33" s="373">
        <v>0</v>
      </c>
      <c r="S33" s="373">
        <v>0</v>
      </c>
      <c r="T33" s="373">
        <v>0</v>
      </c>
      <c r="U33" s="373">
        <v>0</v>
      </c>
      <c r="V33" s="373">
        <v>0</v>
      </c>
      <c r="W33" s="373">
        <v>0</v>
      </c>
      <c r="X33" s="373">
        <v>0</v>
      </c>
      <c r="Y33" s="373">
        <v>0</v>
      </c>
      <c r="Z33" s="373">
        <v>0</v>
      </c>
      <c r="AA33" s="373">
        <v>0</v>
      </c>
      <c r="AB33" s="402">
        <v>0</v>
      </c>
    </row>
    <row r="34" spans="1:28" ht="21.6" thickBot="1" x14ac:dyDescent="0.45">
      <c r="A34" s="91"/>
    </row>
    <row r="35" spans="1:28" ht="21.6" thickBot="1" x14ac:dyDescent="0.45">
      <c r="A35" s="91"/>
      <c r="B35" s="221" t="s">
        <v>48</v>
      </c>
      <c r="C35" s="222">
        <v>43850</v>
      </c>
      <c r="D35" s="222">
        <v>43882</v>
      </c>
      <c r="E35" s="222">
        <v>43914</v>
      </c>
      <c r="F35" s="222">
        <v>43946</v>
      </c>
      <c r="G35" s="222">
        <v>43978</v>
      </c>
      <c r="H35" s="222">
        <v>44010</v>
      </c>
      <c r="I35" s="222">
        <v>44042</v>
      </c>
      <c r="J35" s="222">
        <v>44074</v>
      </c>
      <c r="K35" s="222">
        <v>44076</v>
      </c>
      <c r="L35" s="222">
        <v>44107</v>
      </c>
      <c r="M35" s="222">
        <v>44140</v>
      </c>
      <c r="N35" s="222" t="s">
        <v>57</v>
      </c>
      <c r="O35" s="223" t="s">
        <v>3</v>
      </c>
      <c r="Q35" s="43"/>
      <c r="R35" s="43"/>
      <c r="S35" s="43"/>
      <c r="T35" s="43"/>
      <c r="U35" s="43"/>
      <c r="V35" s="43"/>
      <c r="W35" s="43"/>
      <c r="X35" s="203"/>
    </row>
    <row r="36" spans="1:28" ht="15" customHeight="1" x14ac:dyDescent="0.3">
      <c r="A36" s="557" t="s">
        <v>104</v>
      </c>
      <c r="B36" s="11" t="s">
        <v>90</v>
      </c>
      <c r="C36" s="3">
        <f>SUM('BIZ kWh ENTRY'!C36,'BIZ kWh ENTRY'!S36,'BIZ kWh ENTRY'!AI36,'BIZ kWh ENTRY'!AY36)</f>
        <v>0</v>
      </c>
      <c r="D36" s="3">
        <f>SUM('BIZ kWh ENTRY'!D36,'BIZ kWh ENTRY'!T36,'BIZ kWh ENTRY'!AJ36,'BIZ kWh ENTRY'!AZ36)</f>
        <v>0</v>
      </c>
      <c r="E36" s="3">
        <f>SUM('BIZ kWh ENTRY'!E36,'BIZ kWh ENTRY'!U36,'BIZ kWh ENTRY'!AK36,'BIZ kWh ENTRY'!BA36)</f>
        <v>0</v>
      </c>
      <c r="F36" s="3">
        <f>SUM('BIZ kWh ENTRY'!F36,'BIZ kWh ENTRY'!V36,'BIZ kWh ENTRY'!AL36,'BIZ kWh ENTRY'!BB36)</f>
        <v>0</v>
      </c>
      <c r="G36" s="3">
        <f>SUM('BIZ kWh ENTRY'!G36,'BIZ kWh ENTRY'!W36,'BIZ kWh ENTRY'!AM36,'BIZ kWh ENTRY'!BC36)</f>
        <v>0</v>
      </c>
      <c r="H36" s="3">
        <f>SUM('BIZ kWh ENTRY'!H36,'BIZ kWh ENTRY'!X36,'BIZ kWh ENTRY'!AN36,'BIZ kWh ENTRY'!BD36)</f>
        <v>0</v>
      </c>
      <c r="I36" s="3">
        <f>SUM('BIZ kWh ENTRY'!I36,'BIZ kWh ENTRY'!Y36,'BIZ kWh ENTRY'!AO36,'BIZ kWh ENTRY'!BE36)</f>
        <v>0</v>
      </c>
      <c r="J36" s="3">
        <f>SUM('BIZ kWh ENTRY'!J36,'BIZ kWh ENTRY'!Z36,'BIZ kWh ENTRY'!AP36,'BIZ kWh ENTRY'!BF36)</f>
        <v>0</v>
      </c>
      <c r="K36" s="3">
        <f>SUM('BIZ kWh ENTRY'!K36,'BIZ kWh ENTRY'!AA36,'BIZ kWh ENTRY'!AQ36,'BIZ kWh ENTRY'!BG36)</f>
        <v>0</v>
      </c>
      <c r="L36" s="3">
        <f>SUM('BIZ kWh ENTRY'!L36,'BIZ kWh ENTRY'!AB36,'BIZ kWh ENTRY'!AR36,'BIZ kWh ENTRY'!BH36)</f>
        <v>0</v>
      </c>
      <c r="M36" s="3">
        <f>SUM('BIZ kWh ENTRY'!M36,'BIZ kWh ENTRY'!AC36,'BIZ kWh ENTRY'!AS36,'BIZ kWh ENTRY'!BI36)</f>
        <v>0</v>
      </c>
      <c r="N36" s="3">
        <f>SUM('BIZ kWh ENTRY'!N36,'BIZ kWh ENTRY'!AD36,'BIZ kWh ENTRY'!AT36,'BIZ kWh ENTRY'!BJ36)</f>
        <v>41780.101461432278</v>
      </c>
      <c r="O36" s="85">
        <f t="shared" ref="O36:O49" si="7">SUM(C36:N36)</f>
        <v>41780.101461432278</v>
      </c>
      <c r="Q36" s="373">
        <v>0</v>
      </c>
      <c r="R36" s="373">
        <v>0</v>
      </c>
      <c r="S36" s="373">
        <v>0</v>
      </c>
      <c r="T36" s="373">
        <v>0</v>
      </c>
      <c r="U36" s="373">
        <v>0</v>
      </c>
      <c r="V36" s="373">
        <v>0</v>
      </c>
      <c r="W36" s="373">
        <v>0</v>
      </c>
      <c r="X36" s="373">
        <v>0</v>
      </c>
      <c r="Y36" s="373">
        <v>0</v>
      </c>
      <c r="Z36" s="373">
        <v>0</v>
      </c>
      <c r="AA36" s="373">
        <v>0</v>
      </c>
      <c r="AB36" s="402">
        <v>0</v>
      </c>
    </row>
    <row r="37" spans="1:28" x14ac:dyDescent="0.3">
      <c r="A37" s="558"/>
      <c r="B37" s="12" t="s">
        <v>91</v>
      </c>
      <c r="C37" s="3">
        <f>SUM('BIZ kWh ENTRY'!C37,'BIZ kWh ENTRY'!S37,'BIZ kWh ENTRY'!AI37,'BIZ kWh ENTRY'!AY37)</f>
        <v>0</v>
      </c>
      <c r="D37" s="3">
        <f>SUM('BIZ kWh ENTRY'!D37,'BIZ kWh ENTRY'!T37,'BIZ kWh ENTRY'!AJ37,'BIZ kWh ENTRY'!AZ37)</f>
        <v>0</v>
      </c>
      <c r="E37" s="3">
        <f>SUM('BIZ kWh ENTRY'!E37,'BIZ kWh ENTRY'!U37,'BIZ kWh ENTRY'!AK37,'BIZ kWh ENTRY'!BA37)</f>
        <v>0</v>
      </c>
      <c r="F37" s="3">
        <f>SUM('BIZ kWh ENTRY'!F37,'BIZ kWh ENTRY'!V37,'BIZ kWh ENTRY'!AL37,'BIZ kWh ENTRY'!BB37)</f>
        <v>0</v>
      </c>
      <c r="G37" s="3">
        <f>SUM('BIZ kWh ENTRY'!G37,'BIZ kWh ENTRY'!W37,'BIZ kWh ENTRY'!AM37,'BIZ kWh ENTRY'!BC37)</f>
        <v>0</v>
      </c>
      <c r="H37" s="3">
        <f>SUM('BIZ kWh ENTRY'!H37,'BIZ kWh ENTRY'!X37,'BIZ kWh ENTRY'!AN37,'BIZ kWh ENTRY'!BD37)</f>
        <v>0</v>
      </c>
      <c r="I37" s="3">
        <f>SUM('BIZ kWh ENTRY'!I37,'BIZ kWh ENTRY'!Y37,'BIZ kWh ENTRY'!AO37,'BIZ kWh ENTRY'!BE37)</f>
        <v>0</v>
      </c>
      <c r="J37" s="3">
        <f>SUM('BIZ kWh ENTRY'!J37,'BIZ kWh ENTRY'!Z37,'BIZ kWh ENTRY'!AP37,'BIZ kWh ENTRY'!BF37)</f>
        <v>0</v>
      </c>
      <c r="K37" s="3">
        <f>SUM('BIZ kWh ENTRY'!K37,'BIZ kWh ENTRY'!AA37,'BIZ kWh ENTRY'!AQ37,'BIZ kWh ENTRY'!BG37)</f>
        <v>0</v>
      </c>
      <c r="L37" s="3">
        <f>SUM('BIZ kWh ENTRY'!L37,'BIZ kWh ENTRY'!AB37,'BIZ kWh ENTRY'!AR37,'BIZ kWh ENTRY'!BH37)</f>
        <v>0</v>
      </c>
      <c r="M37" s="3">
        <f>SUM('BIZ kWh ENTRY'!M37,'BIZ kWh ENTRY'!AC37,'BIZ kWh ENTRY'!AS37,'BIZ kWh ENTRY'!BI37)</f>
        <v>0</v>
      </c>
      <c r="N37" s="3">
        <f>SUM('BIZ kWh ENTRY'!N37,'BIZ kWh ENTRY'!AD37,'BIZ kWh ENTRY'!AT37,'BIZ kWh ENTRY'!BJ37)</f>
        <v>0</v>
      </c>
      <c r="O37" s="85">
        <f t="shared" si="7"/>
        <v>0</v>
      </c>
      <c r="Q37" s="373">
        <v>0</v>
      </c>
      <c r="R37" s="373">
        <v>0</v>
      </c>
      <c r="S37" s="373">
        <v>0</v>
      </c>
      <c r="T37" s="373">
        <v>0</v>
      </c>
      <c r="U37" s="373">
        <v>0</v>
      </c>
      <c r="V37" s="373">
        <v>0</v>
      </c>
      <c r="W37" s="373">
        <v>0</v>
      </c>
      <c r="X37" s="373">
        <v>0</v>
      </c>
      <c r="Y37" s="373">
        <v>0</v>
      </c>
      <c r="Z37" s="373">
        <v>0</v>
      </c>
      <c r="AA37" s="373">
        <v>0</v>
      </c>
      <c r="AB37" s="402">
        <v>0</v>
      </c>
    </row>
    <row r="38" spans="1:28" x14ac:dyDescent="0.3">
      <c r="A38" s="558"/>
      <c r="B38" s="11" t="s">
        <v>92</v>
      </c>
      <c r="C38" s="3">
        <f>SUM('BIZ kWh ENTRY'!C38,'BIZ kWh ENTRY'!S38,'BIZ kWh ENTRY'!AI38,'BIZ kWh ENTRY'!AY38)</f>
        <v>0</v>
      </c>
      <c r="D38" s="3">
        <f>SUM('BIZ kWh ENTRY'!D38,'BIZ kWh ENTRY'!T38,'BIZ kWh ENTRY'!AJ38,'BIZ kWh ENTRY'!AZ38)</f>
        <v>0</v>
      </c>
      <c r="E38" s="3">
        <f>SUM('BIZ kWh ENTRY'!E38,'BIZ kWh ENTRY'!U38,'BIZ kWh ENTRY'!AK38,'BIZ kWh ENTRY'!BA38)</f>
        <v>0</v>
      </c>
      <c r="F38" s="3">
        <f>SUM('BIZ kWh ENTRY'!F38,'BIZ kWh ENTRY'!V38,'BIZ kWh ENTRY'!AL38,'BIZ kWh ENTRY'!BB38)</f>
        <v>0</v>
      </c>
      <c r="G38" s="3">
        <f>SUM('BIZ kWh ENTRY'!G38,'BIZ kWh ENTRY'!W38,'BIZ kWh ENTRY'!AM38,'BIZ kWh ENTRY'!BC38)</f>
        <v>0</v>
      </c>
      <c r="H38" s="3">
        <f>SUM('BIZ kWh ENTRY'!H38,'BIZ kWh ENTRY'!X38,'BIZ kWh ENTRY'!AN38,'BIZ kWh ENTRY'!BD38)</f>
        <v>0</v>
      </c>
      <c r="I38" s="3">
        <f>SUM('BIZ kWh ENTRY'!I38,'BIZ kWh ENTRY'!Y38,'BIZ kWh ENTRY'!AO38,'BIZ kWh ENTRY'!BE38)</f>
        <v>0</v>
      </c>
      <c r="J38" s="3">
        <f>SUM('BIZ kWh ENTRY'!J38,'BIZ kWh ENTRY'!Z38,'BIZ kWh ENTRY'!AP38,'BIZ kWh ENTRY'!BF38)</f>
        <v>0</v>
      </c>
      <c r="K38" s="3">
        <f>SUM('BIZ kWh ENTRY'!K38,'BIZ kWh ENTRY'!AA38,'BIZ kWh ENTRY'!AQ38,'BIZ kWh ENTRY'!BG38)</f>
        <v>0</v>
      </c>
      <c r="L38" s="3">
        <f>SUM('BIZ kWh ENTRY'!L38,'BIZ kWh ENTRY'!AB38,'BIZ kWh ENTRY'!AR38,'BIZ kWh ENTRY'!BH38)</f>
        <v>0</v>
      </c>
      <c r="M38" s="3">
        <f>SUM('BIZ kWh ENTRY'!M38,'BIZ kWh ENTRY'!AC38,'BIZ kWh ENTRY'!AS38,'BIZ kWh ENTRY'!BI38)</f>
        <v>0</v>
      </c>
      <c r="N38" s="3">
        <f>SUM('BIZ kWh ENTRY'!N38,'BIZ kWh ENTRY'!AD38,'BIZ kWh ENTRY'!AT38,'BIZ kWh ENTRY'!BJ38)</f>
        <v>0</v>
      </c>
      <c r="O38" s="85">
        <f t="shared" si="7"/>
        <v>0</v>
      </c>
      <c r="Q38" s="373">
        <v>0</v>
      </c>
      <c r="R38" s="373">
        <v>0</v>
      </c>
      <c r="S38" s="373">
        <v>0</v>
      </c>
      <c r="T38" s="373">
        <v>0</v>
      </c>
      <c r="U38" s="373">
        <v>0</v>
      </c>
      <c r="V38" s="373">
        <v>0</v>
      </c>
      <c r="W38" s="373">
        <v>0</v>
      </c>
      <c r="X38" s="373">
        <v>0</v>
      </c>
      <c r="Y38" s="373">
        <v>0</v>
      </c>
      <c r="Z38" s="373">
        <v>0</v>
      </c>
      <c r="AA38" s="373">
        <v>0</v>
      </c>
      <c r="AB38" s="402">
        <v>0</v>
      </c>
    </row>
    <row r="39" spans="1:28" x14ac:dyDescent="0.3">
      <c r="A39" s="558"/>
      <c r="B39" s="11" t="s">
        <v>93</v>
      </c>
      <c r="C39" s="3">
        <f>SUM('BIZ kWh ENTRY'!C39,'BIZ kWh ENTRY'!S39,'BIZ kWh ENTRY'!AI39,'BIZ kWh ENTRY'!AY39)</f>
        <v>0</v>
      </c>
      <c r="D39" s="3">
        <f>SUM('BIZ kWh ENTRY'!D39,'BIZ kWh ENTRY'!T39,'BIZ kWh ENTRY'!AJ39,'BIZ kWh ENTRY'!AZ39)</f>
        <v>0</v>
      </c>
      <c r="E39" s="3">
        <f>SUM('BIZ kWh ENTRY'!E39,'BIZ kWh ENTRY'!U39,'BIZ kWh ENTRY'!AK39,'BIZ kWh ENTRY'!BA39)</f>
        <v>0</v>
      </c>
      <c r="F39" s="3">
        <f>SUM('BIZ kWh ENTRY'!F39,'BIZ kWh ENTRY'!V39,'BIZ kWh ENTRY'!AL39,'BIZ kWh ENTRY'!BB39)</f>
        <v>46165.241566057237</v>
      </c>
      <c r="G39" s="3">
        <f>SUM('BIZ kWh ENTRY'!G39,'BIZ kWh ENTRY'!W39,'BIZ kWh ENTRY'!AM39,'BIZ kWh ENTRY'!BC39)</f>
        <v>0</v>
      </c>
      <c r="H39" s="3">
        <f>SUM('BIZ kWh ENTRY'!H39,'BIZ kWh ENTRY'!X39,'BIZ kWh ENTRY'!AN39,'BIZ kWh ENTRY'!BD39)</f>
        <v>0</v>
      </c>
      <c r="I39" s="3">
        <f>SUM('BIZ kWh ENTRY'!I39,'BIZ kWh ENTRY'!Y39,'BIZ kWh ENTRY'!AO39,'BIZ kWh ENTRY'!BE39)</f>
        <v>0</v>
      </c>
      <c r="J39" s="3">
        <f>SUM('BIZ kWh ENTRY'!J39,'BIZ kWh ENTRY'!Z39,'BIZ kWh ENTRY'!AP39,'BIZ kWh ENTRY'!BF39)</f>
        <v>0</v>
      </c>
      <c r="K39" s="3">
        <f>SUM('BIZ kWh ENTRY'!K39,'BIZ kWh ENTRY'!AA39,'BIZ kWh ENTRY'!AQ39,'BIZ kWh ENTRY'!BG39)</f>
        <v>0</v>
      </c>
      <c r="L39" s="3">
        <f>SUM('BIZ kWh ENTRY'!L39,'BIZ kWh ENTRY'!AB39,'BIZ kWh ENTRY'!AR39,'BIZ kWh ENTRY'!BH39)</f>
        <v>11852.490411106888</v>
      </c>
      <c r="M39" s="3">
        <f>SUM('BIZ kWh ENTRY'!M39,'BIZ kWh ENTRY'!AC39,'BIZ kWh ENTRY'!AS39,'BIZ kWh ENTRY'!BI39)</f>
        <v>0</v>
      </c>
      <c r="N39" s="3">
        <f>SUM('BIZ kWh ENTRY'!N39,'BIZ kWh ENTRY'!AD39,'BIZ kWh ENTRY'!AT39,'BIZ kWh ENTRY'!BJ39)</f>
        <v>708043.93053479725</v>
      </c>
      <c r="O39" s="85">
        <f t="shared" si="7"/>
        <v>766061.66251196142</v>
      </c>
      <c r="Q39" s="373">
        <v>0</v>
      </c>
      <c r="R39" s="373">
        <v>0</v>
      </c>
      <c r="S39" s="373">
        <v>0</v>
      </c>
      <c r="T39" s="373">
        <v>0</v>
      </c>
      <c r="U39" s="373">
        <v>0</v>
      </c>
      <c r="V39" s="373">
        <v>0</v>
      </c>
      <c r="W39" s="373">
        <v>0</v>
      </c>
      <c r="X39" s="373">
        <v>0</v>
      </c>
      <c r="Y39" s="373">
        <v>0</v>
      </c>
      <c r="Z39" s="373">
        <v>0</v>
      </c>
      <c r="AA39" s="373">
        <v>0</v>
      </c>
      <c r="AB39" s="402">
        <v>0</v>
      </c>
    </row>
    <row r="40" spans="1:28" x14ac:dyDescent="0.3">
      <c r="A40" s="558"/>
      <c r="B40" s="12" t="s">
        <v>94</v>
      </c>
      <c r="C40" s="3">
        <f>SUM('BIZ kWh ENTRY'!C40,'BIZ kWh ENTRY'!S40,'BIZ kWh ENTRY'!AI40,'BIZ kWh ENTRY'!AY40)</f>
        <v>0</v>
      </c>
      <c r="D40" s="3">
        <f>SUM('BIZ kWh ENTRY'!D40,'BIZ kWh ENTRY'!T40,'BIZ kWh ENTRY'!AJ40,'BIZ kWh ENTRY'!AZ40)</f>
        <v>0</v>
      </c>
      <c r="E40" s="3">
        <f>SUM('BIZ kWh ENTRY'!E40,'BIZ kWh ENTRY'!U40,'BIZ kWh ENTRY'!AK40,'BIZ kWh ENTRY'!BA40)</f>
        <v>0</v>
      </c>
      <c r="F40" s="3">
        <f>SUM('BIZ kWh ENTRY'!F40,'BIZ kWh ENTRY'!V40,'BIZ kWh ENTRY'!AL40,'BIZ kWh ENTRY'!BB40)</f>
        <v>0</v>
      </c>
      <c r="G40" s="3">
        <f>SUM('BIZ kWh ENTRY'!G40,'BIZ kWh ENTRY'!W40,'BIZ kWh ENTRY'!AM40,'BIZ kWh ENTRY'!BC40)</f>
        <v>0</v>
      </c>
      <c r="H40" s="3">
        <f>SUM('BIZ kWh ENTRY'!H40,'BIZ kWh ENTRY'!X40,'BIZ kWh ENTRY'!AN40,'BIZ kWh ENTRY'!BD40)</f>
        <v>0</v>
      </c>
      <c r="I40" s="3">
        <f>SUM('BIZ kWh ENTRY'!I40,'BIZ kWh ENTRY'!Y40,'BIZ kWh ENTRY'!AO40,'BIZ kWh ENTRY'!BE40)</f>
        <v>0</v>
      </c>
      <c r="J40" s="3">
        <f>SUM('BIZ kWh ENTRY'!J40,'BIZ kWh ENTRY'!Z40,'BIZ kWh ENTRY'!AP40,'BIZ kWh ENTRY'!BF40)</f>
        <v>0</v>
      </c>
      <c r="K40" s="3">
        <f>SUM('BIZ kWh ENTRY'!K40,'BIZ kWh ENTRY'!AA40,'BIZ kWh ENTRY'!AQ40,'BIZ kWh ENTRY'!BG40)</f>
        <v>0</v>
      </c>
      <c r="L40" s="3">
        <f>SUM('BIZ kWh ENTRY'!L40,'BIZ kWh ENTRY'!AB40,'BIZ kWh ENTRY'!AR40,'BIZ kWh ENTRY'!BH40)</f>
        <v>0</v>
      </c>
      <c r="M40" s="3">
        <f>SUM('BIZ kWh ENTRY'!M40,'BIZ kWh ENTRY'!AC40,'BIZ kWh ENTRY'!AS40,'BIZ kWh ENTRY'!BI40)</f>
        <v>0</v>
      </c>
      <c r="N40" s="3">
        <f>SUM('BIZ kWh ENTRY'!N40,'BIZ kWh ENTRY'!AD40,'BIZ kWh ENTRY'!AT40,'BIZ kWh ENTRY'!BJ40)</f>
        <v>0</v>
      </c>
      <c r="O40" s="85">
        <f t="shared" si="7"/>
        <v>0</v>
      </c>
      <c r="Q40" s="373">
        <v>0</v>
      </c>
      <c r="R40" s="373">
        <v>0</v>
      </c>
      <c r="S40" s="373">
        <v>0</v>
      </c>
      <c r="T40" s="373">
        <v>0</v>
      </c>
      <c r="U40" s="373">
        <v>0</v>
      </c>
      <c r="V40" s="373">
        <v>0</v>
      </c>
      <c r="W40" s="373">
        <v>0</v>
      </c>
      <c r="X40" s="373">
        <v>0</v>
      </c>
      <c r="Y40" s="373">
        <v>0</v>
      </c>
      <c r="Z40" s="373">
        <v>0</v>
      </c>
      <c r="AA40" s="373">
        <v>0</v>
      </c>
      <c r="AB40" s="402">
        <v>0</v>
      </c>
    </row>
    <row r="41" spans="1:28" x14ac:dyDescent="0.3">
      <c r="A41" s="558"/>
      <c r="B41" s="11" t="s">
        <v>95</v>
      </c>
      <c r="C41" s="3">
        <f>SUM('BIZ kWh ENTRY'!C41,'BIZ kWh ENTRY'!S41,'BIZ kWh ENTRY'!AI41,'BIZ kWh ENTRY'!AY41)</f>
        <v>0</v>
      </c>
      <c r="D41" s="3">
        <f>SUM('BIZ kWh ENTRY'!D41,'BIZ kWh ENTRY'!T41,'BIZ kWh ENTRY'!AJ41,'BIZ kWh ENTRY'!AZ41)</f>
        <v>0</v>
      </c>
      <c r="E41" s="3">
        <f>SUM('BIZ kWh ENTRY'!E41,'BIZ kWh ENTRY'!U41,'BIZ kWh ENTRY'!AK41,'BIZ kWh ENTRY'!BA41)</f>
        <v>0</v>
      </c>
      <c r="F41" s="3">
        <f>SUM('BIZ kWh ENTRY'!F41,'BIZ kWh ENTRY'!V41,'BIZ kWh ENTRY'!AL41,'BIZ kWh ENTRY'!BB41)</f>
        <v>0</v>
      </c>
      <c r="G41" s="3">
        <f>SUM('BIZ kWh ENTRY'!G41,'BIZ kWh ENTRY'!W41,'BIZ kWh ENTRY'!AM41,'BIZ kWh ENTRY'!BC41)</f>
        <v>0</v>
      </c>
      <c r="H41" s="3">
        <f>SUM('BIZ kWh ENTRY'!H41,'BIZ kWh ENTRY'!X41,'BIZ kWh ENTRY'!AN41,'BIZ kWh ENTRY'!BD41)</f>
        <v>0</v>
      </c>
      <c r="I41" s="3">
        <f>SUM('BIZ kWh ENTRY'!I41,'BIZ kWh ENTRY'!Y41,'BIZ kWh ENTRY'!AO41,'BIZ kWh ENTRY'!BE41)</f>
        <v>0</v>
      </c>
      <c r="J41" s="3">
        <f>SUM('BIZ kWh ENTRY'!J41,'BIZ kWh ENTRY'!Z41,'BIZ kWh ENTRY'!AP41,'BIZ kWh ENTRY'!BF41)</f>
        <v>0</v>
      </c>
      <c r="K41" s="3">
        <f>SUM('BIZ kWh ENTRY'!K41,'BIZ kWh ENTRY'!AA41,'BIZ kWh ENTRY'!AQ41,'BIZ kWh ENTRY'!BG41)</f>
        <v>0</v>
      </c>
      <c r="L41" s="3">
        <f>SUM('BIZ kWh ENTRY'!L41,'BIZ kWh ENTRY'!AB41,'BIZ kWh ENTRY'!AR41,'BIZ kWh ENTRY'!BH41)</f>
        <v>0</v>
      </c>
      <c r="M41" s="3">
        <f>SUM('BIZ kWh ENTRY'!M41,'BIZ kWh ENTRY'!AC41,'BIZ kWh ENTRY'!AS41,'BIZ kWh ENTRY'!BI41)</f>
        <v>0</v>
      </c>
      <c r="N41" s="3">
        <f>SUM('BIZ kWh ENTRY'!N41,'BIZ kWh ENTRY'!AD41,'BIZ kWh ENTRY'!AT41,'BIZ kWh ENTRY'!BJ41)</f>
        <v>0</v>
      </c>
      <c r="O41" s="85">
        <f t="shared" si="7"/>
        <v>0</v>
      </c>
      <c r="Q41" s="373">
        <v>0</v>
      </c>
      <c r="R41" s="373">
        <v>0</v>
      </c>
      <c r="S41" s="373">
        <v>0</v>
      </c>
      <c r="T41" s="373">
        <v>0</v>
      </c>
      <c r="U41" s="373">
        <v>0</v>
      </c>
      <c r="V41" s="373">
        <v>0</v>
      </c>
      <c r="W41" s="373">
        <v>0</v>
      </c>
      <c r="X41" s="373">
        <v>0</v>
      </c>
      <c r="Y41" s="373">
        <v>0</v>
      </c>
      <c r="Z41" s="373">
        <v>0</v>
      </c>
      <c r="AA41" s="373">
        <v>0</v>
      </c>
      <c r="AB41" s="402">
        <v>0</v>
      </c>
    </row>
    <row r="42" spans="1:28" x14ac:dyDescent="0.3">
      <c r="A42" s="558"/>
      <c r="B42" s="11" t="s">
        <v>96</v>
      </c>
      <c r="C42" s="3">
        <f>SUM('BIZ kWh ENTRY'!C42,'BIZ kWh ENTRY'!S42,'BIZ kWh ENTRY'!AI42,'BIZ kWh ENTRY'!AY42)</f>
        <v>0</v>
      </c>
      <c r="D42" s="3">
        <f>SUM('BIZ kWh ENTRY'!D42,'BIZ kWh ENTRY'!T42,'BIZ kWh ENTRY'!AJ42,'BIZ kWh ENTRY'!AZ42)</f>
        <v>0</v>
      </c>
      <c r="E42" s="3">
        <f>SUM('BIZ kWh ENTRY'!E42,'BIZ kWh ENTRY'!U42,'BIZ kWh ENTRY'!AK42,'BIZ kWh ENTRY'!BA42)</f>
        <v>0</v>
      </c>
      <c r="F42" s="3">
        <f>SUM('BIZ kWh ENTRY'!F42,'BIZ kWh ENTRY'!V42,'BIZ kWh ENTRY'!AL42,'BIZ kWh ENTRY'!BB42)</f>
        <v>39175.211819636257</v>
      </c>
      <c r="G42" s="3">
        <f>SUM('BIZ kWh ENTRY'!G42,'BIZ kWh ENTRY'!W42,'BIZ kWh ENTRY'!AM42,'BIZ kWh ENTRY'!BC42)</f>
        <v>0</v>
      </c>
      <c r="H42" s="3">
        <f>SUM('BIZ kWh ENTRY'!H42,'BIZ kWh ENTRY'!X42,'BIZ kWh ENTRY'!AN42,'BIZ kWh ENTRY'!BD42)</f>
        <v>0</v>
      </c>
      <c r="I42" s="3">
        <f>SUM('BIZ kWh ENTRY'!I42,'BIZ kWh ENTRY'!Y42,'BIZ kWh ENTRY'!AO42,'BIZ kWh ENTRY'!BE42)</f>
        <v>0</v>
      </c>
      <c r="J42" s="3">
        <f>SUM('BIZ kWh ENTRY'!J42,'BIZ kWh ENTRY'!Z42,'BIZ kWh ENTRY'!AP42,'BIZ kWh ENTRY'!BF42)</f>
        <v>49452.156317046036</v>
      </c>
      <c r="K42" s="3">
        <f>SUM('BIZ kWh ENTRY'!K42,'BIZ kWh ENTRY'!AA42,'BIZ kWh ENTRY'!AQ42,'BIZ kWh ENTRY'!BG42)</f>
        <v>0</v>
      </c>
      <c r="L42" s="3">
        <f>SUM('BIZ kWh ENTRY'!L42,'BIZ kWh ENTRY'!AB42,'BIZ kWh ENTRY'!AR42,'BIZ kWh ENTRY'!BH42)</f>
        <v>0</v>
      </c>
      <c r="M42" s="3">
        <f>SUM('BIZ kWh ENTRY'!M42,'BIZ kWh ENTRY'!AC42,'BIZ kWh ENTRY'!AS42,'BIZ kWh ENTRY'!BI42)</f>
        <v>88005.493179367113</v>
      </c>
      <c r="N42" s="3">
        <f>SUM('BIZ kWh ENTRY'!N42,'BIZ kWh ENTRY'!AD42,'BIZ kWh ENTRY'!AT42,'BIZ kWh ENTRY'!BJ42)</f>
        <v>3627062.8896928802</v>
      </c>
      <c r="O42" s="85">
        <f t="shared" si="7"/>
        <v>3803695.7510089297</v>
      </c>
      <c r="Q42" s="373">
        <v>0</v>
      </c>
      <c r="R42" s="373">
        <v>0</v>
      </c>
      <c r="S42" s="373">
        <v>0</v>
      </c>
      <c r="T42" s="373">
        <v>0</v>
      </c>
      <c r="U42" s="373">
        <v>0</v>
      </c>
      <c r="V42" s="373">
        <v>0</v>
      </c>
      <c r="W42" s="373">
        <v>0</v>
      </c>
      <c r="X42" s="373">
        <v>0</v>
      </c>
      <c r="Y42" s="373">
        <v>0</v>
      </c>
      <c r="Z42" s="373">
        <v>0</v>
      </c>
      <c r="AA42" s="373">
        <v>0</v>
      </c>
      <c r="AB42" s="402">
        <v>0</v>
      </c>
    </row>
    <row r="43" spans="1:28" x14ac:dyDescent="0.3">
      <c r="A43" s="558"/>
      <c r="B43" s="11" t="s">
        <v>97</v>
      </c>
      <c r="C43" s="3">
        <f>SUM('BIZ kWh ENTRY'!C43,'BIZ kWh ENTRY'!S43,'BIZ kWh ENTRY'!AI43,'BIZ kWh ENTRY'!AY43)</f>
        <v>0</v>
      </c>
      <c r="D43" s="3">
        <f>SUM('BIZ kWh ENTRY'!D43,'BIZ kWh ENTRY'!T43,'BIZ kWh ENTRY'!AJ43,'BIZ kWh ENTRY'!AZ43)</f>
        <v>11157.853173294616</v>
      </c>
      <c r="E43" s="3">
        <f>SUM('BIZ kWh ENTRY'!E43,'BIZ kWh ENTRY'!U43,'BIZ kWh ENTRY'!AK43,'BIZ kWh ENTRY'!BA43)</f>
        <v>0</v>
      </c>
      <c r="F43" s="3">
        <f>SUM('BIZ kWh ENTRY'!F43,'BIZ kWh ENTRY'!V43,'BIZ kWh ENTRY'!AL43,'BIZ kWh ENTRY'!BB43)</f>
        <v>71166.361144859286</v>
      </c>
      <c r="G43" s="3">
        <f>SUM('BIZ kWh ENTRY'!G43,'BIZ kWh ENTRY'!W43,'BIZ kWh ENTRY'!AM43,'BIZ kWh ENTRY'!BC43)</f>
        <v>139573.5766132687</v>
      </c>
      <c r="H43" s="3">
        <f>SUM('BIZ kWh ENTRY'!H43,'BIZ kWh ENTRY'!X43,'BIZ kWh ENTRY'!AN43,'BIZ kWh ENTRY'!BD43)</f>
        <v>3692.4431942926103</v>
      </c>
      <c r="I43" s="3">
        <f>SUM('BIZ kWh ENTRY'!I43,'BIZ kWh ENTRY'!Y43,'BIZ kWh ENTRY'!AO43,'BIZ kWh ENTRY'!BE43)</f>
        <v>0</v>
      </c>
      <c r="J43" s="3">
        <f>SUM('BIZ kWh ENTRY'!J43,'BIZ kWh ENTRY'!Z43,'BIZ kWh ENTRY'!AP43,'BIZ kWh ENTRY'!BF43)</f>
        <v>145930.08943749496</v>
      </c>
      <c r="K43" s="3">
        <f>SUM('BIZ kWh ENTRY'!K43,'BIZ kWh ENTRY'!AA43,'BIZ kWh ENTRY'!AQ43,'BIZ kWh ENTRY'!BG43)</f>
        <v>177224.6611974258</v>
      </c>
      <c r="L43" s="3">
        <f>SUM('BIZ kWh ENTRY'!L43,'BIZ kWh ENTRY'!AB43,'BIZ kWh ENTRY'!AR43,'BIZ kWh ENTRY'!BH43)</f>
        <v>234228.57206633038</v>
      </c>
      <c r="M43" s="3">
        <f>SUM('BIZ kWh ENTRY'!M43,'BIZ kWh ENTRY'!AC43,'BIZ kWh ENTRY'!AS43,'BIZ kWh ENTRY'!BI43)</f>
        <v>118937.22370055242</v>
      </c>
      <c r="N43" s="3">
        <f>SUM('BIZ kWh ENTRY'!N43,'BIZ kWh ENTRY'!AD43,'BIZ kWh ENTRY'!AT43,'BIZ kWh ENTRY'!BJ43)</f>
        <v>7837668.597171328</v>
      </c>
      <c r="O43" s="85">
        <f t="shared" si="7"/>
        <v>8739579.3776988462</v>
      </c>
      <c r="Q43" s="373">
        <v>0</v>
      </c>
      <c r="R43" s="373">
        <v>0</v>
      </c>
      <c r="S43" s="373">
        <v>0</v>
      </c>
      <c r="T43" s="373">
        <v>0</v>
      </c>
      <c r="U43" s="373">
        <v>0</v>
      </c>
      <c r="V43" s="373">
        <v>0</v>
      </c>
      <c r="W43" s="373">
        <v>0</v>
      </c>
      <c r="X43" s="373">
        <v>0</v>
      </c>
      <c r="Y43" s="373">
        <v>0</v>
      </c>
      <c r="Z43" s="373">
        <v>0</v>
      </c>
      <c r="AA43" s="373">
        <v>0</v>
      </c>
      <c r="AB43" s="402">
        <v>0</v>
      </c>
    </row>
    <row r="44" spans="1:28" x14ac:dyDescent="0.3">
      <c r="A44" s="558"/>
      <c r="B44" s="11" t="s">
        <v>98</v>
      </c>
      <c r="C44" s="3">
        <f>SUM('BIZ kWh ENTRY'!C44,'BIZ kWh ENTRY'!S44,'BIZ kWh ENTRY'!AI44,'BIZ kWh ENTRY'!AY44)</f>
        <v>0</v>
      </c>
      <c r="D44" s="3">
        <f>SUM('BIZ kWh ENTRY'!D44,'BIZ kWh ENTRY'!T44,'BIZ kWh ENTRY'!AJ44,'BIZ kWh ENTRY'!AZ44)</f>
        <v>0</v>
      </c>
      <c r="E44" s="3">
        <f>SUM('BIZ kWh ENTRY'!E44,'BIZ kWh ENTRY'!U44,'BIZ kWh ENTRY'!AK44,'BIZ kWh ENTRY'!BA44)</f>
        <v>0</v>
      </c>
      <c r="F44" s="3">
        <f>SUM('BIZ kWh ENTRY'!F44,'BIZ kWh ENTRY'!V44,'BIZ kWh ENTRY'!AL44,'BIZ kWh ENTRY'!BB44)</f>
        <v>0</v>
      </c>
      <c r="G44" s="3">
        <f>SUM('BIZ kWh ENTRY'!G44,'BIZ kWh ENTRY'!W44,'BIZ kWh ENTRY'!AM44,'BIZ kWh ENTRY'!BC44)</f>
        <v>0</v>
      </c>
      <c r="H44" s="3">
        <f>SUM('BIZ kWh ENTRY'!H44,'BIZ kWh ENTRY'!X44,'BIZ kWh ENTRY'!AN44,'BIZ kWh ENTRY'!BD44)</f>
        <v>0</v>
      </c>
      <c r="I44" s="3">
        <f>SUM('BIZ kWh ENTRY'!I44,'BIZ kWh ENTRY'!Y44,'BIZ kWh ENTRY'!AO44,'BIZ kWh ENTRY'!BE44)</f>
        <v>0</v>
      </c>
      <c r="J44" s="3">
        <f>SUM('BIZ kWh ENTRY'!J44,'BIZ kWh ENTRY'!Z44,'BIZ kWh ENTRY'!AP44,'BIZ kWh ENTRY'!BF44)</f>
        <v>0</v>
      </c>
      <c r="K44" s="3">
        <f>SUM('BIZ kWh ENTRY'!K44,'BIZ kWh ENTRY'!AA44,'BIZ kWh ENTRY'!AQ44,'BIZ kWh ENTRY'!BG44)</f>
        <v>0</v>
      </c>
      <c r="L44" s="3">
        <f>SUM('BIZ kWh ENTRY'!L44,'BIZ kWh ENTRY'!AB44,'BIZ kWh ENTRY'!AR44,'BIZ kWh ENTRY'!BH44)</f>
        <v>0</v>
      </c>
      <c r="M44" s="3">
        <f>SUM('BIZ kWh ENTRY'!M44,'BIZ kWh ENTRY'!AC44,'BIZ kWh ENTRY'!AS44,'BIZ kWh ENTRY'!BI44)</f>
        <v>0</v>
      </c>
      <c r="N44" s="3">
        <f>SUM('BIZ kWh ENTRY'!N44,'BIZ kWh ENTRY'!AD44,'BIZ kWh ENTRY'!AT44,'BIZ kWh ENTRY'!BJ44)</f>
        <v>0</v>
      </c>
      <c r="O44" s="85">
        <f t="shared" si="7"/>
        <v>0</v>
      </c>
      <c r="Q44" s="373">
        <v>0</v>
      </c>
      <c r="R44" s="373">
        <v>0</v>
      </c>
      <c r="S44" s="373">
        <v>0</v>
      </c>
      <c r="T44" s="373">
        <v>0</v>
      </c>
      <c r="U44" s="373">
        <v>0</v>
      </c>
      <c r="V44" s="373">
        <v>0</v>
      </c>
      <c r="W44" s="373">
        <v>0</v>
      </c>
      <c r="X44" s="373">
        <v>0</v>
      </c>
      <c r="Y44" s="373">
        <v>0</v>
      </c>
      <c r="Z44" s="373">
        <v>0</v>
      </c>
      <c r="AA44" s="373">
        <v>0</v>
      </c>
      <c r="AB44" s="402">
        <v>0</v>
      </c>
    </row>
    <row r="45" spans="1:28" x14ac:dyDescent="0.3">
      <c r="A45" s="558"/>
      <c r="B45" s="11" t="s">
        <v>99</v>
      </c>
      <c r="C45" s="3">
        <f>SUM('BIZ kWh ENTRY'!C45,'BIZ kWh ENTRY'!S45,'BIZ kWh ENTRY'!AI45,'BIZ kWh ENTRY'!AY45)</f>
        <v>0</v>
      </c>
      <c r="D45" s="3">
        <f>SUM('BIZ kWh ENTRY'!D45,'BIZ kWh ENTRY'!T45,'BIZ kWh ENTRY'!AJ45,'BIZ kWh ENTRY'!AZ45)</f>
        <v>0</v>
      </c>
      <c r="E45" s="3">
        <f>SUM('BIZ kWh ENTRY'!E45,'BIZ kWh ENTRY'!U45,'BIZ kWh ENTRY'!AK45,'BIZ kWh ENTRY'!BA45)</f>
        <v>0</v>
      </c>
      <c r="F45" s="3">
        <f>SUM('BIZ kWh ENTRY'!F45,'BIZ kWh ENTRY'!V45,'BIZ kWh ENTRY'!AL45,'BIZ kWh ENTRY'!BB45)</f>
        <v>0</v>
      </c>
      <c r="G45" s="3">
        <f>SUM('BIZ kWh ENTRY'!G45,'BIZ kWh ENTRY'!W45,'BIZ kWh ENTRY'!AM45,'BIZ kWh ENTRY'!BC45)</f>
        <v>0</v>
      </c>
      <c r="H45" s="3">
        <f>SUM('BIZ kWh ENTRY'!H45,'BIZ kWh ENTRY'!X45,'BIZ kWh ENTRY'!AN45,'BIZ kWh ENTRY'!BD45)</f>
        <v>0</v>
      </c>
      <c r="I45" s="3">
        <f>SUM('BIZ kWh ENTRY'!I45,'BIZ kWh ENTRY'!Y45,'BIZ kWh ENTRY'!AO45,'BIZ kWh ENTRY'!BE45)</f>
        <v>0</v>
      </c>
      <c r="J45" s="3">
        <f>SUM('BIZ kWh ENTRY'!J45,'BIZ kWh ENTRY'!Z45,'BIZ kWh ENTRY'!AP45,'BIZ kWh ENTRY'!BF45)</f>
        <v>0</v>
      </c>
      <c r="K45" s="3">
        <f>SUM('BIZ kWh ENTRY'!K45,'BIZ kWh ENTRY'!AA45,'BIZ kWh ENTRY'!AQ45,'BIZ kWh ENTRY'!BG45)</f>
        <v>0</v>
      </c>
      <c r="L45" s="3">
        <f>SUM('BIZ kWh ENTRY'!L45,'BIZ kWh ENTRY'!AB45,'BIZ kWh ENTRY'!AR45,'BIZ kWh ENTRY'!BH45)</f>
        <v>0</v>
      </c>
      <c r="M45" s="3">
        <f>SUM('BIZ kWh ENTRY'!M45,'BIZ kWh ENTRY'!AC45,'BIZ kWh ENTRY'!AS45,'BIZ kWh ENTRY'!BI45)</f>
        <v>0</v>
      </c>
      <c r="N45" s="3">
        <f>SUM('BIZ kWh ENTRY'!N45,'BIZ kWh ENTRY'!AD45,'BIZ kWh ENTRY'!AT45,'BIZ kWh ENTRY'!BJ45)</f>
        <v>0</v>
      </c>
      <c r="O45" s="85">
        <f t="shared" si="7"/>
        <v>0</v>
      </c>
      <c r="Q45" s="373">
        <v>0</v>
      </c>
      <c r="R45" s="373">
        <v>0</v>
      </c>
      <c r="S45" s="373">
        <v>0</v>
      </c>
      <c r="T45" s="373">
        <v>0</v>
      </c>
      <c r="U45" s="373">
        <v>0</v>
      </c>
      <c r="V45" s="373">
        <v>0</v>
      </c>
      <c r="W45" s="373">
        <v>0</v>
      </c>
      <c r="X45" s="373">
        <v>0</v>
      </c>
      <c r="Y45" s="373">
        <v>0</v>
      </c>
      <c r="Z45" s="373">
        <v>0</v>
      </c>
      <c r="AA45" s="373">
        <v>0</v>
      </c>
      <c r="AB45" s="402">
        <v>0</v>
      </c>
    </row>
    <row r="46" spans="1:28" x14ac:dyDescent="0.3">
      <c r="A46" s="558"/>
      <c r="B46" s="11" t="s">
        <v>100</v>
      </c>
      <c r="C46" s="3">
        <f>SUM('BIZ kWh ENTRY'!C46,'BIZ kWh ENTRY'!S46,'BIZ kWh ENTRY'!AI46,'BIZ kWh ENTRY'!AY46)</f>
        <v>0</v>
      </c>
      <c r="D46" s="3">
        <f>SUM('BIZ kWh ENTRY'!D46,'BIZ kWh ENTRY'!T46,'BIZ kWh ENTRY'!AJ46,'BIZ kWh ENTRY'!AZ46)</f>
        <v>0</v>
      </c>
      <c r="E46" s="3">
        <f>SUM('BIZ kWh ENTRY'!E46,'BIZ kWh ENTRY'!U46,'BIZ kWh ENTRY'!AK46,'BIZ kWh ENTRY'!BA46)</f>
        <v>0</v>
      </c>
      <c r="F46" s="3">
        <f>SUM('BIZ kWh ENTRY'!F46,'BIZ kWh ENTRY'!V46,'BIZ kWh ENTRY'!AL46,'BIZ kWh ENTRY'!BB46)</f>
        <v>0</v>
      </c>
      <c r="G46" s="3">
        <f>SUM('BIZ kWh ENTRY'!G46,'BIZ kWh ENTRY'!W46,'BIZ kWh ENTRY'!AM46,'BIZ kWh ENTRY'!BC46)</f>
        <v>0</v>
      </c>
      <c r="H46" s="3">
        <f>SUM('BIZ kWh ENTRY'!H46,'BIZ kWh ENTRY'!X46,'BIZ kWh ENTRY'!AN46,'BIZ kWh ENTRY'!BD46)</f>
        <v>0</v>
      </c>
      <c r="I46" s="3">
        <f>SUM('BIZ kWh ENTRY'!I46,'BIZ kWh ENTRY'!Y46,'BIZ kWh ENTRY'!AO46,'BIZ kWh ENTRY'!BE46)</f>
        <v>0</v>
      </c>
      <c r="J46" s="3">
        <f>SUM('BIZ kWh ENTRY'!J46,'BIZ kWh ENTRY'!Z46,'BIZ kWh ENTRY'!AP46,'BIZ kWh ENTRY'!BF46)</f>
        <v>0</v>
      </c>
      <c r="K46" s="3">
        <f>SUM('BIZ kWh ENTRY'!K46,'BIZ kWh ENTRY'!AA46,'BIZ kWh ENTRY'!AQ46,'BIZ kWh ENTRY'!BG46)</f>
        <v>0</v>
      </c>
      <c r="L46" s="3">
        <f>SUM('BIZ kWh ENTRY'!L46,'BIZ kWh ENTRY'!AB46,'BIZ kWh ENTRY'!AR46,'BIZ kWh ENTRY'!BH46)</f>
        <v>0</v>
      </c>
      <c r="M46" s="3">
        <f>SUM('BIZ kWh ENTRY'!M46,'BIZ kWh ENTRY'!AC46,'BIZ kWh ENTRY'!AS46,'BIZ kWh ENTRY'!BI46)</f>
        <v>0</v>
      </c>
      <c r="N46" s="3">
        <f>SUM('BIZ kWh ENTRY'!N46,'BIZ kWh ENTRY'!AD46,'BIZ kWh ENTRY'!AT46,'BIZ kWh ENTRY'!BJ46)</f>
        <v>0</v>
      </c>
      <c r="O46" s="85">
        <f t="shared" si="7"/>
        <v>0</v>
      </c>
      <c r="Q46" s="373">
        <v>0</v>
      </c>
      <c r="R46" s="373">
        <v>0</v>
      </c>
      <c r="S46" s="373">
        <v>0</v>
      </c>
      <c r="T46" s="373">
        <v>0</v>
      </c>
      <c r="U46" s="373">
        <v>0</v>
      </c>
      <c r="V46" s="373">
        <v>0</v>
      </c>
      <c r="W46" s="373">
        <v>0</v>
      </c>
      <c r="X46" s="373">
        <v>0</v>
      </c>
      <c r="Y46" s="373">
        <v>0</v>
      </c>
      <c r="Z46" s="373">
        <v>0</v>
      </c>
      <c r="AA46" s="373">
        <v>0</v>
      </c>
      <c r="AB46" s="402">
        <v>0</v>
      </c>
    </row>
    <row r="47" spans="1:28" x14ac:dyDescent="0.3">
      <c r="A47" s="558"/>
      <c r="B47" s="11" t="s">
        <v>101</v>
      </c>
      <c r="C47" s="3">
        <f>SUM('BIZ kWh ENTRY'!C47,'BIZ kWh ENTRY'!S47,'BIZ kWh ENTRY'!AI47,'BIZ kWh ENTRY'!AY47)</f>
        <v>0</v>
      </c>
      <c r="D47" s="3">
        <f>SUM('BIZ kWh ENTRY'!D47,'BIZ kWh ENTRY'!T47,'BIZ kWh ENTRY'!AJ47,'BIZ kWh ENTRY'!AZ47)</f>
        <v>0</v>
      </c>
      <c r="E47" s="3">
        <f>SUM('BIZ kWh ENTRY'!E47,'BIZ kWh ENTRY'!U47,'BIZ kWh ENTRY'!AK47,'BIZ kWh ENTRY'!BA47)</f>
        <v>0</v>
      </c>
      <c r="F47" s="3">
        <f>SUM('BIZ kWh ENTRY'!F47,'BIZ kWh ENTRY'!V47,'BIZ kWh ENTRY'!AL47,'BIZ kWh ENTRY'!BB47)</f>
        <v>0</v>
      </c>
      <c r="G47" s="3">
        <f>SUM('BIZ kWh ENTRY'!G47,'BIZ kWh ENTRY'!W47,'BIZ kWh ENTRY'!AM47,'BIZ kWh ENTRY'!BC47)</f>
        <v>1303772.9750580178</v>
      </c>
      <c r="H47" s="3">
        <f>SUM('BIZ kWh ENTRY'!H47,'BIZ kWh ENTRY'!X47,'BIZ kWh ENTRY'!AN47,'BIZ kWh ENTRY'!BD47)</f>
        <v>0</v>
      </c>
      <c r="I47" s="3">
        <f>SUM('BIZ kWh ENTRY'!I47,'BIZ kWh ENTRY'!Y47,'BIZ kWh ENTRY'!AO47,'BIZ kWh ENTRY'!BE47)</f>
        <v>0</v>
      </c>
      <c r="J47" s="3">
        <f>SUM('BIZ kWh ENTRY'!J47,'BIZ kWh ENTRY'!Z47,'BIZ kWh ENTRY'!AP47,'BIZ kWh ENTRY'!BF47)</f>
        <v>0</v>
      </c>
      <c r="K47" s="3">
        <f>SUM('BIZ kWh ENTRY'!K47,'BIZ kWh ENTRY'!AA47,'BIZ kWh ENTRY'!AQ47,'BIZ kWh ENTRY'!BG47)</f>
        <v>0</v>
      </c>
      <c r="L47" s="3">
        <f>SUM('BIZ kWh ENTRY'!L47,'BIZ kWh ENTRY'!AB47,'BIZ kWh ENTRY'!AR47,'BIZ kWh ENTRY'!BH47)</f>
        <v>0</v>
      </c>
      <c r="M47" s="3">
        <f>SUM('BIZ kWh ENTRY'!M47,'BIZ kWh ENTRY'!AC47,'BIZ kWh ENTRY'!AS47,'BIZ kWh ENTRY'!BI47)</f>
        <v>0</v>
      </c>
      <c r="N47" s="3">
        <f>SUM('BIZ kWh ENTRY'!N47,'BIZ kWh ENTRY'!AD47,'BIZ kWh ENTRY'!AT47,'BIZ kWh ENTRY'!BJ47)</f>
        <v>0</v>
      </c>
      <c r="O47" s="85">
        <f t="shared" si="7"/>
        <v>1303772.9750580178</v>
      </c>
      <c r="Q47" s="373">
        <v>0</v>
      </c>
      <c r="R47" s="373">
        <v>0</v>
      </c>
      <c r="S47" s="373">
        <v>0</v>
      </c>
      <c r="T47" s="373">
        <v>0</v>
      </c>
      <c r="U47" s="373">
        <v>0</v>
      </c>
      <c r="V47" s="373">
        <v>0</v>
      </c>
      <c r="W47" s="373">
        <v>0</v>
      </c>
      <c r="X47" s="373">
        <v>0</v>
      </c>
      <c r="Y47" s="373">
        <v>0</v>
      </c>
      <c r="Z47" s="373">
        <v>0</v>
      </c>
      <c r="AA47" s="373">
        <v>0</v>
      </c>
      <c r="AB47" s="402">
        <v>0</v>
      </c>
    </row>
    <row r="48" spans="1:28" ht="15" thickBot="1" x14ac:dyDescent="0.35">
      <c r="A48" s="559"/>
      <c r="B48" s="11" t="s">
        <v>102</v>
      </c>
      <c r="C48" s="3">
        <f>SUM('BIZ kWh ENTRY'!C48,'BIZ kWh ENTRY'!S48,'BIZ kWh ENTRY'!AI48,'BIZ kWh ENTRY'!AY48)</f>
        <v>0</v>
      </c>
      <c r="D48" s="3">
        <f>SUM('BIZ kWh ENTRY'!D48,'BIZ kWh ENTRY'!T48,'BIZ kWh ENTRY'!AJ48,'BIZ kWh ENTRY'!AZ48)</f>
        <v>0</v>
      </c>
      <c r="E48" s="3">
        <f>SUM('BIZ kWh ENTRY'!E48,'BIZ kWh ENTRY'!U48,'BIZ kWh ENTRY'!AK48,'BIZ kWh ENTRY'!BA48)</f>
        <v>0</v>
      </c>
      <c r="F48" s="3">
        <f>SUM('BIZ kWh ENTRY'!F48,'BIZ kWh ENTRY'!V48,'BIZ kWh ENTRY'!AL48,'BIZ kWh ENTRY'!BB48)</f>
        <v>0</v>
      </c>
      <c r="G48" s="3">
        <f>SUM('BIZ kWh ENTRY'!G48,'BIZ kWh ENTRY'!W48,'BIZ kWh ENTRY'!AM48,'BIZ kWh ENTRY'!BC48)</f>
        <v>0</v>
      </c>
      <c r="H48" s="3">
        <f>SUM('BIZ kWh ENTRY'!H48,'BIZ kWh ENTRY'!X48,'BIZ kWh ENTRY'!AN48,'BIZ kWh ENTRY'!BD48)</f>
        <v>0</v>
      </c>
      <c r="I48" s="3">
        <f>SUM('BIZ kWh ENTRY'!I48,'BIZ kWh ENTRY'!Y48,'BIZ kWh ENTRY'!AO48,'BIZ kWh ENTRY'!BE48)</f>
        <v>0</v>
      </c>
      <c r="J48" s="3">
        <f>SUM('BIZ kWh ENTRY'!J48,'BIZ kWh ENTRY'!Z48,'BIZ kWh ENTRY'!AP48,'BIZ kWh ENTRY'!BF48)</f>
        <v>0</v>
      </c>
      <c r="K48" s="3">
        <f>SUM('BIZ kWh ENTRY'!K48,'BIZ kWh ENTRY'!AA48,'BIZ kWh ENTRY'!AQ48,'BIZ kWh ENTRY'!BG48)</f>
        <v>0</v>
      </c>
      <c r="L48" s="3">
        <f>SUM('BIZ kWh ENTRY'!L48,'BIZ kWh ENTRY'!AB48,'BIZ kWh ENTRY'!AR48,'BIZ kWh ENTRY'!BH48)</f>
        <v>0</v>
      </c>
      <c r="M48" s="3">
        <f>SUM('BIZ kWh ENTRY'!M48,'BIZ kWh ENTRY'!AC48,'BIZ kWh ENTRY'!AS48,'BIZ kWh ENTRY'!BI48)</f>
        <v>0</v>
      </c>
      <c r="N48" s="3">
        <f>SUM('BIZ kWh ENTRY'!N48,'BIZ kWh ENTRY'!AD48,'BIZ kWh ENTRY'!AT48,'BIZ kWh ENTRY'!BJ48)</f>
        <v>0</v>
      </c>
      <c r="O48" s="85">
        <f t="shared" si="7"/>
        <v>0</v>
      </c>
      <c r="Q48" s="373">
        <v>0</v>
      </c>
      <c r="R48" s="373">
        <v>0</v>
      </c>
      <c r="S48" s="373">
        <v>0</v>
      </c>
      <c r="T48" s="373">
        <v>0</v>
      </c>
      <c r="U48" s="373">
        <v>0</v>
      </c>
      <c r="V48" s="373">
        <v>0</v>
      </c>
      <c r="W48" s="373">
        <v>0</v>
      </c>
      <c r="X48" s="373">
        <v>0</v>
      </c>
      <c r="Y48" s="373">
        <v>0</v>
      </c>
      <c r="Z48" s="373">
        <v>0</v>
      </c>
      <c r="AA48" s="373">
        <v>0</v>
      </c>
      <c r="AB48" s="402">
        <v>0</v>
      </c>
    </row>
    <row r="49" spans="1:28" ht="21.45" customHeight="1" thickBot="1" x14ac:dyDescent="0.35">
      <c r="A49" s="348"/>
      <c r="B49" s="225" t="s">
        <v>70</v>
      </c>
      <c r="C49" s="226">
        <f t="shared" ref="C49:N49" si="8">SUM(C36:C48)</f>
        <v>0</v>
      </c>
      <c r="D49" s="226">
        <f t="shared" si="8"/>
        <v>11157.853173294616</v>
      </c>
      <c r="E49" s="226">
        <f t="shared" si="8"/>
        <v>0</v>
      </c>
      <c r="F49" s="226">
        <f t="shared" si="8"/>
        <v>156506.81453055277</v>
      </c>
      <c r="G49" s="226">
        <f t="shared" si="8"/>
        <v>1443346.5516712866</v>
      </c>
      <c r="H49" s="226">
        <f t="shared" si="8"/>
        <v>3692.4431942926103</v>
      </c>
      <c r="I49" s="226">
        <f t="shared" si="8"/>
        <v>0</v>
      </c>
      <c r="J49" s="226">
        <f t="shared" si="8"/>
        <v>195382.24575454099</v>
      </c>
      <c r="K49" s="226">
        <f t="shared" si="8"/>
        <v>177224.6611974258</v>
      </c>
      <c r="L49" s="226">
        <f t="shared" si="8"/>
        <v>246081.06247743726</v>
      </c>
      <c r="M49" s="226">
        <f t="shared" si="8"/>
        <v>206942.71687991952</v>
      </c>
      <c r="N49" s="226">
        <f t="shared" si="8"/>
        <v>12214555.518860437</v>
      </c>
      <c r="O49" s="88">
        <f t="shared" si="7"/>
        <v>14654889.867739188</v>
      </c>
      <c r="Q49" s="373">
        <v>0</v>
      </c>
      <c r="R49" s="373">
        <v>0</v>
      </c>
      <c r="S49" s="373">
        <v>0</v>
      </c>
      <c r="T49" s="373">
        <v>0</v>
      </c>
      <c r="U49" s="373">
        <v>0</v>
      </c>
      <c r="V49" s="373">
        <v>0</v>
      </c>
      <c r="W49" s="373">
        <v>0</v>
      </c>
      <c r="X49" s="373">
        <v>0</v>
      </c>
      <c r="Y49" s="373">
        <v>0</v>
      </c>
      <c r="Z49" s="373">
        <v>0</v>
      </c>
      <c r="AA49" s="373">
        <v>0</v>
      </c>
      <c r="AB49" s="402">
        <v>0</v>
      </c>
    </row>
    <row r="50" spans="1:28" ht="21.6" thickBot="1" x14ac:dyDescent="0.45">
      <c r="A50" s="91"/>
    </row>
    <row r="51" spans="1:28" ht="21.6" thickBot="1" x14ac:dyDescent="0.45">
      <c r="A51" s="91"/>
      <c r="B51" s="221" t="s">
        <v>48</v>
      </c>
      <c r="C51" s="222">
        <v>43850</v>
      </c>
      <c r="D51" s="222">
        <v>43882</v>
      </c>
      <c r="E51" s="222">
        <v>43914</v>
      </c>
      <c r="F51" s="222">
        <v>43946</v>
      </c>
      <c r="G51" s="222">
        <v>43978</v>
      </c>
      <c r="H51" s="222">
        <v>44010</v>
      </c>
      <c r="I51" s="222">
        <v>44042</v>
      </c>
      <c r="J51" s="222">
        <v>44074</v>
      </c>
      <c r="K51" s="222">
        <v>44076</v>
      </c>
      <c r="L51" s="222">
        <v>44107</v>
      </c>
      <c r="M51" s="222">
        <v>44140</v>
      </c>
      <c r="N51" s="222" t="s">
        <v>57</v>
      </c>
      <c r="O51" s="223" t="s">
        <v>3</v>
      </c>
      <c r="Q51" s="43"/>
      <c r="R51" s="43"/>
      <c r="S51" s="43"/>
      <c r="T51" s="43"/>
      <c r="U51" s="43"/>
      <c r="V51" s="43"/>
      <c r="W51" s="43"/>
      <c r="X51" s="203"/>
    </row>
    <row r="52" spans="1:28" ht="15" customHeight="1" x14ac:dyDescent="0.3">
      <c r="A52" s="557" t="s">
        <v>105</v>
      </c>
      <c r="B52" s="11" t="s">
        <v>90</v>
      </c>
      <c r="C52" s="3">
        <f>SUM('BIZ kWh ENTRY'!C52,'BIZ kWh ENTRY'!S52,'BIZ kWh ENTRY'!AI52,'BIZ kWh ENTRY'!AY52)</f>
        <v>0</v>
      </c>
      <c r="D52" s="3">
        <f>SUM('BIZ kWh ENTRY'!D52,'BIZ kWh ENTRY'!T52,'BIZ kWh ENTRY'!AJ52,'BIZ kWh ENTRY'!AZ52)</f>
        <v>0</v>
      </c>
      <c r="E52" s="3">
        <f>SUM('BIZ kWh ENTRY'!E52,'BIZ kWh ENTRY'!U52,'BIZ kWh ENTRY'!AK52,'BIZ kWh ENTRY'!BA52)</f>
        <v>0</v>
      </c>
      <c r="F52" s="3">
        <f>SUM('BIZ kWh ENTRY'!F52,'BIZ kWh ENTRY'!V52,'BIZ kWh ENTRY'!AL52,'BIZ kWh ENTRY'!BB52)</f>
        <v>94538.37098149315</v>
      </c>
      <c r="G52" s="3">
        <f>SUM('BIZ kWh ENTRY'!G52,'BIZ kWh ENTRY'!W52,'BIZ kWh ENTRY'!AM52,'BIZ kWh ENTRY'!BC52)</f>
        <v>0</v>
      </c>
      <c r="H52" s="3">
        <f>SUM('BIZ kWh ENTRY'!H52,'BIZ kWh ENTRY'!X52,'BIZ kWh ENTRY'!AN52,'BIZ kWh ENTRY'!BD52)</f>
        <v>0</v>
      </c>
      <c r="I52" s="3">
        <f>SUM('BIZ kWh ENTRY'!I52,'BIZ kWh ENTRY'!Y52,'BIZ kWh ENTRY'!AO52,'BIZ kWh ENTRY'!BE52)</f>
        <v>0</v>
      </c>
      <c r="J52" s="3">
        <f>SUM('BIZ kWh ENTRY'!J52,'BIZ kWh ENTRY'!Z52,'BIZ kWh ENTRY'!AP52,'BIZ kWh ENTRY'!BF52)</f>
        <v>0</v>
      </c>
      <c r="K52" s="3">
        <f>SUM('BIZ kWh ENTRY'!K52,'BIZ kWh ENTRY'!AA52,'BIZ kWh ENTRY'!AQ52,'BIZ kWh ENTRY'!BG52)</f>
        <v>0</v>
      </c>
      <c r="L52" s="3">
        <f>SUM('BIZ kWh ENTRY'!L52,'BIZ kWh ENTRY'!AB52,'BIZ kWh ENTRY'!AR52,'BIZ kWh ENTRY'!BH52)</f>
        <v>0</v>
      </c>
      <c r="M52" s="3">
        <f>SUM('BIZ kWh ENTRY'!M52,'BIZ kWh ENTRY'!AC52,'BIZ kWh ENTRY'!AS52,'BIZ kWh ENTRY'!BI52)</f>
        <v>0</v>
      </c>
      <c r="N52" s="3">
        <f>SUM('BIZ kWh ENTRY'!N52,'BIZ kWh ENTRY'!AD52,'BIZ kWh ENTRY'!AT52,'BIZ kWh ENTRY'!BJ52)</f>
        <v>1910234.8358866964</v>
      </c>
      <c r="O52" s="85">
        <f t="shared" ref="O52:O65" si="9">SUM(C52:N52)</f>
        <v>2004773.2068681894</v>
      </c>
      <c r="Q52" s="373">
        <v>0</v>
      </c>
      <c r="R52" s="373">
        <v>0</v>
      </c>
      <c r="S52" s="373">
        <v>0</v>
      </c>
      <c r="T52" s="373">
        <v>0</v>
      </c>
      <c r="U52" s="373">
        <v>0</v>
      </c>
      <c r="V52" s="373">
        <v>0</v>
      </c>
      <c r="W52" s="373">
        <v>0</v>
      </c>
      <c r="X52" s="373">
        <v>0</v>
      </c>
      <c r="Y52" s="373">
        <v>0</v>
      </c>
      <c r="Z52" s="373">
        <v>0</v>
      </c>
      <c r="AA52" s="373">
        <v>0</v>
      </c>
      <c r="AB52" s="402">
        <v>0</v>
      </c>
    </row>
    <row r="53" spans="1:28" x14ac:dyDescent="0.3">
      <c r="A53" s="558"/>
      <c r="B53" s="12" t="s">
        <v>91</v>
      </c>
      <c r="C53" s="3">
        <f>SUM('BIZ kWh ENTRY'!C53,'BIZ kWh ENTRY'!S53,'BIZ kWh ENTRY'!AI53,'BIZ kWh ENTRY'!AY53)</f>
        <v>0</v>
      </c>
      <c r="D53" s="3">
        <f>SUM('BIZ kWh ENTRY'!D53,'BIZ kWh ENTRY'!T53,'BIZ kWh ENTRY'!AJ53,'BIZ kWh ENTRY'!AZ53)</f>
        <v>0</v>
      </c>
      <c r="E53" s="3">
        <f>SUM('BIZ kWh ENTRY'!E53,'BIZ kWh ENTRY'!U53,'BIZ kWh ENTRY'!AK53,'BIZ kWh ENTRY'!BA53)</f>
        <v>0</v>
      </c>
      <c r="F53" s="3">
        <f>SUM('BIZ kWh ENTRY'!F53,'BIZ kWh ENTRY'!V53,'BIZ kWh ENTRY'!AL53,'BIZ kWh ENTRY'!BB53)</f>
        <v>0</v>
      </c>
      <c r="G53" s="3">
        <f>SUM('BIZ kWh ENTRY'!G53,'BIZ kWh ENTRY'!W53,'BIZ kWh ENTRY'!AM53,'BIZ kWh ENTRY'!BC53)</f>
        <v>0</v>
      </c>
      <c r="H53" s="3">
        <f>SUM('BIZ kWh ENTRY'!H53,'BIZ kWh ENTRY'!X53,'BIZ kWh ENTRY'!AN53,'BIZ kWh ENTRY'!BD53)</f>
        <v>0</v>
      </c>
      <c r="I53" s="3">
        <f>SUM('BIZ kWh ENTRY'!I53,'BIZ kWh ENTRY'!Y53,'BIZ kWh ENTRY'!AO53,'BIZ kWh ENTRY'!BE53)</f>
        <v>0</v>
      </c>
      <c r="J53" s="3">
        <f>SUM('BIZ kWh ENTRY'!J53,'BIZ kWh ENTRY'!Z53,'BIZ kWh ENTRY'!AP53,'BIZ kWh ENTRY'!BF53)</f>
        <v>0</v>
      </c>
      <c r="K53" s="3">
        <f>SUM('BIZ kWh ENTRY'!K53,'BIZ kWh ENTRY'!AA53,'BIZ kWh ENTRY'!AQ53,'BIZ kWh ENTRY'!BG53)</f>
        <v>0</v>
      </c>
      <c r="L53" s="3">
        <f>SUM('BIZ kWh ENTRY'!L53,'BIZ kWh ENTRY'!AB53,'BIZ kWh ENTRY'!AR53,'BIZ kWh ENTRY'!BH53)</f>
        <v>0</v>
      </c>
      <c r="M53" s="3">
        <f>SUM('BIZ kWh ENTRY'!M53,'BIZ kWh ENTRY'!AC53,'BIZ kWh ENTRY'!AS53,'BIZ kWh ENTRY'!BI53)</f>
        <v>0</v>
      </c>
      <c r="N53" s="3">
        <f>SUM('BIZ kWh ENTRY'!N53,'BIZ kWh ENTRY'!AD53,'BIZ kWh ENTRY'!AT53,'BIZ kWh ENTRY'!BJ53)</f>
        <v>0</v>
      </c>
      <c r="O53" s="85">
        <f t="shared" si="9"/>
        <v>0</v>
      </c>
      <c r="Q53" s="373">
        <v>0</v>
      </c>
      <c r="R53" s="373">
        <v>0</v>
      </c>
      <c r="S53" s="373">
        <v>0</v>
      </c>
      <c r="T53" s="373">
        <v>0</v>
      </c>
      <c r="U53" s="373">
        <v>0</v>
      </c>
      <c r="V53" s="373">
        <v>0</v>
      </c>
      <c r="W53" s="373">
        <v>0</v>
      </c>
      <c r="X53" s="373">
        <v>0</v>
      </c>
      <c r="Y53" s="373">
        <v>0</v>
      </c>
      <c r="Z53" s="373">
        <v>0</v>
      </c>
      <c r="AA53" s="373">
        <v>0</v>
      </c>
      <c r="AB53" s="402">
        <v>0</v>
      </c>
    </row>
    <row r="54" spans="1:28" x14ac:dyDescent="0.3">
      <c r="A54" s="558"/>
      <c r="B54" s="11" t="s">
        <v>92</v>
      </c>
      <c r="C54" s="3">
        <f>SUM('BIZ kWh ENTRY'!C54,'BIZ kWh ENTRY'!S54,'BIZ kWh ENTRY'!AI54,'BIZ kWh ENTRY'!AY54)</f>
        <v>0</v>
      </c>
      <c r="D54" s="3">
        <f>SUM('BIZ kWh ENTRY'!D54,'BIZ kWh ENTRY'!T54,'BIZ kWh ENTRY'!AJ54,'BIZ kWh ENTRY'!AZ54)</f>
        <v>0</v>
      </c>
      <c r="E54" s="3">
        <f>SUM('BIZ kWh ENTRY'!E54,'BIZ kWh ENTRY'!U54,'BIZ kWh ENTRY'!AK54,'BIZ kWh ENTRY'!BA54)</f>
        <v>0</v>
      </c>
      <c r="F54" s="3">
        <f>SUM('BIZ kWh ENTRY'!F54,'BIZ kWh ENTRY'!V54,'BIZ kWh ENTRY'!AL54,'BIZ kWh ENTRY'!BB54)</f>
        <v>0</v>
      </c>
      <c r="G54" s="3">
        <f>SUM('BIZ kWh ENTRY'!G54,'BIZ kWh ENTRY'!W54,'BIZ kWh ENTRY'!AM54,'BIZ kWh ENTRY'!BC54)</f>
        <v>0</v>
      </c>
      <c r="H54" s="3">
        <f>SUM('BIZ kWh ENTRY'!H54,'BIZ kWh ENTRY'!X54,'BIZ kWh ENTRY'!AN54,'BIZ kWh ENTRY'!BD54)</f>
        <v>0</v>
      </c>
      <c r="I54" s="3">
        <f>SUM('BIZ kWh ENTRY'!I54,'BIZ kWh ENTRY'!Y54,'BIZ kWh ENTRY'!AO54,'BIZ kWh ENTRY'!BE54)</f>
        <v>0</v>
      </c>
      <c r="J54" s="3">
        <f>SUM('BIZ kWh ENTRY'!J54,'BIZ kWh ENTRY'!Z54,'BIZ kWh ENTRY'!AP54,'BIZ kWh ENTRY'!BF54)</f>
        <v>0</v>
      </c>
      <c r="K54" s="3">
        <f>SUM('BIZ kWh ENTRY'!K54,'BIZ kWh ENTRY'!AA54,'BIZ kWh ENTRY'!AQ54,'BIZ kWh ENTRY'!BG54)</f>
        <v>0</v>
      </c>
      <c r="L54" s="3">
        <f>SUM('BIZ kWh ENTRY'!L54,'BIZ kWh ENTRY'!AB54,'BIZ kWh ENTRY'!AR54,'BIZ kWh ENTRY'!BH54)</f>
        <v>0</v>
      </c>
      <c r="M54" s="3">
        <f>SUM('BIZ kWh ENTRY'!M54,'BIZ kWh ENTRY'!AC54,'BIZ kWh ENTRY'!AS54,'BIZ kWh ENTRY'!BI54)</f>
        <v>0</v>
      </c>
      <c r="N54" s="3">
        <f>SUM('BIZ kWh ENTRY'!N54,'BIZ kWh ENTRY'!AD54,'BIZ kWh ENTRY'!AT54,'BIZ kWh ENTRY'!BJ54)</f>
        <v>0</v>
      </c>
      <c r="O54" s="85">
        <f t="shared" si="9"/>
        <v>0</v>
      </c>
      <c r="Q54" s="373">
        <v>0</v>
      </c>
      <c r="R54" s="373">
        <v>0</v>
      </c>
      <c r="S54" s="373">
        <v>0</v>
      </c>
      <c r="T54" s="373">
        <v>0</v>
      </c>
      <c r="U54" s="373">
        <v>0</v>
      </c>
      <c r="V54" s="373">
        <v>0</v>
      </c>
      <c r="W54" s="373">
        <v>0</v>
      </c>
      <c r="X54" s="373">
        <v>0</v>
      </c>
      <c r="Y54" s="373">
        <v>0</v>
      </c>
      <c r="Z54" s="373">
        <v>0</v>
      </c>
      <c r="AA54" s="373">
        <v>0</v>
      </c>
      <c r="AB54" s="402">
        <v>0</v>
      </c>
    </row>
    <row r="55" spans="1:28" x14ac:dyDescent="0.3">
      <c r="A55" s="558"/>
      <c r="B55" s="11" t="s">
        <v>93</v>
      </c>
      <c r="C55" s="3">
        <f>SUM('BIZ kWh ENTRY'!C55,'BIZ kWh ENTRY'!S55,'BIZ kWh ENTRY'!AI55,'BIZ kWh ENTRY'!AY55)</f>
        <v>0</v>
      </c>
      <c r="D55" s="3">
        <f>SUM('BIZ kWh ENTRY'!D55,'BIZ kWh ENTRY'!T55,'BIZ kWh ENTRY'!AJ55,'BIZ kWh ENTRY'!AZ55)</f>
        <v>0</v>
      </c>
      <c r="E55" s="3">
        <f>SUM('BIZ kWh ENTRY'!E55,'BIZ kWh ENTRY'!U55,'BIZ kWh ENTRY'!AK55,'BIZ kWh ENTRY'!BA55)</f>
        <v>0</v>
      </c>
      <c r="F55" s="3">
        <f>SUM('BIZ kWh ENTRY'!F55,'BIZ kWh ENTRY'!V55,'BIZ kWh ENTRY'!AL55,'BIZ kWh ENTRY'!BB55)</f>
        <v>0</v>
      </c>
      <c r="G55" s="3">
        <f>SUM('BIZ kWh ENTRY'!G55,'BIZ kWh ENTRY'!W55,'BIZ kWh ENTRY'!AM55,'BIZ kWh ENTRY'!BC55)</f>
        <v>0</v>
      </c>
      <c r="H55" s="3">
        <f>SUM('BIZ kWh ENTRY'!H55,'BIZ kWh ENTRY'!X55,'BIZ kWh ENTRY'!AN55,'BIZ kWh ENTRY'!BD55)</f>
        <v>0</v>
      </c>
      <c r="I55" s="3">
        <f>SUM('BIZ kWh ENTRY'!I55,'BIZ kWh ENTRY'!Y55,'BIZ kWh ENTRY'!AO55,'BIZ kWh ENTRY'!BE55)</f>
        <v>185246.51024458403</v>
      </c>
      <c r="J55" s="3">
        <f>SUM('BIZ kWh ENTRY'!J55,'BIZ kWh ENTRY'!Z55,'BIZ kWh ENTRY'!AP55,'BIZ kWh ENTRY'!BF55)</f>
        <v>0</v>
      </c>
      <c r="K55" s="3">
        <f>SUM('BIZ kWh ENTRY'!K55,'BIZ kWh ENTRY'!AA55,'BIZ kWh ENTRY'!AQ55,'BIZ kWh ENTRY'!BG55)</f>
        <v>0</v>
      </c>
      <c r="L55" s="3">
        <f>SUM('BIZ kWh ENTRY'!L55,'BIZ kWh ENTRY'!AB55,'BIZ kWh ENTRY'!AR55,'BIZ kWh ENTRY'!BH55)</f>
        <v>0</v>
      </c>
      <c r="M55" s="3">
        <f>SUM('BIZ kWh ENTRY'!M55,'BIZ kWh ENTRY'!AC55,'BIZ kWh ENTRY'!AS55,'BIZ kWh ENTRY'!BI55)</f>
        <v>0</v>
      </c>
      <c r="N55" s="3">
        <f>SUM('BIZ kWh ENTRY'!N55,'BIZ kWh ENTRY'!AD55,'BIZ kWh ENTRY'!AT55,'BIZ kWh ENTRY'!BJ55)</f>
        <v>73753.781224575854</v>
      </c>
      <c r="O55" s="85">
        <f t="shared" si="9"/>
        <v>259000.29146915989</v>
      </c>
      <c r="Q55" s="373">
        <v>0</v>
      </c>
      <c r="R55" s="373">
        <v>0</v>
      </c>
      <c r="S55" s="373">
        <v>0</v>
      </c>
      <c r="T55" s="373">
        <v>0</v>
      </c>
      <c r="U55" s="373">
        <v>0</v>
      </c>
      <c r="V55" s="373">
        <v>0</v>
      </c>
      <c r="W55" s="373">
        <v>0</v>
      </c>
      <c r="X55" s="373">
        <v>0</v>
      </c>
      <c r="Y55" s="373">
        <v>0</v>
      </c>
      <c r="Z55" s="373">
        <v>0</v>
      </c>
      <c r="AA55" s="373">
        <v>0</v>
      </c>
      <c r="AB55" s="402">
        <v>0</v>
      </c>
    </row>
    <row r="56" spans="1:28" x14ac:dyDescent="0.3">
      <c r="A56" s="558"/>
      <c r="B56" s="12" t="s">
        <v>94</v>
      </c>
      <c r="C56" s="3">
        <f>SUM('BIZ kWh ENTRY'!C56,'BIZ kWh ENTRY'!S56,'BIZ kWh ENTRY'!AI56,'BIZ kWh ENTRY'!AY56)</f>
        <v>0</v>
      </c>
      <c r="D56" s="3">
        <f>SUM('BIZ kWh ENTRY'!D56,'BIZ kWh ENTRY'!T56,'BIZ kWh ENTRY'!AJ56,'BIZ kWh ENTRY'!AZ56)</f>
        <v>0</v>
      </c>
      <c r="E56" s="3">
        <f>SUM('BIZ kWh ENTRY'!E56,'BIZ kWh ENTRY'!U56,'BIZ kWh ENTRY'!AK56,'BIZ kWh ENTRY'!BA56)</f>
        <v>0</v>
      </c>
      <c r="F56" s="3">
        <f>SUM('BIZ kWh ENTRY'!F56,'BIZ kWh ENTRY'!V56,'BIZ kWh ENTRY'!AL56,'BIZ kWh ENTRY'!BB56)</f>
        <v>0</v>
      </c>
      <c r="G56" s="3">
        <f>SUM('BIZ kWh ENTRY'!G56,'BIZ kWh ENTRY'!W56,'BIZ kWh ENTRY'!AM56,'BIZ kWh ENTRY'!BC56)</f>
        <v>0</v>
      </c>
      <c r="H56" s="3">
        <f>SUM('BIZ kWh ENTRY'!H56,'BIZ kWh ENTRY'!X56,'BIZ kWh ENTRY'!AN56,'BIZ kWh ENTRY'!BD56)</f>
        <v>0</v>
      </c>
      <c r="I56" s="3">
        <f>SUM('BIZ kWh ENTRY'!I56,'BIZ kWh ENTRY'!Y56,'BIZ kWh ENTRY'!AO56,'BIZ kWh ENTRY'!BE56)</f>
        <v>0</v>
      </c>
      <c r="J56" s="3">
        <f>SUM('BIZ kWh ENTRY'!J56,'BIZ kWh ENTRY'!Z56,'BIZ kWh ENTRY'!AP56,'BIZ kWh ENTRY'!BF56)</f>
        <v>0</v>
      </c>
      <c r="K56" s="3">
        <f>SUM('BIZ kWh ENTRY'!K56,'BIZ kWh ENTRY'!AA56,'BIZ kWh ENTRY'!AQ56,'BIZ kWh ENTRY'!BG56)</f>
        <v>0</v>
      </c>
      <c r="L56" s="3">
        <f>SUM('BIZ kWh ENTRY'!L56,'BIZ kWh ENTRY'!AB56,'BIZ kWh ENTRY'!AR56,'BIZ kWh ENTRY'!BH56)</f>
        <v>0</v>
      </c>
      <c r="M56" s="3">
        <f>SUM('BIZ kWh ENTRY'!M56,'BIZ kWh ENTRY'!AC56,'BIZ kWh ENTRY'!AS56,'BIZ kWh ENTRY'!BI56)</f>
        <v>0</v>
      </c>
      <c r="N56" s="3">
        <f>SUM('BIZ kWh ENTRY'!N56,'BIZ kWh ENTRY'!AD56,'BIZ kWh ENTRY'!AT56,'BIZ kWh ENTRY'!BJ56)</f>
        <v>0</v>
      </c>
      <c r="O56" s="85">
        <f t="shared" si="9"/>
        <v>0</v>
      </c>
      <c r="Q56" s="373">
        <v>0</v>
      </c>
      <c r="R56" s="373">
        <v>0</v>
      </c>
      <c r="S56" s="373">
        <v>0</v>
      </c>
      <c r="T56" s="373">
        <v>0</v>
      </c>
      <c r="U56" s="373">
        <v>0</v>
      </c>
      <c r="V56" s="373">
        <v>0</v>
      </c>
      <c r="W56" s="373">
        <v>0</v>
      </c>
      <c r="X56" s="373">
        <v>0</v>
      </c>
      <c r="Y56" s="373">
        <v>0</v>
      </c>
      <c r="Z56" s="373">
        <v>0</v>
      </c>
      <c r="AA56" s="373">
        <v>0</v>
      </c>
      <c r="AB56" s="402">
        <v>0</v>
      </c>
    </row>
    <row r="57" spans="1:28" x14ac:dyDescent="0.3">
      <c r="A57" s="558"/>
      <c r="B57" s="11" t="s">
        <v>95</v>
      </c>
      <c r="C57" s="3">
        <f>SUM('BIZ kWh ENTRY'!C57,'BIZ kWh ENTRY'!S57,'BIZ kWh ENTRY'!AI57,'BIZ kWh ENTRY'!AY57)</f>
        <v>0</v>
      </c>
      <c r="D57" s="3">
        <f>SUM('BIZ kWh ENTRY'!D57,'BIZ kWh ENTRY'!T57,'BIZ kWh ENTRY'!AJ57,'BIZ kWh ENTRY'!AZ57)</f>
        <v>0</v>
      </c>
      <c r="E57" s="3">
        <f>SUM('BIZ kWh ENTRY'!E57,'BIZ kWh ENTRY'!U57,'BIZ kWh ENTRY'!AK57,'BIZ kWh ENTRY'!BA57)</f>
        <v>0</v>
      </c>
      <c r="F57" s="3">
        <f>SUM('BIZ kWh ENTRY'!F57,'BIZ kWh ENTRY'!V57,'BIZ kWh ENTRY'!AL57,'BIZ kWh ENTRY'!BB57)</f>
        <v>0</v>
      </c>
      <c r="G57" s="3">
        <f>SUM('BIZ kWh ENTRY'!G57,'BIZ kWh ENTRY'!W57,'BIZ kWh ENTRY'!AM57,'BIZ kWh ENTRY'!BC57)</f>
        <v>0</v>
      </c>
      <c r="H57" s="3">
        <f>SUM('BIZ kWh ENTRY'!H57,'BIZ kWh ENTRY'!X57,'BIZ kWh ENTRY'!AN57,'BIZ kWh ENTRY'!BD57)</f>
        <v>0</v>
      </c>
      <c r="I57" s="3">
        <f>SUM('BIZ kWh ENTRY'!I57,'BIZ kWh ENTRY'!Y57,'BIZ kWh ENTRY'!AO57,'BIZ kWh ENTRY'!BE57)</f>
        <v>0</v>
      </c>
      <c r="J57" s="3">
        <f>SUM('BIZ kWh ENTRY'!J57,'BIZ kWh ENTRY'!Z57,'BIZ kWh ENTRY'!AP57,'BIZ kWh ENTRY'!BF57)</f>
        <v>0</v>
      </c>
      <c r="K57" s="3">
        <f>SUM('BIZ kWh ENTRY'!K57,'BIZ kWh ENTRY'!AA57,'BIZ kWh ENTRY'!AQ57,'BIZ kWh ENTRY'!BG57)</f>
        <v>0</v>
      </c>
      <c r="L57" s="3">
        <f>SUM('BIZ kWh ENTRY'!L57,'BIZ kWh ENTRY'!AB57,'BIZ kWh ENTRY'!AR57,'BIZ kWh ENTRY'!BH57)</f>
        <v>0</v>
      </c>
      <c r="M57" s="3">
        <f>SUM('BIZ kWh ENTRY'!M57,'BIZ kWh ENTRY'!AC57,'BIZ kWh ENTRY'!AS57,'BIZ kWh ENTRY'!BI57)</f>
        <v>0</v>
      </c>
      <c r="N57" s="3">
        <f>SUM('BIZ kWh ENTRY'!N57,'BIZ kWh ENTRY'!AD57,'BIZ kWh ENTRY'!AT57,'BIZ kWh ENTRY'!BJ57)</f>
        <v>0</v>
      </c>
      <c r="O57" s="85">
        <f t="shared" si="9"/>
        <v>0</v>
      </c>
      <c r="Q57" s="373">
        <v>0</v>
      </c>
      <c r="R57" s="373">
        <v>0</v>
      </c>
      <c r="S57" s="373">
        <v>0</v>
      </c>
      <c r="T57" s="373">
        <v>0</v>
      </c>
      <c r="U57" s="373">
        <v>0</v>
      </c>
      <c r="V57" s="373">
        <v>0</v>
      </c>
      <c r="W57" s="373">
        <v>0</v>
      </c>
      <c r="X57" s="373">
        <v>0</v>
      </c>
      <c r="Y57" s="373">
        <v>0</v>
      </c>
      <c r="Z57" s="373">
        <v>0</v>
      </c>
      <c r="AA57" s="373">
        <v>0</v>
      </c>
      <c r="AB57" s="402">
        <v>0</v>
      </c>
    </row>
    <row r="58" spans="1:28" x14ac:dyDescent="0.3">
      <c r="A58" s="558"/>
      <c r="B58" s="11" t="s">
        <v>96</v>
      </c>
      <c r="C58" s="3">
        <f>SUM('BIZ kWh ENTRY'!C58,'BIZ kWh ENTRY'!S58,'BIZ kWh ENTRY'!AI58,'BIZ kWh ENTRY'!AY58)</f>
        <v>0</v>
      </c>
      <c r="D58" s="3">
        <f>SUM('BIZ kWh ENTRY'!D58,'BIZ kWh ENTRY'!T58,'BIZ kWh ENTRY'!AJ58,'BIZ kWh ENTRY'!AZ58)</f>
        <v>0</v>
      </c>
      <c r="E58" s="3">
        <f>SUM('BIZ kWh ENTRY'!E58,'BIZ kWh ENTRY'!U58,'BIZ kWh ENTRY'!AK58,'BIZ kWh ENTRY'!BA58)</f>
        <v>0</v>
      </c>
      <c r="F58" s="3">
        <f>SUM('BIZ kWh ENTRY'!F58,'BIZ kWh ENTRY'!V58,'BIZ kWh ENTRY'!AL58,'BIZ kWh ENTRY'!BB58)</f>
        <v>0</v>
      </c>
      <c r="G58" s="3">
        <f>SUM('BIZ kWh ENTRY'!G58,'BIZ kWh ENTRY'!W58,'BIZ kWh ENTRY'!AM58,'BIZ kWh ENTRY'!BC58)</f>
        <v>379707.56728966878</v>
      </c>
      <c r="H58" s="3">
        <f>SUM('BIZ kWh ENTRY'!H58,'BIZ kWh ENTRY'!X58,'BIZ kWh ENTRY'!AN58,'BIZ kWh ENTRY'!BD58)</f>
        <v>0</v>
      </c>
      <c r="I58" s="3">
        <f>SUM('BIZ kWh ENTRY'!I58,'BIZ kWh ENTRY'!Y58,'BIZ kWh ENTRY'!AO58,'BIZ kWh ENTRY'!BE58)</f>
        <v>350864.64154988038</v>
      </c>
      <c r="J58" s="3">
        <f>SUM('BIZ kWh ENTRY'!J58,'BIZ kWh ENTRY'!Z58,'BIZ kWh ENTRY'!AP58,'BIZ kWh ENTRY'!BF58)</f>
        <v>197526.14925182034</v>
      </c>
      <c r="K58" s="3">
        <f>SUM('BIZ kWh ENTRY'!K58,'BIZ kWh ENTRY'!AA58,'BIZ kWh ENTRY'!AQ58,'BIZ kWh ENTRY'!BG58)</f>
        <v>0</v>
      </c>
      <c r="L58" s="3">
        <f>SUM('BIZ kWh ENTRY'!L58,'BIZ kWh ENTRY'!AB58,'BIZ kWh ENTRY'!AR58,'BIZ kWh ENTRY'!BH58)</f>
        <v>0</v>
      </c>
      <c r="M58" s="3">
        <f>SUM('BIZ kWh ENTRY'!M58,'BIZ kWh ENTRY'!AC58,'BIZ kWh ENTRY'!AS58,'BIZ kWh ENTRY'!BI58)</f>
        <v>589373.9301265995</v>
      </c>
      <c r="N58" s="3">
        <f>SUM('BIZ kWh ENTRY'!N58,'BIZ kWh ENTRY'!AD58,'BIZ kWh ENTRY'!AT58,'BIZ kWh ENTRY'!BJ58)</f>
        <v>3131927.9932347122</v>
      </c>
      <c r="O58" s="85">
        <f t="shared" si="9"/>
        <v>4649400.2814526809</v>
      </c>
      <c r="Q58" s="373">
        <v>0</v>
      </c>
      <c r="R58" s="373">
        <v>0</v>
      </c>
      <c r="S58" s="373">
        <v>0</v>
      </c>
      <c r="T58" s="373">
        <v>0</v>
      </c>
      <c r="U58" s="373">
        <v>0</v>
      </c>
      <c r="V58" s="373">
        <v>0</v>
      </c>
      <c r="W58" s="373">
        <v>0</v>
      </c>
      <c r="X58" s="373">
        <v>0</v>
      </c>
      <c r="Y58" s="373">
        <v>0</v>
      </c>
      <c r="Z58" s="373">
        <v>0</v>
      </c>
      <c r="AA58" s="373">
        <v>0</v>
      </c>
      <c r="AB58" s="402">
        <v>0</v>
      </c>
    </row>
    <row r="59" spans="1:28" x14ac:dyDescent="0.3">
      <c r="A59" s="558"/>
      <c r="B59" s="11" t="s">
        <v>97</v>
      </c>
      <c r="C59" s="3">
        <f>SUM('BIZ kWh ENTRY'!C59,'BIZ kWh ENTRY'!S59,'BIZ kWh ENTRY'!AI59,'BIZ kWh ENTRY'!AY59)</f>
        <v>0</v>
      </c>
      <c r="D59" s="3">
        <f>SUM('BIZ kWh ENTRY'!D59,'BIZ kWh ENTRY'!T59,'BIZ kWh ENTRY'!AJ59,'BIZ kWh ENTRY'!AZ59)</f>
        <v>0</v>
      </c>
      <c r="E59" s="3">
        <f>SUM('BIZ kWh ENTRY'!E59,'BIZ kWh ENTRY'!U59,'BIZ kWh ENTRY'!AK59,'BIZ kWh ENTRY'!BA59)</f>
        <v>0</v>
      </c>
      <c r="F59" s="3">
        <f>SUM('BIZ kWh ENTRY'!F59,'BIZ kWh ENTRY'!V59,'BIZ kWh ENTRY'!AL59,'BIZ kWh ENTRY'!BB59)</f>
        <v>0</v>
      </c>
      <c r="G59" s="3">
        <f>SUM('BIZ kWh ENTRY'!G59,'BIZ kWh ENTRY'!W59,'BIZ kWh ENTRY'!AM59,'BIZ kWh ENTRY'!BC59)</f>
        <v>0</v>
      </c>
      <c r="H59" s="3">
        <f>SUM('BIZ kWh ENTRY'!H59,'BIZ kWh ENTRY'!X59,'BIZ kWh ENTRY'!AN59,'BIZ kWh ENTRY'!BD59)</f>
        <v>0</v>
      </c>
      <c r="I59" s="3">
        <f>SUM('BIZ kWh ENTRY'!I59,'BIZ kWh ENTRY'!Y59,'BIZ kWh ENTRY'!AO59,'BIZ kWh ENTRY'!BE59)</f>
        <v>0</v>
      </c>
      <c r="J59" s="3">
        <f>SUM('BIZ kWh ENTRY'!J59,'BIZ kWh ENTRY'!Z59,'BIZ kWh ENTRY'!AP59,'BIZ kWh ENTRY'!BF59)</f>
        <v>0</v>
      </c>
      <c r="K59" s="3">
        <f>SUM('BIZ kWh ENTRY'!K59,'BIZ kWh ENTRY'!AA59,'BIZ kWh ENTRY'!AQ59,'BIZ kWh ENTRY'!BG59)</f>
        <v>0</v>
      </c>
      <c r="L59" s="3">
        <f>SUM('BIZ kWh ENTRY'!L59,'BIZ kWh ENTRY'!AB59,'BIZ kWh ENTRY'!AR59,'BIZ kWh ENTRY'!BH59)</f>
        <v>0</v>
      </c>
      <c r="M59" s="3">
        <f>SUM('BIZ kWh ENTRY'!M59,'BIZ kWh ENTRY'!AC59,'BIZ kWh ENTRY'!AS59,'BIZ kWh ENTRY'!BI59)</f>
        <v>0</v>
      </c>
      <c r="N59" s="3">
        <f>SUM('BIZ kWh ENTRY'!N59,'BIZ kWh ENTRY'!AD59,'BIZ kWh ENTRY'!AT59,'BIZ kWh ENTRY'!BJ59)</f>
        <v>0</v>
      </c>
      <c r="O59" s="85">
        <f t="shared" si="9"/>
        <v>0</v>
      </c>
      <c r="Q59" s="373">
        <v>0</v>
      </c>
      <c r="R59" s="373">
        <v>0</v>
      </c>
      <c r="S59" s="373">
        <v>0</v>
      </c>
      <c r="T59" s="373">
        <v>0</v>
      </c>
      <c r="U59" s="373">
        <v>0</v>
      </c>
      <c r="V59" s="373">
        <v>0</v>
      </c>
      <c r="W59" s="373">
        <v>0</v>
      </c>
      <c r="X59" s="373">
        <v>0</v>
      </c>
      <c r="Y59" s="373">
        <v>0</v>
      </c>
      <c r="Z59" s="373">
        <v>0</v>
      </c>
      <c r="AA59" s="373">
        <v>0</v>
      </c>
      <c r="AB59" s="402">
        <v>0</v>
      </c>
    </row>
    <row r="60" spans="1:28" x14ac:dyDescent="0.3">
      <c r="A60" s="558"/>
      <c r="B60" s="11" t="s">
        <v>98</v>
      </c>
      <c r="C60" s="3">
        <f>SUM('BIZ kWh ENTRY'!C60,'BIZ kWh ENTRY'!S60,'BIZ kWh ENTRY'!AI60,'BIZ kWh ENTRY'!AY60)</f>
        <v>0</v>
      </c>
      <c r="D60" s="3">
        <f>SUM('BIZ kWh ENTRY'!D60,'BIZ kWh ENTRY'!T60,'BIZ kWh ENTRY'!AJ60,'BIZ kWh ENTRY'!AZ60)</f>
        <v>0</v>
      </c>
      <c r="E60" s="3">
        <f>SUM('BIZ kWh ENTRY'!E60,'BIZ kWh ENTRY'!U60,'BIZ kWh ENTRY'!AK60,'BIZ kWh ENTRY'!BA60)</f>
        <v>0</v>
      </c>
      <c r="F60" s="3">
        <f>SUM('BIZ kWh ENTRY'!F60,'BIZ kWh ENTRY'!V60,'BIZ kWh ENTRY'!AL60,'BIZ kWh ENTRY'!BB60)</f>
        <v>0</v>
      </c>
      <c r="G60" s="3">
        <f>SUM('BIZ kWh ENTRY'!G60,'BIZ kWh ENTRY'!W60,'BIZ kWh ENTRY'!AM60,'BIZ kWh ENTRY'!BC60)</f>
        <v>0</v>
      </c>
      <c r="H60" s="3">
        <f>SUM('BIZ kWh ENTRY'!H60,'BIZ kWh ENTRY'!X60,'BIZ kWh ENTRY'!AN60,'BIZ kWh ENTRY'!BD60)</f>
        <v>0</v>
      </c>
      <c r="I60" s="3">
        <f>SUM('BIZ kWh ENTRY'!I60,'BIZ kWh ENTRY'!Y60,'BIZ kWh ENTRY'!AO60,'BIZ kWh ENTRY'!BE60)</f>
        <v>0</v>
      </c>
      <c r="J60" s="3">
        <f>SUM('BIZ kWh ENTRY'!J60,'BIZ kWh ENTRY'!Z60,'BIZ kWh ENTRY'!AP60,'BIZ kWh ENTRY'!BF60)</f>
        <v>0</v>
      </c>
      <c r="K60" s="3">
        <f>SUM('BIZ kWh ENTRY'!K60,'BIZ kWh ENTRY'!AA60,'BIZ kWh ENTRY'!AQ60,'BIZ kWh ENTRY'!BG60)</f>
        <v>0</v>
      </c>
      <c r="L60" s="3">
        <f>SUM('BIZ kWh ENTRY'!L60,'BIZ kWh ENTRY'!AB60,'BIZ kWh ENTRY'!AR60,'BIZ kWh ENTRY'!BH60)</f>
        <v>0</v>
      </c>
      <c r="M60" s="3">
        <f>SUM('BIZ kWh ENTRY'!M60,'BIZ kWh ENTRY'!AC60,'BIZ kWh ENTRY'!AS60,'BIZ kWh ENTRY'!BI60)</f>
        <v>0</v>
      </c>
      <c r="N60" s="3">
        <f>SUM('BIZ kWh ENTRY'!N60,'BIZ kWh ENTRY'!AD60,'BIZ kWh ENTRY'!AT60,'BIZ kWh ENTRY'!BJ60)</f>
        <v>0</v>
      </c>
      <c r="O60" s="85">
        <f t="shared" si="9"/>
        <v>0</v>
      </c>
      <c r="Q60" s="373">
        <v>0</v>
      </c>
      <c r="R60" s="373">
        <v>0</v>
      </c>
      <c r="S60" s="373">
        <v>0</v>
      </c>
      <c r="T60" s="373">
        <v>0</v>
      </c>
      <c r="U60" s="373">
        <v>0</v>
      </c>
      <c r="V60" s="373">
        <v>0</v>
      </c>
      <c r="W60" s="373">
        <v>0</v>
      </c>
      <c r="X60" s="373">
        <v>0</v>
      </c>
      <c r="Y60" s="373">
        <v>0</v>
      </c>
      <c r="Z60" s="373">
        <v>0</v>
      </c>
      <c r="AA60" s="373">
        <v>0</v>
      </c>
      <c r="AB60" s="402">
        <v>0</v>
      </c>
    </row>
    <row r="61" spans="1:28" x14ac:dyDescent="0.3">
      <c r="A61" s="558"/>
      <c r="B61" s="11" t="s">
        <v>99</v>
      </c>
      <c r="C61" s="3">
        <f>SUM('BIZ kWh ENTRY'!C61,'BIZ kWh ENTRY'!S61,'BIZ kWh ENTRY'!AI61,'BIZ kWh ENTRY'!AY61)</f>
        <v>0</v>
      </c>
      <c r="D61" s="3">
        <f>SUM('BIZ kWh ENTRY'!D61,'BIZ kWh ENTRY'!T61,'BIZ kWh ENTRY'!AJ61,'BIZ kWh ENTRY'!AZ61)</f>
        <v>0</v>
      </c>
      <c r="E61" s="3">
        <f>SUM('BIZ kWh ENTRY'!E61,'BIZ kWh ENTRY'!U61,'BIZ kWh ENTRY'!AK61,'BIZ kWh ENTRY'!BA61)</f>
        <v>0</v>
      </c>
      <c r="F61" s="3">
        <f>SUM('BIZ kWh ENTRY'!F61,'BIZ kWh ENTRY'!V61,'BIZ kWh ENTRY'!AL61,'BIZ kWh ENTRY'!BB61)</f>
        <v>0</v>
      </c>
      <c r="G61" s="3">
        <f>SUM('BIZ kWh ENTRY'!G61,'BIZ kWh ENTRY'!W61,'BIZ kWh ENTRY'!AM61,'BIZ kWh ENTRY'!BC61)</f>
        <v>0</v>
      </c>
      <c r="H61" s="3">
        <f>SUM('BIZ kWh ENTRY'!H61,'BIZ kWh ENTRY'!X61,'BIZ kWh ENTRY'!AN61,'BIZ kWh ENTRY'!BD61)</f>
        <v>0</v>
      </c>
      <c r="I61" s="3">
        <f>SUM('BIZ kWh ENTRY'!I61,'BIZ kWh ENTRY'!Y61,'BIZ kWh ENTRY'!AO61,'BIZ kWh ENTRY'!BE61)</f>
        <v>0</v>
      </c>
      <c r="J61" s="3">
        <f>SUM('BIZ kWh ENTRY'!J61,'BIZ kWh ENTRY'!Z61,'BIZ kWh ENTRY'!AP61,'BIZ kWh ENTRY'!BF61)</f>
        <v>0</v>
      </c>
      <c r="K61" s="3">
        <f>SUM('BIZ kWh ENTRY'!K61,'BIZ kWh ENTRY'!AA61,'BIZ kWh ENTRY'!AQ61,'BIZ kWh ENTRY'!BG61)</f>
        <v>0</v>
      </c>
      <c r="L61" s="3">
        <f>SUM('BIZ kWh ENTRY'!L61,'BIZ kWh ENTRY'!AB61,'BIZ kWh ENTRY'!AR61,'BIZ kWh ENTRY'!BH61)</f>
        <v>0</v>
      </c>
      <c r="M61" s="3">
        <f>SUM('BIZ kWh ENTRY'!M61,'BIZ kWh ENTRY'!AC61,'BIZ kWh ENTRY'!AS61,'BIZ kWh ENTRY'!BI61)</f>
        <v>0</v>
      </c>
      <c r="N61" s="3">
        <f>SUM('BIZ kWh ENTRY'!N61,'BIZ kWh ENTRY'!AD61,'BIZ kWh ENTRY'!AT61,'BIZ kWh ENTRY'!BJ61)</f>
        <v>0</v>
      </c>
      <c r="O61" s="85">
        <f t="shared" si="9"/>
        <v>0</v>
      </c>
      <c r="Q61" s="373">
        <v>0</v>
      </c>
      <c r="R61" s="373">
        <v>0</v>
      </c>
      <c r="S61" s="373">
        <v>0</v>
      </c>
      <c r="T61" s="373">
        <v>0</v>
      </c>
      <c r="U61" s="373">
        <v>0</v>
      </c>
      <c r="V61" s="373">
        <v>0</v>
      </c>
      <c r="W61" s="373">
        <v>0</v>
      </c>
      <c r="X61" s="373">
        <v>0</v>
      </c>
      <c r="Y61" s="373">
        <v>0</v>
      </c>
      <c r="Z61" s="373">
        <v>0</v>
      </c>
      <c r="AA61" s="373">
        <v>0</v>
      </c>
      <c r="AB61" s="402">
        <v>0</v>
      </c>
    </row>
    <row r="62" spans="1:28" x14ac:dyDescent="0.3">
      <c r="A62" s="558"/>
      <c r="B62" s="11" t="s">
        <v>100</v>
      </c>
      <c r="C62" s="3">
        <f>SUM('BIZ kWh ENTRY'!C62,'BIZ kWh ENTRY'!S62,'BIZ kWh ENTRY'!AI62,'BIZ kWh ENTRY'!AY62)</f>
        <v>0</v>
      </c>
      <c r="D62" s="3">
        <f>SUM('BIZ kWh ENTRY'!D62,'BIZ kWh ENTRY'!T62,'BIZ kWh ENTRY'!AJ62,'BIZ kWh ENTRY'!AZ62)</f>
        <v>0</v>
      </c>
      <c r="E62" s="3">
        <f>SUM('BIZ kWh ENTRY'!E62,'BIZ kWh ENTRY'!U62,'BIZ kWh ENTRY'!AK62,'BIZ kWh ENTRY'!BA62)</f>
        <v>0</v>
      </c>
      <c r="F62" s="3">
        <f>SUM('BIZ kWh ENTRY'!F62,'BIZ kWh ENTRY'!V62,'BIZ kWh ENTRY'!AL62,'BIZ kWh ENTRY'!BB62)</f>
        <v>0</v>
      </c>
      <c r="G62" s="3">
        <f>SUM('BIZ kWh ENTRY'!G62,'BIZ kWh ENTRY'!W62,'BIZ kWh ENTRY'!AM62,'BIZ kWh ENTRY'!BC62)</f>
        <v>0</v>
      </c>
      <c r="H62" s="3">
        <f>SUM('BIZ kWh ENTRY'!H62,'BIZ kWh ENTRY'!X62,'BIZ kWh ENTRY'!AN62,'BIZ kWh ENTRY'!BD62)</f>
        <v>0</v>
      </c>
      <c r="I62" s="3">
        <f>SUM('BIZ kWh ENTRY'!I62,'BIZ kWh ENTRY'!Y62,'BIZ kWh ENTRY'!AO62,'BIZ kWh ENTRY'!BE62)</f>
        <v>0</v>
      </c>
      <c r="J62" s="3">
        <f>SUM('BIZ kWh ENTRY'!J62,'BIZ kWh ENTRY'!Z62,'BIZ kWh ENTRY'!AP62,'BIZ kWh ENTRY'!BF62)</f>
        <v>0</v>
      </c>
      <c r="K62" s="3">
        <f>SUM('BIZ kWh ENTRY'!K62,'BIZ kWh ENTRY'!AA62,'BIZ kWh ENTRY'!AQ62,'BIZ kWh ENTRY'!BG62)</f>
        <v>0</v>
      </c>
      <c r="L62" s="3">
        <f>SUM('BIZ kWh ENTRY'!L62,'BIZ kWh ENTRY'!AB62,'BIZ kWh ENTRY'!AR62,'BIZ kWh ENTRY'!BH62)</f>
        <v>0</v>
      </c>
      <c r="M62" s="3">
        <f>SUM('BIZ kWh ENTRY'!M62,'BIZ kWh ENTRY'!AC62,'BIZ kWh ENTRY'!AS62,'BIZ kWh ENTRY'!BI62)</f>
        <v>0</v>
      </c>
      <c r="N62" s="3">
        <f>SUM('BIZ kWh ENTRY'!N62,'BIZ kWh ENTRY'!AD62,'BIZ kWh ENTRY'!AT62,'BIZ kWh ENTRY'!BJ62)</f>
        <v>0</v>
      </c>
      <c r="O62" s="85">
        <f t="shared" si="9"/>
        <v>0</v>
      </c>
      <c r="Q62" s="373">
        <v>0</v>
      </c>
      <c r="R62" s="373">
        <v>0</v>
      </c>
      <c r="S62" s="373">
        <v>0</v>
      </c>
      <c r="T62" s="373">
        <v>0</v>
      </c>
      <c r="U62" s="373">
        <v>0</v>
      </c>
      <c r="V62" s="373">
        <v>0</v>
      </c>
      <c r="W62" s="373">
        <v>0</v>
      </c>
      <c r="X62" s="373">
        <v>0</v>
      </c>
      <c r="Y62" s="373">
        <v>0</v>
      </c>
      <c r="Z62" s="373">
        <v>0</v>
      </c>
      <c r="AA62" s="373">
        <v>0</v>
      </c>
      <c r="AB62" s="402">
        <v>0</v>
      </c>
    </row>
    <row r="63" spans="1:28" x14ac:dyDescent="0.3">
      <c r="A63" s="558"/>
      <c r="B63" s="11" t="s">
        <v>101</v>
      </c>
      <c r="C63" s="3">
        <f>SUM('BIZ kWh ENTRY'!C63,'BIZ kWh ENTRY'!S63,'BIZ kWh ENTRY'!AI63,'BIZ kWh ENTRY'!AY63)</f>
        <v>0</v>
      </c>
      <c r="D63" s="3">
        <f>SUM('BIZ kWh ENTRY'!D63,'BIZ kWh ENTRY'!T63,'BIZ kWh ENTRY'!AJ63,'BIZ kWh ENTRY'!AZ63)</f>
        <v>0</v>
      </c>
      <c r="E63" s="3">
        <f>SUM('BIZ kWh ENTRY'!E63,'BIZ kWh ENTRY'!U63,'BIZ kWh ENTRY'!AK63,'BIZ kWh ENTRY'!BA63)</f>
        <v>0</v>
      </c>
      <c r="F63" s="3">
        <f>SUM('BIZ kWh ENTRY'!F63,'BIZ kWh ENTRY'!V63,'BIZ kWh ENTRY'!AL63,'BIZ kWh ENTRY'!BB63)</f>
        <v>0</v>
      </c>
      <c r="G63" s="3">
        <f>SUM('BIZ kWh ENTRY'!G63,'BIZ kWh ENTRY'!W63,'BIZ kWh ENTRY'!AM63,'BIZ kWh ENTRY'!BC63)</f>
        <v>0</v>
      </c>
      <c r="H63" s="3">
        <f>SUM('BIZ kWh ENTRY'!H63,'BIZ kWh ENTRY'!X63,'BIZ kWh ENTRY'!AN63,'BIZ kWh ENTRY'!BD63)</f>
        <v>0</v>
      </c>
      <c r="I63" s="3">
        <f>SUM('BIZ kWh ENTRY'!I63,'BIZ kWh ENTRY'!Y63,'BIZ kWh ENTRY'!AO63,'BIZ kWh ENTRY'!BE63)</f>
        <v>0</v>
      </c>
      <c r="J63" s="3">
        <f>SUM('BIZ kWh ENTRY'!J63,'BIZ kWh ENTRY'!Z63,'BIZ kWh ENTRY'!AP63,'BIZ kWh ENTRY'!BF63)</f>
        <v>0</v>
      </c>
      <c r="K63" s="3">
        <f>SUM('BIZ kWh ENTRY'!K63,'BIZ kWh ENTRY'!AA63,'BIZ kWh ENTRY'!AQ63,'BIZ kWh ENTRY'!BG63)</f>
        <v>0</v>
      </c>
      <c r="L63" s="3">
        <f>SUM('BIZ kWh ENTRY'!L63,'BIZ kWh ENTRY'!AB63,'BIZ kWh ENTRY'!AR63,'BIZ kWh ENTRY'!BH63)</f>
        <v>0</v>
      </c>
      <c r="M63" s="3">
        <f>SUM('BIZ kWh ENTRY'!M63,'BIZ kWh ENTRY'!AC63,'BIZ kWh ENTRY'!AS63,'BIZ kWh ENTRY'!BI63)</f>
        <v>0</v>
      </c>
      <c r="N63" s="3">
        <f>SUM('BIZ kWh ENTRY'!N63,'BIZ kWh ENTRY'!AD63,'BIZ kWh ENTRY'!AT63,'BIZ kWh ENTRY'!BJ63)</f>
        <v>0</v>
      </c>
      <c r="O63" s="85">
        <f t="shared" si="9"/>
        <v>0</v>
      </c>
      <c r="Q63" s="373">
        <v>0</v>
      </c>
      <c r="R63" s="373">
        <v>0</v>
      </c>
      <c r="S63" s="373">
        <v>0</v>
      </c>
      <c r="T63" s="373">
        <v>0</v>
      </c>
      <c r="U63" s="373">
        <v>0</v>
      </c>
      <c r="V63" s="373">
        <v>0</v>
      </c>
      <c r="W63" s="373">
        <v>0</v>
      </c>
      <c r="X63" s="373">
        <v>0</v>
      </c>
      <c r="Y63" s="373">
        <v>0</v>
      </c>
      <c r="Z63" s="373">
        <v>0</v>
      </c>
      <c r="AA63" s="373">
        <v>0</v>
      </c>
      <c r="AB63" s="402">
        <v>0</v>
      </c>
    </row>
    <row r="64" spans="1:28" ht="15" thickBot="1" x14ac:dyDescent="0.35">
      <c r="A64" s="559"/>
      <c r="B64" s="11" t="s">
        <v>102</v>
      </c>
      <c r="C64" s="3">
        <f>SUM('BIZ kWh ENTRY'!C64,'BIZ kWh ENTRY'!S64,'BIZ kWh ENTRY'!AI64,'BIZ kWh ENTRY'!AY64)</f>
        <v>0</v>
      </c>
      <c r="D64" s="3">
        <f>SUM('BIZ kWh ENTRY'!D64,'BIZ kWh ENTRY'!T64,'BIZ kWh ENTRY'!AJ64,'BIZ kWh ENTRY'!AZ64)</f>
        <v>0</v>
      </c>
      <c r="E64" s="3">
        <f>SUM('BIZ kWh ENTRY'!E64,'BIZ kWh ENTRY'!U64,'BIZ kWh ENTRY'!AK64,'BIZ kWh ENTRY'!BA64)</f>
        <v>0</v>
      </c>
      <c r="F64" s="3">
        <f>SUM('BIZ kWh ENTRY'!F64,'BIZ kWh ENTRY'!V64,'BIZ kWh ENTRY'!AL64,'BIZ kWh ENTRY'!BB64)</f>
        <v>0</v>
      </c>
      <c r="G64" s="3">
        <f>SUM('BIZ kWh ENTRY'!G64,'BIZ kWh ENTRY'!W64,'BIZ kWh ENTRY'!AM64,'BIZ kWh ENTRY'!BC64)</f>
        <v>0</v>
      </c>
      <c r="H64" s="3">
        <f>SUM('BIZ kWh ENTRY'!H64,'BIZ kWh ENTRY'!X64,'BIZ kWh ENTRY'!AN64,'BIZ kWh ENTRY'!BD64)</f>
        <v>0</v>
      </c>
      <c r="I64" s="3">
        <f>SUM('BIZ kWh ENTRY'!I64,'BIZ kWh ENTRY'!Y64,'BIZ kWh ENTRY'!AO64,'BIZ kWh ENTRY'!BE64)</f>
        <v>0</v>
      </c>
      <c r="J64" s="3">
        <f>SUM('BIZ kWh ENTRY'!J64,'BIZ kWh ENTRY'!Z64,'BIZ kWh ENTRY'!AP64,'BIZ kWh ENTRY'!BF64)</f>
        <v>0</v>
      </c>
      <c r="K64" s="3">
        <f>SUM('BIZ kWh ENTRY'!K64,'BIZ kWh ENTRY'!AA64,'BIZ kWh ENTRY'!AQ64,'BIZ kWh ENTRY'!BG64)</f>
        <v>0</v>
      </c>
      <c r="L64" s="3">
        <f>SUM('BIZ kWh ENTRY'!L64,'BIZ kWh ENTRY'!AB64,'BIZ kWh ENTRY'!AR64,'BIZ kWh ENTRY'!BH64)</f>
        <v>0</v>
      </c>
      <c r="M64" s="3">
        <f>SUM('BIZ kWh ENTRY'!M64,'BIZ kWh ENTRY'!AC64,'BIZ kWh ENTRY'!AS64,'BIZ kWh ENTRY'!BI64)</f>
        <v>0</v>
      </c>
      <c r="N64" s="3">
        <f>SUM('BIZ kWh ENTRY'!N64,'BIZ kWh ENTRY'!AD64,'BIZ kWh ENTRY'!AT64,'BIZ kWh ENTRY'!BJ64)</f>
        <v>0</v>
      </c>
      <c r="O64" s="85">
        <f t="shared" si="9"/>
        <v>0</v>
      </c>
      <c r="Q64" s="373">
        <v>0</v>
      </c>
      <c r="R64" s="373">
        <v>0</v>
      </c>
      <c r="S64" s="373">
        <v>0</v>
      </c>
      <c r="T64" s="373">
        <v>0</v>
      </c>
      <c r="U64" s="373">
        <v>0</v>
      </c>
      <c r="V64" s="373">
        <v>0</v>
      </c>
      <c r="W64" s="373">
        <v>0</v>
      </c>
      <c r="X64" s="373">
        <v>0</v>
      </c>
      <c r="Y64" s="373">
        <v>0</v>
      </c>
      <c r="Z64" s="373">
        <v>0</v>
      </c>
      <c r="AA64" s="373">
        <v>0</v>
      </c>
      <c r="AB64" s="402">
        <v>0</v>
      </c>
    </row>
    <row r="65" spans="1:28" ht="21.45" customHeight="1" thickBot="1" x14ac:dyDescent="0.35">
      <c r="B65" s="225" t="s">
        <v>70</v>
      </c>
      <c r="C65" s="226">
        <f t="shared" ref="C65:N65" si="10">SUM(C52:C64)</f>
        <v>0</v>
      </c>
      <c r="D65" s="226">
        <f t="shared" si="10"/>
        <v>0</v>
      </c>
      <c r="E65" s="226">
        <f t="shared" si="10"/>
        <v>0</v>
      </c>
      <c r="F65" s="226">
        <f t="shared" si="10"/>
        <v>94538.37098149315</v>
      </c>
      <c r="G65" s="226">
        <f t="shared" si="10"/>
        <v>379707.56728966878</v>
      </c>
      <c r="H65" s="226">
        <f t="shared" si="10"/>
        <v>0</v>
      </c>
      <c r="I65" s="226">
        <f t="shared" si="10"/>
        <v>536111.15179446444</v>
      </c>
      <c r="J65" s="226">
        <f t="shared" si="10"/>
        <v>197526.14925182034</v>
      </c>
      <c r="K65" s="226">
        <f t="shared" si="10"/>
        <v>0</v>
      </c>
      <c r="L65" s="226">
        <f t="shared" si="10"/>
        <v>0</v>
      </c>
      <c r="M65" s="226">
        <f t="shared" si="10"/>
        <v>589373.9301265995</v>
      </c>
      <c r="N65" s="226">
        <f t="shared" si="10"/>
        <v>5115916.6103459839</v>
      </c>
      <c r="O65" s="88">
        <f t="shared" si="9"/>
        <v>6913173.7797900299</v>
      </c>
      <c r="Q65" s="373">
        <v>0</v>
      </c>
      <c r="R65" s="373">
        <v>0</v>
      </c>
      <c r="S65" s="373">
        <v>0</v>
      </c>
      <c r="T65" s="373">
        <v>0</v>
      </c>
      <c r="U65" s="373">
        <v>0</v>
      </c>
      <c r="V65" s="373">
        <v>0</v>
      </c>
      <c r="W65" s="373">
        <v>0</v>
      </c>
      <c r="X65" s="373">
        <v>0</v>
      </c>
      <c r="Y65" s="373">
        <v>0</v>
      </c>
      <c r="Z65" s="373">
        <v>0</v>
      </c>
      <c r="AA65" s="373">
        <v>0</v>
      </c>
      <c r="AB65" s="402">
        <v>0</v>
      </c>
    </row>
    <row r="66" spans="1:28" ht="21.6" thickBot="1" x14ac:dyDescent="0.45">
      <c r="A66" s="91"/>
    </row>
    <row r="67" spans="1:28" ht="21.6" thickBot="1" x14ac:dyDescent="0.45">
      <c r="A67" s="91"/>
      <c r="B67" s="221" t="s">
        <v>48</v>
      </c>
      <c r="C67" s="222">
        <v>43850</v>
      </c>
      <c r="D67" s="222">
        <v>43882</v>
      </c>
      <c r="E67" s="222">
        <v>43914</v>
      </c>
      <c r="F67" s="222">
        <v>43946</v>
      </c>
      <c r="G67" s="222">
        <v>43978</v>
      </c>
      <c r="H67" s="222">
        <v>44010</v>
      </c>
      <c r="I67" s="222">
        <v>44042</v>
      </c>
      <c r="J67" s="222">
        <v>44074</v>
      </c>
      <c r="K67" s="222">
        <v>44076</v>
      </c>
      <c r="L67" s="222">
        <v>44107</v>
      </c>
      <c r="M67" s="222">
        <v>44140</v>
      </c>
      <c r="N67" s="222" t="s">
        <v>57</v>
      </c>
      <c r="O67" s="223" t="s">
        <v>3</v>
      </c>
      <c r="Q67" s="43"/>
      <c r="R67" s="43"/>
      <c r="S67" s="43"/>
      <c r="T67" s="43"/>
      <c r="U67" s="43"/>
      <c r="V67" s="43"/>
      <c r="W67" s="43"/>
      <c r="X67" s="203"/>
    </row>
    <row r="68" spans="1:28" ht="15" customHeight="1" x14ac:dyDescent="0.3">
      <c r="A68" s="557" t="s">
        <v>106</v>
      </c>
      <c r="B68" s="11" t="s">
        <v>90</v>
      </c>
      <c r="C68" s="3">
        <f>SUM('BIZ kWh ENTRY'!C68,'BIZ kWh ENTRY'!S68,'BIZ kWh ENTRY'!AI68,'BIZ kWh ENTRY'!AY68)</f>
        <v>0</v>
      </c>
      <c r="D68" s="3">
        <f>SUM('BIZ kWh ENTRY'!D68,'BIZ kWh ENTRY'!T68,'BIZ kWh ENTRY'!AJ68,'BIZ kWh ENTRY'!AZ68)</f>
        <v>0</v>
      </c>
      <c r="E68" s="3">
        <f>SUM('BIZ kWh ENTRY'!E68,'BIZ kWh ENTRY'!U68,'BIZ kWh ENTRY'!AK68,'BIZ kWh ENTRY'!BA68)</f>
        <v>0</v>
      </c>
      <c r="F68" s="3">
        <f>SUM('BIZ kWh ENTRY'!F68,'BIZ kWh ENTRY'!V68,'BIZ kWh ENTRY'!AL68,'BIZ kWh ENTRY'!BB68)</f>
        <v>0</v>
      </c>
      <c r="G68" s="3">
        <f>SUM('BIZ kWh ENTRY'!G68,'BIZ kWh ENTRY'!W68,'BIZ kWh ENTRY'!AM68,'BIZ kWh ENTRY'!BC68)</f>
        <v>0</v>
      </c>
      <c r="H68" s="3">
        <f>SUM('BIZ kWh ENTRY'!H68,'BIZ kWh ENTRY'!X68,'BIZ kWh ENTRY'!AN68,'BIZ kWh ENTRY'!BD68)</f>
        <v>0</v>
      </c>
      <c r="I68" s="3">
        <f>SUM('BIZ kWh ENTRY'!I68,'BIZ kWh ENTRY'!Y68,'BIZ kWh ENTRY'!AO68,'BIZ kWh ENTRY'!BE68)</f>
        <v>0</v>
      </c>
      <c r="J68" s="3">
        <f>SUM('BIZ kWh ENTRY'!J68,'BIZ kWh ENTRY'!Z68,'BIZ kWh ENTRY'!AP68,'BIZ kWh ENTRY'!BF68)</f>
        <v>0</v>
      </c>
      <c r="K68" s="3">
        <f>SUM('BIZ kWh ENTRY'!K68,'BIZ kWh ENTRY'!AA68,'BIZ kWh ENTRY'!AQ68,'BIZ kWh ENTRY'!BG68)</f>
        <v>0</v>
      </c>
      <c r="L68" s="3">
        <f>SUM('BIZ kWh ENTRY'!L68,'BIZ kWh ENTRY'!AB68,'BIZ kWh ENTRY'!AR68,'BIZ kWh ENTRY'!BH68)</f>
        <v>0</v>
      </c>
      <c r="M68" s="3">
        <f>SUM('BIZ kWh ENTRY'!M68,'BIZ kWh ENTRY'!AC68,'BIZ kWh ENTRY'!AS68,'BIZ kWh ENTRY'!BI68)</f>
        <v>0</v>
      </c>
      <c r="N68" s="3">
        <f>SUM('BIZ kWh ENTRY'!N68,'BIZ kWh ENTRY'!AD68,'BIZ kWh ENTRY'!AT68,'BIZ kWh ENTRY'!BJ68)</f>
        <v>0</v>
      </c>
      <c r="O68" s="85">
        <f t="shared" ref="O68:O81" si="11">SUM(C68:N68)</f>
        <v>0</v>
      </c>
      <c r="Q68" s="373">
        <v>0</v>
      </c>
      <c r="R68" s="373">
        <v>0</v>
      </c>
      <c r="S68" s="373">
        <v>0</v>
      </c>
      <c r="T68" s="373">
        <v>0</v>
      </c>
      <c r="U68" s="373">
        <v>0</v>
      </c>
      <c r="V68" s="373">
        <v>0</v>
      </c>
      <c r="W68" s="373">
        <v>0</v>
      </c>
      <c r="X68" s="373">
        <v>0</v>
      </c>
      <c r="Y68" s="373">
        <v>0</v>
      </c>
      <c r="Z68" s="373">
        <v>0</v>
      </c>
      <c r="AA68" s="373">
        <v>0</v>
      </c>
      <c r="AB68" s="402">
        <v>0</v>
      </c>
    </row>
    <row r="69" spans="1:28" x14ac:dyDescent="0.3">
      <c r="A69" s="558"/>
      <c r="B69" s="12" t="s">
        <v>91</v>
      </c>
      <c r="C69" s="3">
        <f>SUM('BIZ kWh ENTRY'!C69,'BIZ kWh ENTRY'!S69,'BIZ kWh ENTRY'!AI69,'BIZ kWh ENTRY'!AY69)</f>
        <v>0</v>
      </c>
      <c r="D69" s="3">
        <f>SUM('BIZ kWh ENTRY'!D69,'BIZ kWh ENTRY'!T69,'BIZ kWh ENTRY'!AJ69,'BIZ kWh ENTRY'!AZ69)</f>
        <v>0</v>
      </c>
      <c r="E69" s="3">
        <f>SUM('BIZ kWh ENTRY'!E69,'BIZ kWh ENTRY'!U69,'BIZ kWh ENTRY'!AK69,'BIZ kWh ENTRY'!BA69)</f>
        <v>0</v>
      </c>
      <c r="F69" s="3">
        <f>SUM('BIZ kWh ENTRY'!F69,'BIZ kWh ENTRY'!V69,'BIZ kWh ENTRY'!AL69,'BIZ kWh ENTRY'!BB69)</f>
        <v>0</v>
      </c>
      <c r="G69" s="3">
        <f>SUM('BIZ kWh ENTRY'!G69,'BIZ kWh ENTRY'!W69,'BIZ kWh ENTRY'!AM69,'BIZ kWh ENTRY'!BC69)</f>
        <v>0</v>
      </c>
      <c r="H69" s="3">
        <f>SUM('BIZ kWh ENTRY'!H69,'BIZ kWh ENTRY'!X69,'BIZ kWh ENTRY'!AN69,'BIZ kWh ENTRY'!BD69)</f>
        <v>0</v>
      </c>
      <c r="I69" s="3">
        <f>SUM('BIZ kWh ENTRY'!I69,'BIZ kWh ENTRY'!Y69,'BIZ kWh ENTRY'!AO69,'BIZ kWh ENTRY'!BE69)</f>
        <v>0</v>
      </c>
      <c r="J69" s="3">
        <f>SUM('BIZ kWh ENTRY'!J69,'BIZ kWh ENTRY'!Z69,'BIZ kWh ENTRY'!AP69,'BIZ kWh ENTRY'!BF69)</f>
        <v>0</v>
      </c>
      <c r="K69" s="3">
        <f>SUM('BIZ kWh ENTRY'!K69,'BIZ kWh ENTRY'!AA69,'BIZ kWh ENTRY'!AQ69,'BIZ kWh ENTRY'!BG69)</f>
        <v>0</v>
      </c>
      <c r="L69" s="3">
        <f>SUM('BIZ kWh ENTRY'!L69,'BIZ kWh ENTRY'!AB69,'BIZ kWh ENTRY'!AR69,'BIZ kWh ENTRY'!BH69)</f>
        <v>0</v>
      </c>
      <c r="M69" s="3">
        <f>SUM('BIZ kWh ENTRY'!M69,'BIZ kWh ENTRY'!AC69,'BIZ kWh ENTRY'!AS69,'BIZ kWh ENTRY'!BI69)</f>
        <v>0</v>
      </c>
      <c r="N69" s="3">
        <f>SUM('BIZ kWh ENTRY'!N69,'BIZ kWh ENTRY'!AD69,'BIZ kWh ENTRY'!AT69,'BIZ kWh ENTRY'!BJ69)</f>
        <v>0</v>
      </c>
      <c r="O69" s="85">
        <f t="shared" si="11"/>
        <v>0</v>
      </c>
      <c r="Q69" s="373">
        <v>0</v>
      </c>
      <c r="R69" s="373">
        <v>0</v>
      </c>
      <c r="S69" s="373">
        <v>0</v>
      </c>
      <c r="T69" s="373">
        <v>0</v>
      </c>
      <c r="U69" s="373">
        <v>0</v>
      </c>
      <c r="V69" s="373">
        <v>0</v>
      </c>
      <c r="W69" s="373">
        <v>0</v>
      </c>
      <c r="X69" s="373">
        <v>0</v>
      </c>
      <c r="Y69" s="373">
        <v>0</v>
      </c>
      <c r="Z69" s="373">
        <v>0</v>
      </c>
      <c r="AA69" s="373">
        <v>0</v>
      </c>
      <c r="AB69" s="402">
        <v>0</v>
      </c>
    </row>
    <row r="70" spans="1:28" x14ac:dyDescent="0.3">
      <c r="A70" s="558"/>
      <c r="B70" s="11" t="s">
        <v>92</v>
      </c>
      <c r="C70" s="3">
        <f>SUM('BIZ kWh ENTRY'!C70,'BIZ kWh ENTRY'!S70,'BIZ kWh ENTRY'!AI70,'BIZ kWh ENTRY'!AY70)</f>
        <v>0</v>
      </c>
      <c r="D70" s="3">
        <f>SUM('BIZ kWh ENTRY'!D70,'BIZ kWh ENTRY'!T70,'BIZ kWh ENTRY'!AJ70,'BIZ kWh ENTRY'!AZ70)</f>
        <v>0</v>
      </c>
      <c r="E70" s="3">
        <f>SUM('BIZ kWh ENTRY'!E70,'BIZ kWh ENTRY'!U70,'BIZ kWh ENTRY'!AK70,'BIZ kWh ENTRY'!BA70)</f>
        <v>0</v>
      </c>
      <c r="F70" s="3">
        <f>SUM('BIZ kWh ENTRY'!F70,'BIZ kWh ENTRY'!V70,'BIZ kWh ENTRY'!AL70,'BIZ kWh ENTRY'!BB70)</f>
        <v>0</v>
      </c>
      <c r="G70" s="3">
        <f>SUM('BIZ kWh ENTRY'!G70,'BIZ kWh ENTRY'!W70,'BIZ kWh ENTRY'!AM70,'BIZ kWh ENTRY'!BC70)</f>
        <v>0</v>
      </c>
      <c r="H70" s="3">
        <f>SUM('BIZ kWh ENTRY'!H70,'BIZ kWh ENTRY'!X70,'BIZ kWh ENTRY'!AN70,'BIZ kWh ENTRY'!BD70)</f>
        <v>0</v>
      </c>
      <c r="I70" s="3">
        <f>SUM('BIZ kWh ENTRY'!I70,'BIZ kWh ENTRY'!Y70,'BIZ kWh ENTRY'!AO70,'BIZ kWh ENTRY'!BE70)</f>
        <v>0</v>
      </c>
      <c r="J70" s="3">
        <f>SUM('BIZ kWh ENTRY'!J70,'BIZ kWh ENTRY'!Z70,'BIZ kWh ENTRY'!AP70,'BIZ kWh ENTRY'!BF70)</f>
        <v>0</v>
      </c>
      <c r="K70" s="3">
        <f>SUM('BIZ kWh ENTRY'!K70,'BIZ kWh ENTRY'!AA70,'BIZ kWh ENTRY'!AQ70,'BIZ kWh ENTRY'!BG70)</f>
        <v>0</v>
      </c>
      <c r="L70" s="3">
        <f>SUM('BIZ kWh ENTRY'!L70,'BIZ kWh ENTRY'!AB70,'BIZ kWh ENTRY'!AR70,'BIZ kWh ENTRY'!BH70)</f>
        <v>0</v>
      </c>
      <c r="M70" s="3">
        <f>SUM('BIZ kWh ENTRY'!M70,'BIZ kWh ENTRY'!AC70,'BIZ kWh ENTRY'!AS70,'BIZ kWh ENTRY'!BI70)</f>
        <v>0</v>
      </c>
      <c r="N70" s="3">
        <f>SUM('BIZ kWh ENTRY'!N70,'BIZ kWh ENTRY'!AD70,'BIZ kWh ENTRY'!AT70,'BIZ kWh ENTRY'!BJ70)</f>
        <v>0</v>
      </c>
      <c r="O70" s="85">
        <f t="shared" si="11"/>
        <v>0</v>
      </c>
      <c r="Q70" s="373">
        <v>0</v>
      </c>
      <c r="R70" s="373">
        <v>0</v>
      </c>
      <c r="S70" s="373">
        <v>0</v>
      </c>
      <c r="T70" s="373">
        <v>0</v>
      </c>
      <c r="U70" s="373">
        <v>0</v>
      </c>
      <c r="V70" s="373">
        <v>0</v>
      </c>
      <c r="W70" s="373">
        <v>0</v>
      </c>
      <c r="X70" s="373">
        <v>0</v>
      </c>
      <c r="Y70" s="373">
        <v>0</v>
      </c>
      <c r="Z70" s="373">
        <v>0</v>
      </c>
      <c r="AA70" s="373">
        <v>0</v>
      </c>
      <c r="AB70" s="402">
        <v>0</v>
      </c>
    </row>
    <row r="71" spans="1:28" x14ac:dyDescent="0.3">
      <c r="A71" s="558"/>
      <c r="B71" s="11" t="s">
        <v>93</v>
      </c>
      <c r="C71" s="3">
        <f>SUM('BIZ kWh ENTRY'!C71,'BIZ kWh ENTRY'!S71,'BIZ kWh ENTRY'!AI71,'BIZ kWh ENTRY'!AY71)</f>
        <v>0</v>
      </c>
      <c r="D71" s="3">
        <f>SUM('BIZ kWh ENTRY'!D71,'BIZ kWh ENTRY'!T71,'BIZ kWh ENTRY'!AJ71,'BIZ kWh ENTRY'!AZ71)</f>
        <v>0</v>
      </c>
      <c r="E71" s="3">
        <f>SUM('BIZ kWh ENTRY'!E71,'BIZ kWh ENTRY'!U71,'BIZ kWh ENTRY'!AK71,'BIZ kWh ENTRY'!BA71)</f>
        <v>0</v>
      </c>
      <c r="F71" s="3">
        <f>SUM('BIZ kWh ENTRY'!F71,'BIZ kWh ENTRY'!V71,'BIZ kWh ENTRY'!AL71,'BIZ kWh ENTRY'!BB71)</f>
        <v>0</v>
      </c>
      <c r="G71" s="3">
        <f>SUM('BIZ kWh ENTRY'!G71,'BIZ kWh ENTRY'!W71,'BIZ kWh ENTRY'!AM71,'BIZ kWh ENTRY'!BC71)</f>
        <v>0</v>
      </c>
      <c r="H71" s="3">
        <f>SUM('BIZ kWh ENTRY'!H71,'BIZ kWh ENTRY'!X71,'BIZ kWh ENTRY'!AN71,'BIZ kWh ENTRY'!BD71)</f>
        <v>0</v>
      </c>
      <c r="I71" s="3">
        <f>SUM('BIZ kWh ENTRY'!I71,'BIZ kWh ENTRY'!Y71,'BIZ kWh ENTRY'!AO71,'BIZ kWh ENTRY'!BE71)</f>
        <v>0</v>
      </c>
      <c r="J71" s="3">
        <f>SUM('BIZ kWh ENTRY'!J71,'BIZ kWh ENTRY'!Z71,'BIZ kWh ENTRY'!AP71,'BIZ kWh ENTRY'!BF71)</f>
        <v>0</v>
      </c>
      <c r="K71" s="3">
        <f>SUM('BIZ kWh ENTRY'!K71,'BIZ kWh ENTRY'!AA71,'BIZ kWh ENTRY'!AQ71,'BIZ kWh ENTRY'!BG71)</f>
        <v>0</v>
      </c>
      <c r="L71" s="3">
        <f>SUM('BIZ kWh ENTRY'!L71,'BIZ kWh ENTRY'!AB71,'BIZ kWh ENTRY'!AR71,'BIZ kWh ENTRY'!BH71)</f>
        <v>0</v>
      </c>
      <c r="M71" s="3">
        <f>SUM('BIZ kWh ENTRY'!M71,'BIZ kWh ENTRY'!AC71,'BIZ kWh ENTRY'!AS71,'BIZ kWh ENTRY'!BI71)</f>
        <v>0</v>
      </c>
      <c r="N71" s="3">
        <f>SUM('BIZ kWh ENTRY'!N71,'BIZ kWh ENTRY'!AD71,'BIZ kWh ENTRY'!AT71,'BIZ kWh ENTRY'!BJ71)</f>
        <v>0</v>
      </c>
      <c r="O71" s="85">
        <f t="shared" si="11"/>
        <v>0</v>
      </c>
      <c r="Q71" s="373">
        <v>0</v>
      </c>
      <c r="R71" s="373">
        <v>0</v>
      </c>
      <c r="S71" s="373">
        <v>0</v>
      </c>
      <c r="T71" s="373">
        <v>0</v>
      </c>
      <c r="U71" s="373">
        <v>0</v>
      </c>
      <c r="V71" s="373">
        <v>0</v>
      </c>
      <c r="W71" s="373">
        <v>0</v>
      </c>
      <c r="X71" s="373">
        <v>0</v>
      </c>
      <c r="Y71" s="373">
        <v>0</v>
      </c>
      <c r="Z71" s="373">
        <v>0</v>
      </c>
      <c r="AA71" s="373">
        <v>0</v>
      </c>
      <c r="AB71" s="402">
        <v>0</v>
      </c>
    </row>
    <row r="72" spans="1:28" x14ac:dyDescent="0.3">
      <c r="A72" s="558"/>
      <c r="B72" s="12" t="s">
        <v>94</v>
      </c>
      <c r="C72" s="3">
        <f>SUM('BIZ kWh ENTRY'!C72,'BIZ kWh ENTRY'!S72,'BIZ kWh ENTRY'!AI72,'BIZ kWh ENTRY'!AY72)</f>
        <v>0</v>
      </c>
      <c r="D72" s="3">
        <f>SUM('BIZ kWh ENTRY'!D72,'BIZ kWh ENTRY'!T72,'BIZ kWh ENTRY'!AJ72,'BIZ kWh ENTRY'!AZ72)</f>
        <v>0</v>
      </c>
      <c r="E72" s="3">
        <f>SUM('BIZ kWh ENTRY'!E72,'BIZ kWh ENTRY'!U72,'BIZ kWh ENTRY'!AK72,'BIZ kWh ENTRY'!BA72)</f>
        <v>0</v>
      </c>
      <c r="F72" s="3">
        <f>SUM('BIZ kWh ENTRY'!F72,'BIZ kWh ENTRY'!V72,'BIZ kWh ENTRY'!AL72,'BIZ kWh ENTRY'!BB72)</f>
        <v>0</v>
      </c>
      <c r="G72" s="3">
        <f>SUM('BIZ kWh ENTRY'!G72,'BIZ kWh ENTRY'!W72,'BIZ kWh ENTRY'!AM72,'BIZ kWh ENTRY'!BC72)</f>
        <v>0</v>
      </c>
      <c r="H72" s="3">
        <f>SUM('BIZ kWh ENTRY'!H72,'BIZ kWh ENTRY'!X72,'BIZ kWh ENTRY'!AN72,'BIZ kWh ENTRY'!BD72)</f>
        <v>0</v>
      </c>
      <c r="I72" s="3">
        <f>SUM('BIZ kWh ENTRY'!I72,'BIZ kWh ENTRY'!Y72,'BIZ kWh ENTRY'!AO72,'BIZ kWh ENTRY'!BE72)</f>
        <v>0</v>
      </c>
      <c r="J72" s="3">
        <f>SUM('BIZ kWh ENTRY'!J72,'BIZ kWh ENTRY'!Z72,'BIZ kWh ENTRY'!AP72,'BIZ kWh ENTRY'!BF72)</f>
        <v>0</v>
      </c>
      <c r="K72" s="3">
        <f>SUM('BIZ kWh ENTRY'!K72,'BIZ kWh ENTRY'!AA72,'BIZ kWh ENTRY'!AQ72,'BIZ kWh ENTRY'!BG72)</f>
        <v>0</v>
      </c>
      <c r="L72" s="3">
        <f>SUM('BIZ kWh ENTRY'!L72,'BIZ kWh ENTRY'!AB72,'BIZ kWh ENTRY'!AR72,'BIZ kWh ENTRY'!BH72)</f>
        <v>0</v>
      </c>
      <c r="M72" s="3">
        <f>SUM('BIZ kWh ENTRY'!M72,'BIZ kWh ENTRY'!AC72,'BIZ kWh ENTRY'!AS72,'BIZ kWh ENTRY'!BI72)</f>
        <v>0</v>
      </c>
      <c r="N72" s="3">
        <f>SUM('BIZ kWh ENTRY'!N72,'BIZ kWh ENTRY'!AD72,'BIZ kWh ENTRY'!AT72,'BIZ kWh ENTRY'!BJ72)</f>
        <v>0</v>
      </c>
      <c r="O72" s="85">
        <f t="shared" si="11"/>
        <v>0</v>
      </c>
      <c r="Q72" s="373">
        <v>0</v>
      </c>
      <c r="R72" s="373">
        <v>0</v>
      </c>
      <c r="S72" s="373">
        <v>0</v>
      </c>
      <c r="T72" s="373">
        <v>0</v>
      </c>
      <c r="U72" s="373">
        <v>0</v>
      </c>
      <c r="V72" s="373">
        <v>0</v>
      </c>
      <c r="W72" s="373">
        <v>0</v>
      </c>
      <c r="X72" s="373">
        <v>0</v>
      </c>
      <c r="Y72" s="373">
        <v>0</v>
      </c>
      <c r="Z72" s="373">
        <v>0</v>
      </c>
      <c r="AA72" s="373">
        <v>0</v>
      </c>
      <c r="AB72" s="402">
        <v>0</v>
      </c>
    </row>
    <row r="73" spans="1:28" x14ac:dyDescent="0.3">
      <c r="A73" s="558"/>
      <c r="B73" s="11" t="s">
        <v>95</v>
      </c>
      <c r="C73" s="3">
        <f>SUM('BIZ kWh ENTRY'!C73,'BIZ kWh ENTRY'!S73,'BIZ kWh ENTRY'!AI73,'BIZ kWh ENTRY'!AY73)</f>
        <v>0</v>
      </c>
      <c r="D73" s="3">
        <f>SUM('BIZ kWh ENTRY'!D73,'BIZ kWh ENTRY'!T73,'BIZ kWh ENTRY'!AJ73,'BIZ kWh ENTRY'!AZ73)</f>
        <v>0</v>
      </c>
      <c r="E73" s="3">
        <f>SUM('BIZ kWh ENTRY'!E73,'BIZ kWh ENTRY'!U73,'BIZ kWh ENTRY'!AK73,'BIZ kWh ENTRY'!BA73)</f>
        <v>0</v>
      </c>
      <c r="F73" s="3">
        <f>SUM('BIZ kWh ENTRY'!F73,'BIZ kWh ENTRY'!V73,'BIZ kWh ENTRY'!AL73,'BIZ kWh ENTRY'!BB73)</f>
        <v>0</v>
      </c>
      <c r="G73" s="3">
        <f>SUM('BIZ kWh ENTRY'!G73,'BIZ kWh ENTRY'!W73,'BIZ kWh ENTRY'!AM73,'BIZ kWh ENTRY'!BC73)</f>
        <v>0</v>
      </c>
      <c r="H73" s="3">
        <f>SUM('BIZ kWh ENTRY'!H73,'BIZ kWh ENTRY'!X73,'BIZ kWh ENTRY'!AN73,'BIZ kWh ENTRY'!BD73)</f>
        <v>0</v>
      </c>
      <c r="I73" s="3">
        <f>SUM('BIZ kWh ENTRY'!I73,'BIZ kWh ENTRY'!Y73,'BIZ kWh ENTRY'!AO73,'BIZ kWh ENTRY'!BE73)</f>
        <v>0</v>
      </c>
      <c r="J73" s="3">
        <f>SUM('BIZ kWh ENTRY'!J73,'BIZ kWh ENTRY'!Z73,'BIZ kWh ENTRY'!AP73,'BIZ kWh ENTRY'!BF73)</f>
        <v>0</v>
      </c>
      <c r="K73" s="3">
        <f>SUM('BIZ kWh ENTRY'!K73,'BIZ kWh ENTRY'!AA73,'BIZ kWh ENTRY'!AQ73,'BIZ kWh ENTRY'!BG73)</f>
        <v>0</v>
      </c>
      <c r="L73" s="3">
        <f>SUM('BIZ kWh ENTRY'!L73,'BIZ kWh ENTRY'!AB73,'BIZ kWh ENTRY'!AR73,'BIZ kWh ENTRY'!BH73)</f>
        <v>0</v>
      </c>
      <c r="M73" s="3">
        <f>SUM('BIZ kWh ENTRY'!M73,'BIZ kWh ENTRY'!AC73,'BIZ kWh ENTRY'!AS73,'BIZ kWh ENTRY'!BI73)</f>
        <v>0</v>
      </c>
      <c r="N73" s="3">
        <f>SUM('BIZ kWh ENTRY'!N73,'BIZ kWh ENTRY'!AD73,'BIZ kWh ENTRY'!AT73,'BIZ kWh ENTRY'!BJ73)</f>
        <v>0</v>
      </c>
      <c r="O73" s="85">
        <f t="shared" si="11"/>
        <v>0</v>
      </c>
      <c r="Q73" s="373">
        <v>0</v>
      </c>
      <c r="R73" s="373">
        <v>0</v>
      </c>
      <c r="S73" s="373">
        <v>0</v>
      </c>
      <c r="T73" s="373">
        <v>0</v>
      </c>
      <c r="U73" s="373">
        <v>0</v>
      </c>
      <c r="V73" s="373">
        <v>0</v>
      </c>
      <c r="W73" s="373">
        <v>0</v>
      </c>
      <c r="X73" s="373">
        <v>0</v>
      </c>
      <c r="Y73" s="373">
        <v>0</v>
      </c>
      <c r="Z73" s="373">
        <v>0</v>
      </c>
      <c r="AA73" s="373">
        <v>0</v>
      </c>
      <c r="AB73" s="402">
        <v>0</v>
      </c>
    </row>
    <row r="74" spans="1:28" x14ac:dyDescent="0.3">
      <c r="A74" s="558"/>
      <c r="B74" s="11" t="s">
        <v>96</v>
      </c>
      <c r="C74" s="3">
        <f>SUM('BIZ kWh ENTRY'!C74,'BIZ kWh ENTRY'!S74,'BIZ kWh ENTRY'!AI74,'BIZ kWh ENTRY'!AY74)</f>
        <v>0</v>
      </c>
      <c r="D74" s="3">
        <f>SUM('BIZ kWh ENTRY'!D74,'BIZ kWh ENTRY'!T74,'BIZ kWh ENTRY'!AJ74,'BIZ kWh ENTRY'!AZ74)</f>
        <v>0</v>
      </c>
      <c r="E74" s="3">
        <f>SUM('BIZ kWh ENTRY'!E74,'BIZ kWh ENTRY'!U74,'BIZ kWh ENTRY'!AK74,'BIZ kWh ENTRY'!BA74)</f>
        <v>0</v>
      </c>
      <c r="F74" s="3">
        <f>SUM('BIZ kWh ENTRY'!F74,'BIZ kWh ENTRY'!V74,'BIZ kWh ENTRY'!AL74,'BIZ kWh ENTRY'!BB74)</f>
        <v>0</v>
      </c>
      <c r="G74" s="3">
        <f>SUM('BIZ kWh ENTRY'!G74,'BIZ kWh ENTRY'!W74,'BIZ kWh ENTRY'!AM74,'BIZ kWh ENTRY'!BC74)</f>
        <v>0</v>
      </c>
      <c r="H74" s="3">
        <f>SUM('BIZ kWh ENTRY'!H74,'BIZ kWh ENTRY'!X74,'BIZ kWh ENTRY'!AN74,'BIZ kWh ENTRY'!BD74)</f>
        <v>0</v>
      </c>
      <c r="I74" s="3">
        <f>SUM('BIZ kWh ENTRY'!I74,'BIZ kWh ENTRY'!Y74,'BIZ kWh ENTRY'!AO74,'BIZ kWh ENTRY'!BE74)</f>
        <v>1027</v>
      </c>
      <c r="J74" s="3">
        <f>SUM('BIZ kWh ENTRY'!J74,'BIZ kWh ENTRY'!Z74,'BIZ kWh ENTRY'!AP74,'BIZ kWh ENTRY'!BF74)</f>
        <v>0</v>
      </c>
      <c r="K74" s="3">
        <f>SUM('BIZ kWh ENTRY'!K74,'BIZ kWh ENTRY'!AA74,'BIZ kWh ENTRY'!AQ74,'BIZ kWh ENTRY'!BG74)</f>
        <v>9034</v>
      </c>
      <c r="L74" s="3">
        <f>SUM('BIZ kWh ENTRY'!L74,'BIZ kWh ENTRY'!AB74,'BIZ kWh ENTRY'!AR74,'BIZ kWh ENTRY'!BH74)</f>
        <v>0</v>
      </c>
      <c r="M74" s="3">
        <f>SUM('BIZ kWh ENTRY'!M74,'BIZ kWh ENTRY'!AC74,'BIZ kWh ENTRY'!AS74,'BIZ kWh ENTRY'!BI74)</f>
        <v>0</v>
      </c>
      <c r="N74" s="3">
        <f>SUM('BIZ kWh ENTRY'!N74,'BIZ kWh ENTRY'!AD74,'BIZ kWh ENTRY'!AT74,'BIZ kWh ENTRY'!BJ74)</f>
        <v>0</v>
      </c>
      <c r="O74" s="85">
        <f t="shared" si="11"/>
        <v>10061</v>
      </c>
      <c r="Q74" s="373">
        <v>0</v>
      </c>
      <c r="R74" s="373">
        <v>0</v>
      </c>
      <c r="S74" s="373">
        <v>0</v>
      </c>
      <c r="T74" s="373">
        <v>0</v>
      </c>
      <c r="U74" s="373">
        <v>0</v>
      </c>
      <c r="V74" s="373">
        <v>0</v>
      </c>
      <c r="W74" s="373">
        <v>0</v>
      </c>
      <c r="X74" s="373">
        <v>0</v>
      </c>
      <c r="Y74" s="373">
        <v>0</v>
      </c>
      <c r="Z74" s="373">
        <v>0</v>
      </c>
      <c r="AA74" s="373">
        <v>0</v>
      </c>
      <c r="AB74" s="402">
        <v>0</v>
      </c>
    </row>
    <row r="75" spans="1:28" x14ac:dyDescent="0.3">
      <c r="A75" s="558"/>
      <c r="B75" s="11" t="s">
        <v>97</v>
      </c>
      <c r="C75" s="3">
        <f>SUM('BIZ kWh ENTRY'!C75,'BIZ kWh ENTRY'!S75,'BIZ kWh ENTRY'!AI75,'BIZ kWh ENTRY'!AY75)</f>
        <v>112636.99900000003</v>
      </c>
      <c r="D75" s="3">
        <f>SUM('BIZ kWh ENTRY'!D75,'BIZ kWh ENTRY'!T75,'BIZ kWh ENTRY'!AJ75,'BIZ kWh ENTRY'!AZ75)</f>
        <v>218561.92079999999</v>
      </c>
      <c r="E75" s="3">
        <f>SUM('BIZ kWh ENTRY'!E75,'BIZ kWh ENTRY'!U75,'BIZ kWh ENTRY'!AK75,'BIZ kWh ENTRY'!BA75)</f>
        <v>374436.430635</v>
      </c>
      <c r="F75" s="3">
        <f>SUM('BIZ kWh ENTRY'!F75,'BIZ kWh ENTRY'!V75,'BIZ kWh ENTRY'!AL75,'BIZ kWh ENTRY'!BB75)</f>
        <v>836368.32034648606</v>
      </c>
      <c r="G75" s="3">
        <f>SUM('BIZ kWh ENTRY'!G75,'BIZ kWh ENTRY'!W75,'BIZ kWh ENTRY'!AM75,'BIZ kWh ENTRY'!BC75)</f>
        <v>639298.7292325329</v>
      </c>
      <c r="H75" s="3">
        <f>SUM('BIZ kWh ENTRY'!H75,'BIZ kWh ENTRY'!X75,'BIZ kWh ENTRY'!AN75,'BIZ kWh ENTRY'!BD75)</f>
        <v>210686.79172000012</v>
      </c>
      <c r="I75" s="3">
        <f>SUM('BIZ kWh ENTRY'!I75,'BIZ kWh ENTRY'!Y75,'BIZ kWh ENTRY'!AO75,'BIZ kWh ENTRY'!BE75)</f>
        <v>425720.98494460178</v>
      </c>
      <c r="J75" s="3">
        <f>SUM('BIZ kWh ENTRY'!J75,'BIZ kWh ENTRY'!Z75,'BIZ kWh ENTRY'!AP75,'BIZ kWh ENTRY'!BF75)</f>
        <v>361626.66266499972</v>
      </c>
      <c r="K75" s="3">
        <f>SUM('BIZ kWh ENTRY'!K75,'BIZ kWh ENTRY'!AA75,'BIZ kWh ENTRY'!AQ75,'BIZ kWh ENTRY'!BG75)</f>
        <v>468901.39501611225</v>
      </c>
      <c r="L75" s="3">
        <f>SUM('BIZ kWh ENTRY'!L75,'BIZ kWh ENTRY'!AB75,'BIZ kWh ENTRY'!AR75,'BIZ kWh ENTRY'!BH75)</f>
        <v>474368.69563270768</v>
      </c>
      <c r="M75" s="3">
        <f>SUM('BIZ kWh ENTRY'!M75,'BIZ kWh ENTRY'!AC75,'BIZ kWh ENTRY'!AS75,'BIZ kWh ENTRY'!BI75)</f>
        <v>294000.11418000003</v>
      </c>
      <c r="N75" s="3">
        <f>SUM('BIZ kWh ENTRY'!N75,'BIZ kWh ENTRY'!AD75,'BIZ kWh ENTRY'!AT75,'BIZ kWh ENTRY'!BJ75)</f>
        <v>1015751.7607799999</v>
      </c>
      <c r="O75" s="85">
        <f t="shared" si="11"/>
        <v>5432358.8049524417</v>
      </c>
      <c r="Q75" s="373">
        <v>0</v>
      </c>
      <c r="R75" s="373">
        <v>0</v>
      </c>
      <c r="S75" s="373">
        <v>0</v>
      </c>
      <c r="T75" s="373">
        <v>0</v>
      </c>
      <c r="U75" s="373">
        <v>0</v>
      </c>
      <c r="V75" s="373">
        <v>0</v>
      </c>
      <c r="W75" s="373">
        <v>0</v>
      </c>
      <c r="X75" s="373">
        <v>0</v>
      </c>
      <c r="Y75" s="373">
        <v>0</v>
      </c>
      <c r="Z75" s="373">
        <v>0</v>
      </c>
      <c r="AA75" s="373">
        <v>0</v>
      </c>
      <c r="AB75" s="402">
        <v>0</v>
      </c>
    </row>
    <row r="76" spans="1:28" x14ac:dyDescent="0.3">
      <c r="A76" s="558"/>
      <c r="B76" s="11" t="s">
        <v>98</v>
      </c>
      <c r="C76" s="3">
        <f>SUM('BIZ kWh ENTRY'!C76,'BIZ kWh ENTRY'!S76,'BIZ kWh ENTRY'!AI76,'BIZ kWh ENTRY'!AY76)</f>
        <v>0</v>
      </c>
      <c r="D76" s="3">
        <f>SUM('BIZ kWh ENTRY'!D76,'BIZ kWh ENTRY'!T76,'BIZ kWh ENTRY'!AJ76,'BIZ kWh ENTRY'!AZ76)</f>
        <v>0</v>
      </c>
      <c r="E76" s="3">
        <f>SUM('BIZ kWh ENTRY'!E76,'BIZ kWh ENTRY'!U76,'BIZ kWh ENTRY'!AK76,'BIZ kWh ENTRY'!BA76)</f>
        <v>0</v>
      </c>
      <c r="F76" s="3">
        <f>SUM('BIZ kWh ENTRY'!F76,'BIZ kWh ENTRY'!V76,'BIZ kWh ENTRY'!AL76,'BIZ kWh ENTRY'!BB76)</f>
        <v>0</v>
      </c>
      <c r="G76" s="3">
        <f>SUM('BIZ kWh ENTRY'!G76,'BIZ kWh ENTRY'!W76,'BIZ kWh ENTRY'!AM76,'BIZ kWh ENTRY'!BC76)</f>
        <v>0</v>
      </c>
      <c r="H76" s="3">
        <f>SUM('BIZ kWh ENTRY'!H76,'BIZ kWh ENTRY'!X76,'BIZ kWh ENTRY'!AN76,'BIZ kWh ENTRY'!BD76)</f>
        <v>0</v>
      </c>
      <c r="I76" s="3">
        <f>SUM('BIZ kWh ENTRY'!I76,'BIZ kWh ENTRY'!Y76,'BIZ kWh ENTRY'!AO76,'BIZ kWh ENTRY'!BE76)</f>
        <v>0</v>
      </c>
      <c r="J76" s="3">
        <f>SUM('BIZ kWh ENTRY'!J76,'BIZ kWh ENTRY'!Z76,'BIZ kWh ENTRY'!AP76,'BIZ kWh ENTRY'!BF76)</f>
        <v>0</v>
      </c>
      <c r="K76" s="3">
        <f>SUM('BIZ kWh ENTRY'!K76,'BIZ kWh ENTRY'!AA76,'BIZ kWh ENTRY'!AQ76,'BIZ kWh ENTRY'!BG76)</f>
        <v>0</v>
      </c>
      <c r="L76" s="3">
        <f>SUM('BIZ kWh ENTRY'!L76,'BIZ kWh ENTRY'!AB76,'BIZ kWh ENTRY'!AR76,'BIZ kWh ENTRY'!BH76)</f>
        <v>0</v>
      </c>
      <c r="M76" s="3">
        <f>SUM('BIZ kWh ENTRY'!M76,'BIZ kWh ENTRY'!AC76,'BIZ kWh ENTRY'!AS76,'BIZ kWh ENTRY'!BI76)</f>
        <v>0</v>
      </c>
      <c r="N76" s="3">
        <f>SUM('BIZ kWh ENTRY'!N76,'BIZ kWh ENTRY'!AD76,'BIZ kWh ENTRY'!AT76,'BIZ kWh ENTRY'!BJ76)</f>
        <v>0</v>
      </c>
      <c r="O76" s="85">
        <f t="shared" si="11"/>
        <v>0</v>
      </c>
      <c r="Q76" s="373">
        <v>0</v>
      </c>
      <c r="R76" s="373">
        <v>0</v>
      </c>
      <c r="S76" s="373">
        <v>0</v>
      </c>
      <c r="T76" s="373">
        <v>0</v>
      </c>
      <c r="U76" s="373">
        <v>0</v>
      </c>
      <c r="V76" s="373">
        <v>0</v>
      </c>
      <c r="W76" s="373">
        <v>0</v>
      </c>
      <c r="X76" s="373">
        <v>0</v>
      </c>
      <c r="Y76" s="373">
        <v>0</v>
      </c>
      <c r="Z76" s="373">
        <v>0</v>
      </c>
      <c r="AA76" s="373">
        <v>0</v>
      </c>
      <c r="AB76" s="402">
        <v>0</v>
      </c>
    </row>
    <row r="77" spans="1:28" x14ac:dyDescent="0.3">
      <c r="A77" s="558"/>
      <c r="B77" s="11" t="s">
        <v>99</v>
      </c>
      <c r="C77" s="3">
        <f>SUM('BIZ kWh ENTRY'!C77,'BIZ kWh ENTRY'!S77,'BIZ kWh ENTRY'!AI77,'BIZ kWh ENTRY'!AY77)</f>
        <v>0</v>
      </c>
      <c r="D77" s="3">
        <f>SUM('BIZ kWh ENTRY'!D77,'BIZ kWh ENTRY'!T77,'BIZ kWh ENTRY'!AJ77,'BIZ kWh ENTRY'!AZ77)</f>
        <v>0</v>
      </c>
      <c r="E77" s="3">
        <f>SUM('BIZ kWh ENTRY'!E77,'BIZ kWh ENTRY'!U77,'BIZ kWh ENTRY'!AK77,'BIZ kWh ENTRY'!BA77)</f>
        <v>0</v>
      </c>
      <c r="F77" s="3">
        <f>SUM('BIZ kWh ENTRY'!F77,'BIZ kWh ENTRY'!V77,'BIZ kWh ENTRY'!AL77,'BIZ kWh ENTRY'!BB77)</f>
        <v>0</v>
      </c>
      <c r="G77" s="3">
        <f>SUM('BIZ kWh ENTRY'!G77,'BIZ kWh ENTRY'!W77,'BIZ kWh ENTRY'!AM77,'BIZ kWh ENTRY'!BC77)</f>
        <v>0</v>
      </c>
      <c r="H77" s="3">
        <f>SUM('BIZ kWh ENTRY'!H77,'BIZ kWh ENTRY'!X77,'BIZ kWh ENTRY'!AN77,'BIZ kWh ENTRY'!BD77)</f>
        <v>0</v>
      </c>
      <c r="I77" s="3">
        <f>SUM('BIZ kWh ENTRY'!I77,'BIZ kWh ENTRY'!Y77,'BIZ kWh ENTRY'!AO77,'BIZ kWh ENTRY'!BE77)</f>
        <v>0</v>
      </c>
      <c r="J77" s="3">
        <f>SUM('BIZ kWh ENTRY'!J77,'BIZ kWh ENTRY'!Z77,'BIZ kWh ENTRY'!AP77,'BIZ kWh ENTRY'!BF77)</f>
        <v>0</v>
      </c>
      <c r="K77" s="3">
        <f>SUM('BIZ kWh ENTRY'!K77,'BIZ kWh ENTRY'!AA77,'BIZ kWh ENTRY'!AQ77,'BIZ kWh ENTRY'!BG77)</f>
        <v>0</v>
      </c>
      <c r="L77" s="3">
        <f>SUM('BIZ kWh ENTRY'!L77,'BIZ kWh ENTRY'!AB77,'BIZ kWh ENTRY'!AR77,'BIZ kWh ENTRY'!BH77)</f>
        <v>0</v>
      </c>
      <c r="M77" s="3">
        <f>SUM('BIZ kWh ENTRY'!M77,'BIZ kWh ENTRY'!AC77,'BIZ kWh ENTRY'!AS77,'BIZ kWh ENTRY'!BI77)</f>
        <v>0</v>
      </c>
      <c r="N77" s="3">
        <f>SUM('BIZ kWh ENTRY'!N77,'BIZ kWh ENTRY'!AD77,'BIZ kWh ENTRY'!AT77,'BIZ kWh ENTRY'!BJ77)</f>
        <v>0</v>
      </c>
      <c r="O77" s="85">
        <f t="shared" si="11"/>
        <v>0</v>
      </c>
      <c r="Q77" s="373">
        <v>0</v>
      </c>
      <c r="R77" s="373">
        <v>0</v>
      </c>
      <c r="S77" s="373">
        <v>0</v>
      </c>
      <c r="T77" s="373">
        <v>0</v>
      </c>
      <c r="U77" s="373">
        <v>0</v>
      </c>
      <c r="V77" s="373">
        <v>0</v>
      </c>
      <c r="W77" s="373">
        <v>0</v>
      </c>
      <c r="X77" s="373">
        <v>0</v>
      </c>
      <c r="Y77" s="373">
        <v>0</v>
      </c>
      <c r="Z77" s="373">
        <v>0</v>
      </c>
      <c r="AA77" s="373">
        <v>0</v>
      </c>
      <c r="AB77" s="402">
        <v>0</v>
      </c>
    </row>
    <row r="78" spans="1:28" x14ac:dyDescent="0.3">
      <c r="A78" s="558"/>
      <c r="B78" s="11" t="s">
        <v>100</v>
      </c>
      <c r="C78" s="3">
        <f>SUM('BIZ kWh ENTRY'!C78,'BIZ kWh ENTRY'!S78,'BIZ kWh ENTRY'!AI78,'BIZ kWh ENTRY'!AY78)</f>
        <v>0</v>
      </c>
      <c r="D78" s="3">
        <f>SUM('BIZ kWh ENTRY'!D78,'BIZ kWh ENTRY'!T78,'BIZ kWh ENTRY'!AJ78,'BIZ kWh ENTRY'!AZ78)</f>
        <v>0</v>
      </c>
      <c r="E78" s="3">
        <f>SUM('BIZ kWh ENTRY'!E78,'BIZ kWh ENTRY'!U78,'BIZ kWh ENTRY'!AK78,'BIZ kWh ENTRY'!BA78)</f>
        <v>0</v>
      </c>
      <c r="F78" s="3">
        <f>SUM('BIZ kWh ENTRY'!F78,'BIZ kWh ENTRY'!V78,'BIZ kWh ENTRY'!AL78,'BIZ kWh ENTRY'!BB78)</f>
        <v>0</v>
      </c>
      <c r="G78" s="3">
        <f>SUM('BIZ kWh ENTRY'!G78,'BIZ kWh ENTRY'!W78,'BIZ kWh ENTRY'!AM78,'BIZ kWh ENTRY'!BC78)</f>
        <v>0</v>
      </c>
      <c r="H78" s="3">
        <f>SUM('BIZ kWh ENTRY'!H78,'BIZ kWh ENTRY'!X78,'BIZ kWh ENTRY'!AN78,'BIZ kWh ENTRY'!BD78)</f>
        <v>0</v>
      </c>
      <c r="I78" s="3">
        <f>SUM('BIZ kWh ENTRY'!I78,'BIZ kWh ENTRY'!Y78,'BIZ kWh ENTRY'!AO78,'BIZ kWh ENTRY'!BE78)</f>
        <v>0</v>
      </c>
      <c r="J78" s="3">
        <f>SUM('BIZ kWh ENTRY'!J78,'BIZ kWh ENTRY'!Z78,'BIZ kWh ENTRY'!AP78,'BIZ kWh ENTRY'!BF78)</f>
        <v>0</v>
      </c>
      <c r="K78" s="3">
        <f>SUM('BIZ kWh ENTRY'!K78,'BIZ kWh ENTRY'!AA78,'BIZ kWh ENTRY'!AQ78,'BIZ kWh ENTRY'!BG78)</f>
        <v>0</v>
      </c>
      <c r="L78" s="3">
        <f>SUM('BIZ kWh ENTRY'!L78,'BIZ kWh ENTRY'!AB78,'BIZ kWh ENTRY'!AR78,'BIZ kWh ENTRY'!BH78)</f>
        <v>0</v>
      </c>
      <c r="M78" s="3">
        <f>SUM('BIZ kWh ENTRY'!M78,'BIZ kWh ENTRY'!AC78,'BIZ kWh ENTRY'!AS78,'BIZ kWh ENTRY'!BI78)</f>
        <v>0</v>
      </c>
      <c r="N78" s="3">
        <f>SUM('BIZ kWh ENTRY'!N78,'BIZ kWh ENTRY'!AD78,'BIZ kWh ENTRY'!AT78,'BIZ kWh ENTRY'!BJ78)</f>
        <v>0</v>
      </c>
      <c r="O78" s="85">
        <f t="shared" si="11"/>
        <v>0</v>
      </c>
      <c r="Q78" s="373">
        <v>0</v>
      </c>
      <c r="R78" s="373">
        <v>0</v>
      </c>
      <c r="S78" s="373">
        <v>0</v>
      </c>
      <c r="T78" s="373">
        <v>0</v>
      </c>
      <c r="U78" s="373">
        <v>0</v>
      </c>
      <c r="V78" s="373">
        <v>0</v>
      </c>
      <c r="W78" s="373">
        <v>0</v>
      </c>
      <c r="X78" s="373">
        <v>0</v>
      </c>
      <c r="Y78" s="373">
        <v>0</v>
      </c>
      <c r="Z78" s="373">
        <v>0</v>
      </c>
      <c r="AA78" s="373">
        <v>0</v>
      </c>
      <c r="AB78" s="402">
        <v>0</v>
      </c>
    </row>
    <row r="79" spans="1:28" x14ac:dyDescent="0.3">
      <c r="A79" s="558"/>
      <c r="B79" s="11" t="s">
        <v>101</v>
      </c>
      <c r="C79" s="3">
        <f>SUM('BIZ kWh ENTRY'!C79,'BIZ kWh ENTRY'!S79,'BIZ kWh ENTRY'!AI79,'BIZ kWh ENTRY'!AY79)</f>
        <v>0</v>
      </c>
      <c r="D79" s="3">
        <f>SUM('BIZ kWh ENTRY'!D79,'BIZ kWh ENTRY'!T79,'BIZ kWh ENTRY'!AJ79,'BIZ kWh ENTRY'!AZ79)</f>
        <v>0</v>
      </c>
      <c r="E79" s="3">
        <f>SUM('BIZ kWh ENTRY'!E79,'BIZ kWh ENTRY'!U79,'BIZ kWh ENTRY'!AK79,'BIZ kWh ENTRY'!BA79)</f>
        <v>0</v>
      </c>
      <c r="F79" s="3">
        <f>SUM('BIZ kWh ENTRY'!F79,'BIZ kWh ENTRY'!V79,'BIZ kWh ENTRY'!AL79,'BIZ kWh ENTRY'!BB79)</f>
        <v>0</v>
      </c>
      <c r="G79" s="3">
        <f>SUM('BIZ kWh ENTRY'!G79,'BIZ kWh ENTRY'!W79,'BIZ kWh ENTRY'!AM79,'BIZ kWh ENTRY'!BC79)</f>
        <v>0</v>
      </c>
      <c r="H79" s="3">
        <f>SUM('BIZ kWh ENTRY'!H79,'BIZ kWh ENTRY'!X79,'BIZ kWh ENTRY'!AN79,'BIZ kWh ENTRY'!BD79)</f>
        <v>0</v>
      </c>
      <c r="I79" s="3">
        <f>SUM('BIZ kWh ENTRY'!I79,'BIZ kWh ENTRY'!Y79,'BIZ kWh ENTRY'!AO79,'BIZ kWh ENTRY'!BE79)</f>
        <v>0</v>
      </c>
      <c r="J79" s="3">
        <f>SUM('BIZ kWh ENTRY'!J79,'BIZ kWh ENTRY'!Z79,'BIZ kWh ENTRY'!AP79,'BIZ kWh ENTRY'!BF79)</f>
        <v>0</v>
      </c>
      <c r="K79" s="3">
        <f>SUM('BIZ kWh ENTRY'!K79,'BIZ kWh ENTRY'!AA79,'BIZ kWh ENTRY'!AQ79,'BIZ kWh ENTRY'!BG79)</f>
        <v>0</v>
      </c>
      <c r="L79" s="3">
        <f>SUM('BIZ kWh ENTRY'!L79,'BIZ kWh ENTRY'!AB79,'BIZ kWh ENTRY'!AR79,'BIZ kWh ENTRY'!BH79)</f>
        <v>0</v>
      </c>
      <c r="M79" s="3">
        <f>SUM('BIZ kWh ENTRY'!M79,'BIZ kWh ENTRY'!AC79,'BIZ kWh ENTRY'!AS79,'BIZ kWh ENTRY'!BI79)</f>
        <v>0</v>
      </c>
      <c r="N79" s="3">
        <f>SUM('BIZ kWh ENTRY'!N79,'BIZ kWh ENTRY'!AD79,'BIZ kWh ENTRY'!AT79,'BIZ kWh ENTRY'!BJ79)</f>
        <v>0</v>
      </c>
      <c r="O79" s="85">
        <f t="shared" si="11"/>
        <v>0</v>
      </c>
      <c r="Q79" s="373">
        <v>0</v>
      </c>
      <c r="R79" s="373">
        <v>0</v>
      </c>
      <c r="S79" s="373">
        <v>0</v>
      </c>
      <c r="T79" s="373">
        <v>0</v>
      </c>
      <c r="U79" s="373">
        <v>0</v>
      </c>
      <c r="V79" s="373">
        <v>0</v>
      </c>
      <c r="W79" s="373">
        <v>0</v>
      </c>
      <c r="X79" s="373">
        <v>0</v>
      </c>
      <c r="Y79" s="373">
        <v>0</v>
      </c>
      <c r="Z79" s="373">
        <v>0</v>
      </c>
      <c r="AA79" s="373">
        <v>0</v>
      </c>
      <c r="AB79" s="402">
        <v>0</v>
      </c>
    </row>
    <row r="80" spans="1:28" ht="15" thickBot="1" x14ac:dyDescent="0.35">
      <c r="A80" s="559"/>
      <c r="B80" s="11" t="s">
        <v>102</v>
      </c>
      <c r="C80" s="3">
        <f>SUM('BIZ kWh ENTRY'!C80,'BIZ kWh ENTRY'!S80,'BIZ kWh ENTRY'!AI80,'BIZ kWh ENTRY'!AY80)</f>
        <v>0</v>
      </c>
      <c r="D80" s="3">
        <f>SUM('BIZ kWh ENTRY'!D80,'BIZ kWh ENTRY'!T80,'BIZ kWh ENTRY'!AJ80,'BIZ kWh ENTRY'!AZ80)</f>
        <v>0</v>
      </c>
      <c r="E80" s="3">
        <f>SUM('BIZ kWh ENTRY'!E80,'BIZ kWh ENTRY'!U80,'BIZ kWh ENTRY'!AK80,'BIZ kWh ENTRY'!BA80)</f>
        <v>0</v>
      </c>
      <c r="F80" s="3">
        <f>SUM('BIZ kWh ENTRY'!F80,'BIZ kWh ENTRY'!V80,'BIZ kWh ENTRY'!AL80,'BIZ kWh ENTRY'!BB80)</f>
        <v>0</v>
      </c>
      <c r="G80" s="3">
        <f>SUM('BIZ kWh ENTRY'!G80,'BIZ kWh ENTRY'!W80,'BIZ kWh ENTRY'!AM80,'BIZ kWh ENTRY'!BC80)</f>
        <v>0</v>
      </c>
      <c r="H80" s="3">
        <f>SUM('BIZ kWh ENTRY'!H80,'BIZ kWh ENTRY'!X80,'BIZ kWh ENTRY'!AN80,'BIZ kWh ENTRY'!BD80)</f>
        <v>0</v>
      </c>
      <c r="I80" s="3">
        <f>SUM('BIZ kWh ENTRY'!I80,'BIZ kWh ENTRY'!Y80,'BIZ kWh ENTRY'!AO80,'BIZ kWh ENTRY'!BE80)</f>
        <v>0</v>
      </c>
      <c r="J80" s="3">
        <f>SUM('BIZ kWh ENTRY'!J80,'BIZ kWh ENTRY'!Z80,'BIZ kWh ENTRY'!AP80,'BIZ kWh ENTRY'!BF80)</f>
        <v>0</v>
      </c>
      <c r="K80" s="3">
        <f>SUM('BIZ kWh ENTRY'!K80,'BIZ kWh ENTRY'!AA80,'BIZ kWh ENTRY'!AQ80,'BIZ kWh ENTRY'!BG80)</f>
        <v>0</v>
      </c>
      <c r="L80" s="3">
        <f>SUM('BIZ kWh ENTRY'!L80,'BIZ kWh ENTRY'!AB80,'BIZ kWh ENTRY'!AR80,'BIZ kWh ENTRY'!BH80)</f>
        <v>0</v>
      </c>
      <c r="M80" s="3">
        <f>SUM('BIZ kWh ENTRY'!M80,'BIZ kWh ENTRY'!AC80,'BIZ kWh ENTRY'!AS80,'BIZ kWh ENTRY'!BI80)</f>
        <v>0</v>
      </c>
      <c r="N80" s="3">
        <f>SUM('BIZ kWh ENTRY'!N80,'BIZ kWh ENTRY'!AD80,'BIZ kWh ENTRY'!AT80,'BIZ kWh ENTRY'!BJ80)</f>
        <v>0</v>
      </c>
      <c r="O80" s="85">
        <f t="shared" si="11"/>
        <v>0</v>
      </c>
      <c r="Q80" s="373">
        <v>0</v>
      </c>
      <c r="R80" s="373">
        <v>0</v>
      </c>
      <c r="S80" s="373">
        <v>0</v>
      </c>
      <c r="T80" s="373">
        <v>0</v>
      </c>
      <c r="U80" s="373">
        <v>0</v>
      </c>
      <c r="V80" s="373">
        <v>0</v>
      </c>
      <c r="W80" s="373">
        <v>0</v>
      </c>
      <c r="X80" s="373">
        <v>0</v>
      </c>
      <c r="Y80" s="373">
        <v>0</v>
      </c>
      <c r="Z80" s="373">
        <v>0</v>
      </c>
      <c r="AA80" s="373">
        <v>0</v>
      </c>
      <c r="AB80" s="402">
        <v>0</v>
      </c>
    </row>
    <row r="81" spans="1:28" ht="21.45" customHeight="1" thickBot="1" x14ac:dyDescent="0.35">
      <c r="B81" s="225" t="s">
        <v>70</v>
      </c>
      <c r="C81" s="226">
        <f t="shared" ref="C81:N81" si="12">SUM(C68:C80)</f>
        <v>112636.99900000003</v>
      </c>
      <c r="D81" s="226">
        <f t="shared" si="12"/>
        <v>218561.92079999999</v>
      </c>
      <c r="E81" s="226">
        <f t="shared" si="12"/>
        <v>374436.430635</v>
      </c>
      <c r="F81" s="226">
        <f t="shared" si="12"/>
        <v>836368.32034648606</v>
      </c>
      <c r="G81" s="226">
        <f t="shared" si="12"/>
        <v>639298.7292325329</v>
      </c>
      <c r="H81" s="226">
        <f t="shared" si="12"/>
        <v>210686.79172000012</v>
      </c>
      <c r="I81" s="226">
        <f t="shared" si="12"/>
        <v>426747.98494460178</v>
      </c>
      <c r="J81" s="226">
        <f t="shared" si="12"/>
        <v>361626.66266499972</v>
      </c>
      <c r="K81" s="226">
        <f t="shared" si="12"/>
        <v>477935.39501611225</v>
      </c>
      <c r="L81" s="226">
        <f t="shared" si="12"/>
        <v>474368.69563270768</v>
      </c>
      <c r="M81" s="226">
        <f t="shared" si="12"/>
        <v>294000.11418000003</v>
      </c>
      <c r="N81" s="226">
        <f t="shared" si="12"/>
        <v>1015751.7607799999</v>
      </c>
      <c r="O81" s="88">
        <f t="shared" si="11"/>
        <v>5442419.8049524417</v>
      </c>
      <c r="Q81" s="373">
        <v>0</v>
      </c>
      <c r="R81" s="373">
        <v>0</v>
      </c>
      <c r="S81" s="373">
        <v>0</v>
      </c>
      <c r="T81" s="373">
        <v>0</v>
      </c>
      <c r="U81" s="373">
        <v>0</v>
      </c>
      <c r="V81" s="373">
        <v>0</v>
      </c>
      <c r="W81" s="373">
        <v>0</v>
      </c>
      <c r="X81" s="373">
        <v>0</v>
      </c>
      <c r="Y81" s="373">
        <v>0</v>
      </c>
      <c r="Z81" s="373">
        <v>0</v>
      </c>
      <c r="AA81" s="373">
        <v>0</v>
      </c>
      <c r="AB81" s="402">
        <v>0</v>
      </c>
    </row>
    <row r="82" spans="1:28" ht="21.6" thickBot="1" x14ac:dyDescent="0.45">
      <c r="A82" s="91"/>
    </row>
    <row r="83" spans="1:28" ht="21.6" thickBot="1" x14ac:dyDescent="0.45">
      <c r="A83" s="91"/>
      <c r="B83" s="221" t="s">
        <v>48</v>
      </c>
      <c r="C83" s="222">
        <v>43850</v>
      </c>
      <c r="D83" s="222">
        <v>43882</v>
      </c>
      <c r="E83" s="222">
        <v>43914</v>
      </c>
      <c r="F83" s="222">
        <v>43946</v>
      </c>
      <c r="G83" s="222">
        <v>43978</v>
      </c>
      <c r="H83" s="222">
        <v>44010</v>
      </c>
      <c r="I83" s="222">
        <v>44042</v>
      </c>
      <c r="J83" s="222">
        <v>44074</v>
      </c>
      <c r="K83" s="222">
        <v>44076</v>
      </c>
      <c r="L83" s="222">
        <v>44107</v>
      </c>
      <c r="M83" s="222">
        <v>44140</v>
      </c>
      <c r="N83" s="222" t="s">
        <v>57</v>
      </c>
      <c r="O83" s="223" t="s">
        <v>3</v>
      </c>
      <c r="Q83" s="43"/>
      <c r="R83" s="43"/>
      <c r="S83" s="43"/>
      <c r="T83" s="43"/>
      <c r="U83" s="43"/>
      <c r="V83" s="43"/>
      <c r="W83" s="43"/>
      <c r="X83" s="203"/>
    </row>
    <row r="84" spans="1:28" ht="15" customHeight="1" x14ac:dyDescent="0.3">
      <c r="A84" s="557" t="s">
        <v>107</v>
      </c>
      <c r="B84" s="11" t="s">
        <v>90</v>
      </c>
      <c r="C84" s="3">
        <f>SUM('BIZ kWh ENTRY'!C84,'BIZ kWh ENTRY'!S84,'BIZ kWh ENTRY'!AI84,'BIZ kWh ENTRY'!AY84)</f>
        <v>0</v>
      </c>
      <c r="D84" s="3">
        <f>SUM('BIZ kWh ENTRY'!D84,'BIZ kWh ENTRY'!T84,'BIZ kWh ENTRY'!AJ84,'BIZ kWh ENTRY'!AZ84)</f>
        <v>0</v>
      </c>
      <c r="E84" s="3">
        <f>SUM('BIZ kWh ENTRY'!E84,'BIZ kWh ENTRY'!U84,'BIZ kWh ENTRY'!AK84,'BIZ kWh ENTRY'!BA84)</f>
        <v>0</v>
      </c>
      <c r="F84" s="3">
        <f>SUM('BIZ kWh ENTRY'!F84,'BIZ kWh ENTRY'!V84,'BIZ kWh ENTRY'!AL84,'BIZ kWh ENTRY'!BB84)</f>
        <v>0</v>
      </c>
      <c r="G84" s="3">
        <f>SUM('BIZ kWh ENTRY'!G84,'BIZ kWh ENTRY'!W84,'BIZ kWh ENTRY'!AM84,'BIZ kWh ENTRY'!BC84)</f>
        <v>0</v>
      </c>
      <c r="H84" s="3">
        <f>SUM('BIZ kWh ENTRY'!H84,'BIZ kWh ENTRY'!X84,'BIZ kWh ENTRY'!AN84,'BIZ kWh ENTRY'!BD84)</f>
        <v>0</v>
      </c>
      <c r="I84" s="3">
        <f>SUM('BIZ kWh ENTRY'!I84,'BIZ kWh ENTRY'!Y84,'BIZ kWh ENTRY'!AO84,'BIZ kWh ENTRY'!BE84)</f>
        <v>0</v>
      </c>
      <c r="J84" s="3">
        <f>SUM('BIZ kWh ENTRY'!J84,'BIZ kWh ENTRY'!Z84,'BIZ kWh ENTRY'!AP84,'BIZ kWh ENTRY'!BF84)</f>
        <v>0</v>
      </c>
      <c r="K84" s="3">
        <f>SUM('BIZ kWh ENTRY'!K84,'BIZ kWh ENTRY'!AA84,'BIZ kWh ENTRY'!AQ84,'BIZ kWh ENTRY'!BG84)</f>
        <v>0</v>
      </c>
      <c r="L84" s="3">
        <f>SUM('BIZ kWh ENTRY'!L84,'BIZ kWh ENTRY'!AB84,'BIZ kWh ENTRY'!AR84,'BIZ kWh ENTRY'!BH84)</f>
        <v>0</v>
      </c>
      <c r="M84" s="3">
        <f>SUM('BIZ kWh ENTRY'!M84,'BIZ kWh ENTRY'!AC84,'BIZ kWh ENTRY'!AS84,'BIZ kWh ENTRY'!BI84)</f>
        <v>0</v>
      </c>
      <c r="N84" s="3">
        <f>SUM('BIZ kWh ENTRY'!N84,'BIZ kWh ENTRY'!AD84,'BIZ kWh ENTRY'!AT84,'BIZ kWh ENTRY'!BJ84)</f>
        <v>0</v>
      </c>
      <c r="O84" s="85">
        <f t="shared" ref="O84:O97" si="13">SUM(C84:N84)</f>
        <v>0</v>
      </c>
      <c r="Q84" s="373">
        <v>0</v>
      </c>
      <c r="R84" s="373">
        <v>0</v>
      </c>
      <c r="S84" s="373">
        <v>0</v>
      </c>
      <c r="T84" s="373">
        <v>0</v>
      </c>
      <c r="U84" s="373">
        <v>0</v>
      </c>
      <c r="V84" s="373">
        <v>0</v>
      </c>
      <c r="W84" s="373">
        <v>0</v>
      </c>
      <c r="X84" s="373">
        <v>0</v>
      </c>
      <c r="Y84" s="373">
        <v>0</v>
      </c>
      <c r="Z84" s="373">
        <v>0</v>
      </c>
      <c r="AA84" s="373">
        <v>0</v>
      </c>
      <c r="AB84" s="402">
        <v>0</v>
      </c>
    </row>
    <row r="85" spans="1:28" x14ac:dyDescent="0.3">
      <c r="A85" s="558"/>
      <c r="B85" s="12" t="s">
        <v>91</v>
      </c>
      <c r="C85" s="3">
        <f>SUM('BIZ kWh ENTRY'!C85,'BIZ kWh ENTRY'!S85,'BIZ kWh ENTRY'!AI85,'BIZ kWh ENTRY'!AY85)</f>
        <v>0</v>
      </c>
      <c r="D85" s="3">
        <f>SUM('BIZ kWh ENTRY'!D85,'BIZ kWh ENTRY'!T85,'BIZ kWh ENTRY'!AJ85,'BIZ kWh ENTRY'!AZ85)</f>
        <v>0</v>
      </c>
      <c r="E85" s="3">
        <f>SUM('BIZ kWh ENTRY'!E85,'BIZ kWh ENTRY'!U85,'BIZ kWh ENTRY'!AK85,'BIZ kWh ENTRY'!BA85)</f>
        <v>0</v>
      </c>
      <c r="F85" s="3">
        <f>SUM('BIZ kWh ENTRY'!F85,'BIZ kWh ENTRY'!V85,'BIZ kWh ENTRY'!AL85,'BIZ kWh ENTRY'!BB85)</f>
        <v>0</v>
      </c>
      <c r="G85" s="3">
        <f>SUM('BIZ kWh ENTRY'!G85,'BIZ kWh ENTRY'!W85,'BIZ kWh ENTRY'!AM85,'BIZ kWh ENTRY'!BC85)</f>
        <v>0</v>
      </c>
      <c r="H85" s="3">
        <f>SUM('BIZ kWh ENTRY'!H85,'BIZ kWh ENTRY'!X85,'BIZ kWh ENTRY'!AN85,'BIZ kWh ENTRY'!BD85)</f>
        <v>0</v>
      </c>
      <c r="I85" s="3">
        <f>SUM('BIZ kWh ENTRY'!I85,'BIZ kWh ENTRY'!Y85,'BIZ kWh ENTRY'!AO85,'BIZ kWh ENTRY'!BE85)</f>
        <v>0</v>
      </c>
      <c r="J85" s="3">
        <f>SUM('BIZ kWh ENTRY'!J85,'BIZ kWh ENTRY'!Z85,'BIZ kWh ENTRY'!AP85,'BIZ kWh ENTRY'!BF85)</f>
        <v>0</v>
      </c>
      <c r="K85" s="3">
        <f>SUM('BIZ kWh ENTRY'!K85,'BIZ kWh ENTRY'!AA85,'BIZ kWh ENTRY'!AQ85,'BIZ kWh ENTRY'!BG85)</f>
        <v>0</v>
      </c>
      <c r="L85" s="3">
        <f>SUM('BIZ kWh ENTRY'!L85,'BIZ kWh ENTRY'!AB85,'BIZ kWh ENTRY'!AR85,'BIZ kWh ENTRY'!BH85)</f>
        <v>0</v>
      </c>
      <c r="M85" s="3">
        <f>SUM('BIZ kWh ENTRY'!M85,'BIZ kWh ENTRY'!AC85,'BIZ kWh ENTRY'!AS85,'BIZ kWh ENTRY'!BI85)</f>
        <v>0</v>
      </c>
      <c r="N85" s="3">
        <f>SUM('BIZ kWh ENTRY'!N85,'BIZ kWh ENTRY'!AD85,'BIZ kWh ENTRY'!AT85,'BIZ kWh ENTRY'!BJ85)</f>
        <v>0</v>
      </c>
      <c r="O85" s="85">
        <f t="shared" si="13"/>
        <v>0</v>
      </c>
      <c r="Q85" s="373">
        <v>0</v>
      </c>
      <c r="R85" s="373">
        <v>0</v>
      </c>
      <c r="S85" s="373">
        <v>0</v>
      </c>
      <c r="T85" s="373">
        <v>0</v>
      </c>
      <c r="U85" s="373">
        <v>0</v>
      </c>
      <c r="V85" s="373">
        <v>0</v>
      </c>
      <c r="W85" s="373">
        <v>0</v>
      </c>
      <c r="X85" s="373">
        <v>0</v>
      </c>
      <c r="Y85" s="373">
        <v>0</v>
      </c>
      <c r="Z85" s="373">
        <v>0</v>
      </c>
      <c r="AA85" s="373">
        <v>0</v>
      </c>
      <c r="AB85" s="402">
        <v>0</v>
      </c>
    </row>
    <row r="86" spans="1:28" x14ac:dyDescent="0.3">
      <c r="A86" s="558"/>
      <c r="B86" s="11" t="s">
        <v>92</v>
      </c>
      <c r="C86" s="3">
        <f>SUM('BIZ kWh ENTRY'!C86,'BIZ kWh ENTRY'!S86,'BIZ kWh ENTRY'!AI86,'BIZ kWh ENTRY'!AY86)</f>
        <v>0</v>
      </c>
      <c r="D86" s="3">
        <f>SUM('BIZ kWh ENTRY'!D86,'BIZ kWh ENTRY'!T86,'BIZ kWh ENTRY'!AJ86,'BIZ kWh ENTRY'!AZ86)</f>
        <v>0</v>
      </c>
      <c r="E86" s="3">
        <f>SUM('BIZ kWh ENTRY'!E86,'BIZ kWh ENTRY'!U86,'BIZ kWh ENTRY'!AK86,'BIZ kWh ENTRY'!BA86)</f>
        <v>0</v>
      </c>
      <c r="F86" s="3">
        <f>SUM('BIZ kWh ENTRY'!F86,'BIZ kWh ENTRY'!V86,'BIZ kWh ENTRY'!AL86,'BIZ kWh ENTRY'!BB86)</f>
        <v>0</v>
      </c>
      <c r="G86" s="3">
        <f>SUM('BIZ kWh ENTRY'!G86,'BIZ kWh ENTRY'!W86,'BIZ kWh ENTRY'!AM86,'BIZ kWh ENTRY'!BC86)</f>
        <v>0</v>
      </c>
      <c r="H86" s="3">
        <f>SUM('BIZ kWh ENTRY'!H86,'BIZ kWh ENTRY'!X86,'BIZ kWh ENTRY'!AN86,'BIZ kWh ENTRY'!BD86)</f>
        <v>0</v>
      </c>
      <c r="I86" s="3">
        <f>SUM('BIZ kWh ENTRY'!I86,'BIZ kWh ENTRY'!Y86,'BIZ kWh ENTRY'!AO86,'BIZ kWh ENTRY'!BE86)</f>
        <v>0</v>
      </c>
      <c r="J86" s="3">
        <f>SUM('BIZ kWh ENTRY'!J86,'BIZ kWh ENTRY'!Z86,'BIZ kWh ENTRY'!AP86,'BIZ kWh ENTRY'!BF86)</f>
        <v>4065.2080000000001</v>
      </c>
      <c r="K86" s="3">
        <f>SUM('BIZ kWh ENTRY'!K86,'BIZ kWh ENTRY'!AA86,'BIZ kWh ENTRY'!AQ86,'BIZ kWh ENTRY'!BG86)</f>
        <v>0</v>
      </c>
      <c r="L86" s="3">
        <f>SUM('BIZ kWh ENTRY'!L86,'BIZ kWh ENTRY'!AB86,'BIZ kWh ENTRY'!AR86,'BIZ kWh ENTRY'!BH86)</f>
        <v>0</v>
      </c>
      <c r="M86" s="3">
        <f>SUM('BIZ kWh ENTRY'!M86,'BIZ kWh ENTRY'!AC86,'BIZ kWh ENTRY'!AS86,'BIZ kWh ENTRY'!BI86)</f>
        <v>0</v>
      </c>
      <c r="N86" s="3">
        <f>SUM('BIZ kWh ENTRY'!N86,'BIZ kWh ENTRY'!AD86,'BIZ kWh ENTRY'!AT86,'BIZ kWh ENTRY'!BJ86)</f>
        <v>4065.2080000000001</v>
      </c>
      <c r="O86" s="85">
        <f t="shared" si="13"/>
        <v>8130.4160000000002</v>
      </c>
      <c r="Q86" s="373">
        <v>0</v>
      </c>
      <c r="R86" s="373">
        <v>0</v>
      </c>
      <c r="S86" s="373">
        <v>0</v>
      </c>
      <c r="T86" s="373">
        <v>0</v>
      </c>
      <c r="U86" s="373">
        <v>0</v>
      </c>
      <c r="V86" s="373">
        <v>0</v>
      </c>
      <c r="W86" s="373">
        <v>0</v>
      </c>
      <c r="X86" s="373">
        <v>0</v>
      </c>
      <c r="Y86" s="373">
        <v>0</v>
      </c>
      <c r="Z86" s="373">
        <v>0</v>
      </c>
      <c r="AA86" s="373">
        <v>0</v>
      </c>
      <c r="AB86" s="402">
        <v>0</v>
      </c>
    </row>
    <row r="87" spans="1:28" x14ac:dyDescent="0.3">
      <c r="A87" s="558"/>
      <c r="B87" s="11" t="s">
        <v>93</v>
      </c>
      <c r="C87" s="3">
        <f>SUM('BIZ kWh ENTRY'!C87,'BIZ kWh ENTRY'!S87,'BIZ kWh ENTRY'!AI87,'BIZ kWh ENTRY'!AY87)</f>
        <v>16469.68</v>
      </c>
      <c r="D87" s="3">
        <f>SUM('BIZ kWh ENTRY'!D87,'BIZ kWh ENTRY'!T87,'BIZ kWh ENTRY'!AJ87,'BIZ kWh ENTRY'!AZ87)</f>
        <v>2257.0239999999999</v>
      </c>
      <c r="E87" s="3">
        <f>SUM('BIZ kWh ENTRY'!E87,'BIZ kWh ENTRY'!U87,'BIZ kWh ENTRY'!AK87,'BIZ kWh ENTRY'!BA87)</f>
        <v>31739.400000000005</v>
      </c>
      <c r="F87" s="3">
        <f>SUM('BIZ kWh ENTRY'!F87,'BIZ kWh ENTRY'!V87,'BIZ kWh ENTRY'!AL87,'BIZ kWh ENTRY'!BB87)</f>
        <v>15985.115999999998</v>
      </c>
      <c r="G87" s="3">
        <f>SUM('BIZ kWh ENTRY'!G87,'BIZ kWh ENTRY'!W87,'BIZ kWh ENTRY'!AM87,'BIZ kWh ENTRY'!BC87)</f>
        <v>48280.527999999991</v>
      </c>
      <c r="H87" s="3">
        <f>SUM('BIZ kWh ENTRY'!H87,'BIZ kWh ENTRY'!X87,'BIZ kWh ENTRY'!AN87,'BIZ kWh ENTRY'!BD87)</f>
        <v>6341.4679999999998</v>
      </c>
      <c r="I87" s="3">
        <f>SUM('BIZ kWh ENTRY'!I87,'BIZ kWh ENTRY'!Y87,'BIZ kWh ENTRY'!AO87,'BIZ kWh ENTRY'!BE87)</f>
        <v>93353.224000000002</v>
      </c>
      <c r="J87" s="3">
        <f>SUM('BIZ kWh ENTRY'!J87,'BIZ kWh ENTRY'!Z87,'BIZ kWh ENTRY'!AP87,'BIZ kWh ENTRY'!BF87)</f>
        <v>71253.808000000005</v>
      </c>
      <c r="K87" s="3">
        <f>SUM('BIZ kWh ENTRY'!K87,'BIZ kWh ENTRY'!AA87,'BIZ kWh ENTRY'!AQ87,'BIZ kWh ENTRY'!BG87)</f>
        <v>221559.33199999999</v>
      </c>
      <c r="L87" s="3">
        <f>SUM('BIZ kWh ENTRY'!L87,'BIZ kWh ENTRY'!AB87,'BIZ kWh ENTRY'!AR87,'BIZ kWh ENTRY'!BH87)</f>
        <v>608181.86400000018</v>
      </c>
      <c r="M87" s="3">
        <f>SUM('BIZ kWh ENTRY'!M87,'BIZ kWh ENTRY'!AC87,'BIZ kWh ENTRY'!AS87,'BIZ kWh ENTRY'!BI87)</f>
        <v>438229.05599999998</v>
      </c>
      <c r="N87" s="3">
        <f>SUM('BIZ kWh ENTRY'!N87,'BIZ kWh ENTRY'!AD87,'BIZ kWh ENTRY'!AT87,'BIZ kWh ENTRY'!BJ87)</f>
        <v>851379.86400000041</v>
      </c>
      <c r="O87" s="85">
        <f t="shared" si="13"/>
        <v>2405030.3640000005</v>
      </c>
      <c r="Q87" s="373">
        <v>0</v>
      </c>
      <c r="R87" s="373">
        <v>0</v>
      </c>
      <c r="S87" s="373">
        <v>0</v>
      </c>
      <c r="T87" s="373">
        <v>0</v>
      </c>
      <c r="U87" s="373">
        <v>0</v>
      </c>
      <c r="V87" s="373">
        <v>0</v>
      </c>
      <c r="W87" s="373">
        <v>0</v>
      </c>
      <c r="X87" s="373">
        <v>0</v>
      </c>
      <c r="Y87" s="373">
        <v>0</v>
      </c>
      <c r="Z87" s="373">
        <v>0</v>
      </c>
      <c r="AA87" s="373">
        <v>0</v>
      </c>
      <c r="AB87" s="402">
        <v>0</v>
      </c>
    </row>
    <row r="88" spans="1:28" x14ac:dyDescent="0.3">
      <c r="A88" s="558"/>
      <c r="B88" s="12" t="s">
        <v>94</v>
      </c>
      <c r="C88" s="3">
        <f>SUM('BIZ kWh ENTRY'!C88,'BIZ kWh ENTRY'!S88,'BIZ kWh ENTRY'!AI88,'BIZ kWh ENTRY'!AY88)</f>
        <v>0</v>
      </c>
      <c r="D88" s="3">
        <f>SUM('BIZ kWh ENTRY'!D88,'BIZ kWh ENTRY'!T88,'BIZ kWh ENTRY'!AJ88,'BIZ kWh ENTRY'!AZ88)</f>
        <v>0</v>
      </c>
      <c r="E88" s="3">
        <f>SUM('BIZ kWh ENTRY'!E88,'BIZ kWh ENTRY'!U88,'BIZ kWh ENTRY'!AK88,'BIZ kWh ENTRY'!BA88)</f>
        <v>0</v>
      </c>
      <c r="F88" s="3">
        <f>SUM('BIZ kWh ENTRY'!F88,'BIZ kWh ENTRY'!V88,'BIZ kWh ENTRY'!AL88,'BIZ kWh ENTRY'!BB88)</f>
        <v>0</v>
      </c>
      <c r="G88" s="3">
        <f>SUM('BIZ kWh ENTRY'!G88,'BIZ kWh ENTRY'!W88,'BIZ kWh ENTRY'!AM88,'BIZ kWh ENTRY'!BC88)</f>
        <v>0</v>
      </c>
      <c r="H88" s="3">
        <f>SUM('BIZ kWh ENTRY'!H88,'BIZ kWh ENTRY'!X88,'BIZ kWh ENTRY'!AN88,'BIZ kWh ENTRY'!BD88)</f>
        <v>0</v>
      </c>
      <c r="I88" s="3">
        <f>SUM('BIZ kWh ENTRY'!I88,'BIZ kWh ENTRY'!Y88,'BIZ kWh ENTRY'!AO88,'BIZ kWh ENTRY'!BE88)</f>
        <v>0</v>
      </c>
      <c r="J88" s="3">
        <f>SUM('BIZ kWh ENTRY'!J88,'BIZ kWh ENTRY'!Z88,'BIZ kWh ENTRY'!AP88,'BIZ kWh ENTRY'!BF88)</f>
        <v>0</v>
      </c>
      <c r="K88" s="3">
        <f>SUM('BIZ kWh ENTRY'!K88,'BIZ kWh ENTRY'!AA88,'BIZ kWh ENTRY'!AQ88,'BIZ kWh ENTRY'!BG88)</f>
        <v>0</v>
      </c>
      <c r="L88" s="3">
        <f>SUM('BIZ kWh ENTRY'!L88,'BIZ kWh ENTRY'!AB88,'BIZ kWh ENTRY'!AR88,'BIZ kWh ENTRY'!BH88)</f>
        <v>0</v>
      </c>
      <c r="M88" s="3">
        <f>SUM('BIZ kWh ENTRY'!M88,'BIZ kWh ENTRY'!AC88,'BIZ kWh ENTRY'!AS88,'BIZ kWh ENTRY'!BI88)</f>
        <v>0</v>
      </c>
      <c r="N88" s="3">
        <f>SUM('BIZ kWh ENTRY'!N88,'BIZ kWh ENTRY'!AD88,'BIZ kWh ENTRY'!AT88,'BIZ kWh ENTRY'!BJ88)</f>
        <v>0</v>
      </c>
      <c r="O88" s="85">
        <f t="shared" si="13"/>
        <v>0</v>
      </c>
      <c r="Q88" s="373">
        <v>0</v>
      </c>
      <c r="R88" s="373">
        <v>0</v>
      </c>
      <c r="S88" s="373">
        <v>0</v>
      </c>
      <c r="T88" s="373">
        <v>0</v>
      </c>
      <c r="U88" s="373">
        <v>0</v>
      </c>
      <c r="V88" s="373">
        <v>0</v>
      </c>
      <c r="W88" s="373">
        <v>0</v>
      </c>
      <c r="X88" s="373">
        <v>0</v>
      </c>
      <c r="Y88" s="373">
        <v>0</v>
      </c>
      <c r="Z88" s="373">
        <v>0</v>
      </c>
      <c r="AA88" s="373">
        <v>0</v>
      </c>
      <c r="AB88" s="402">
        <v>0</v>
      </c>
    </row>
    <row r="89" spans="1:28" x14ac:dyDescent="0.3">
      <c r="A89" s="558"/>
      <c r="B89" s="11" t="s">
        <v>95</v>
      </c>
      <c r="C89" s="3">
        <f>SUM('BIZ kWh ENTRY'!C89,'BIZ kWh ENTRY'!S89,'BIZ kWh ENTRY'!AI89,'BIZ kWh ENTRY'!AY89)</f>
        <v>0</v>
      </c>
      <c r="D89" s="3">
        <f>SUM('BIZ kWh ENTRY'!D89,'BIZ kWh ENTRY'!T89,'BIZ kWh ENTRY'!AJ89,'BIZ kWh ENTRY'!AZ89)</f>
        <v>0</v>
      </c>
      <c r="E89" s="3">
        <f>SUM('BIZ kWh ENTRY'!E89,'BIZ kWh ENTRY'!U89,'BIZ kWh ENTRY'!AK89,'BIZ kWh ENTRY'!BA89)</f>
        <v>0</v>
      </c>
      <c r="F89" s="3">
        <f>SUM('BIZ kWh ENTRY'!F89,'BIZ kWh ENTRY'!V89,'BIZ kWh ENTRY'!AL89,'BIZ kWh ENTRY'!BB89)</f>
        <v>0</v>
      </c>
      <c r="G89" s="3">
        <f>SUM('BIZ kWh ENTRY'!G89,'BIZ kWh ENTRY'!W89,'BIZ kWh ENTRY'!AM89,'BIZ kWh ENTRY'!BC89)</f>
        <v>0</v>
      </c>
      <c r="H89" s="3">
        <f>SUM('BIZ kWh ENTRY'!H89,'BIZ kWh ENTRY'!X89,'BIZ kWh ENTRY'!AN89,'BIZ kWh ENTRY'!BD89)</f>
        <v>0</v>
      </c>
      <c r="I89" s="3">
        <f>SUM('BIZ kWh ENTRY'!I89,'BIZ kWh ENTRY'!Y89,'BIZ kWh ENTRY'!AO89,'BIZ kWh ENTRY'!BE89)</f>
        <v>0</v>
      </c>
      <c r="J89" s="3">
        <f>SUM('BIZ kWh ENTRY'!J89,'BIZ kWh ENTRY'!Z89,'BIZ kWh ENTRY'!AP89,'BIZ kWh ENTRY'!BF89)</f>
        <v>0</v>
      </c>
      <c r="K89" s="3">
        <f>SUM('BIZ kWh ENTRY'!K89,'BIZ kWh ENTRY'!AA89,'BIZ kWh ENTRY'!AQ89,'BIZ kWh ENTRY'!BG89)</f>
        <v>0</v>
      </c>
      <c r="L89" s="3">
        <f>SUM('BIZ kWh ENTRY'!L89,'BIZ kWh ENTRY'!AB89,'BIZ kWh ENTRY'!AR89,'BIZ kWh ENTRY'!BH89)</f>
        <v>0</v>
      </c>
      <c r="M89" s="3">
        <f>SUM('BIZ kWh ENTRY'!M89,'BIZ kWh ENTRY'!AC89,'BIZ kWh ENTRY'!AS89,'BIZ kWh ENTRY'!BI89)</f>
        <v>0</v>
      </c>
      <c r="N89" s="3">
        <f>SUM('BIZ kWh ENTRY'!N89,'BIZ kWh ENTRY'!AD89,'BIZ kWh ENTRY'!AT89,'BIZ kWh ENTRY'!BJ89)</f>
        <v>0</v>
      </c>
      <c r="O89" s="85">
        <f t="shared" si="13"/>
        <v>0</v>
      </c>
      <c r="Q89" s="373">
        <v>0</v>
      </c>
      <c r="R89" s="373">
        <v>0</v>
      </c>
      <c r="S89" s="373">
        <v>0</v>
      </c>
      <c r="T89" s="373">
        <v>0</v>
      </c>
      <c r="U89" s="373">
        <v>0</v>
      </c>
      <c r="V89" s="373">
        <v>0</v>
      </c>
      <c r="W89" s="373">
        <v>0</v>
      </c>
      <c r="X89" s="373">
        <v>0</v>
      </c>
      <c r="Y89" s="373">
        <v>0</v>
      </c>
      <c r="Z89" s="373">
        <v>0</v>
      </c>
      <c r="AA89" s="373">
        <v>0</v>
      </c>
      <c r="AB89" s="402">
        <v>0</v>
      </c>
    </row>
    <row r="90" spans="1:28" x14ac:dyDescent="0.3">
      <c r="A90" s="558"/>
      <c r="B90" s="11" t="s">
        <v>96</v>
      </c>
      <c r="C90" s="3">
        <f>SUM('BIZ kWh ENTRY'!C90,'BIZ kWh ENTRY'!S90,'BIZ kWh ENTRY'!AI90,'BIZ kWh ENTRY'!AY90)</f>
        <v>0</v>
      </c>
      <c r="D90" s="3">
        <f>SUM('BIZ kWh ENTRY'!D90,'BIZ kWh ENTRY'!T90,'BIZ kWh ENTRY'!AJ90,'BIZ kWh ENTRY'!AZ90)</f>
        <v>17215.304</v>
      </c>
      <c r="E90" s="3">
        <f>SUM('BIZ kWh ENTRY'!E90,'BIZ kWh ENTRY'!U90,'BIZ kWh ENTRY'!AK90,'BIZ kWh ENTRY'!BA90)</f>
        <v>13342.456</v>
      </c>
      <c r="F90" s="3">
        <f>SUM('BIZ kWh ENTRY'!F90,'BIZ kWh ENTRY'!V90,'BIZ kWh ENTRY'!AL90,'BIZ kWh ENTRY'!BB90)</f>
        <v>6886.4880000000012</v>
      </c>
      <c r="G90" s="3">
        <f>SUM('BIZ kWh ENTRY'!G90,'BIZ kWh ENTRY'!W90,'BIZ kWh ENTRY'!AM90,'BIZ kWh ENTRY'!BC90)</f>
        <v>2582.2040000000002</v>
      </c>
      <c r="H90" s="3">
        <f>SUM('BIZ kWh ENTRY'!H90,'BIZ kWh ENTRY'!X90,'BIZ kWh ENTRY'!AN90,'BIZ kWh ENTRY'!BD90)</f>
        <v>0</v>
      </c>
      <c r="I90" s="3">
        <f>SUM('BIZ kWh ENTRY'!I90,'BIZ kWh ENTRY'!Y90,'BIZ kWh ENTRY'!AO90,'BIZ kWh ENTRY'!BE90)</f>
        <v>68530.540000000008</v>
      </c>
      <c r="J90" s="3">
        <f>SUM('BIZ kWh ENTRY'!J90,'BIZ kWh ENTRY'!Z90,'BIZ kWh ENTRY'!AP90,'BIZ kWh ENTRY'!BF90)</f>
        <v>0</v>
      </c>
      <c r="K90" s="3">
        <f>SUM('BIZ kWh ENTRY'!K90,'BIZ kWh ENTRY'!AA90,'BIZ kWh ENTRY'!AQ90,'BIZ kWh ENTRY'!BG90)</f>
        <v>124897.516</v>
      </c>
      <c r="L90" s="3">
        <f>SUM('BIZ kWh ENTRY'!L90,'BIZ kWh ENTRY'!AB90,'BIZ kWh ENTRY'!AR90,'BIZ kWh ENTRY'!BH90)</f>
        <v>278356.82799999998</v>
      </c>
      <c r="M90" s="3">
        <f>SUM('BIZ kWh ENTRY'!M90,'BIZ kWh ENTRY'!AC90,'BIZ kWh ENTRY'!AS90,'BIZ kWh ENTRY'!BI90)</f>
        <v>396954.09600000002</v>
      </c>
      <c r="N90" s="3">
        <f>SUM('BIZ kWh ENTRY'!N90,'BIZ kWh ENTRY'!AD90,'BIZ kWh ENTRY'!AT90,'BIZ kWh ENTRY'!BJ90)</f>
        <v>739680.99199999985</v>
      </c>
      <c r="O90" s="85">
        <f t="shared" si="13"/>
        <v>1648446.4239999999</v>
      </c>
      <c r="Q90" s="373">
        <v>0</v>
      </c>
      <c r="R90" s="373">
        <v>0</v>
      </c>
      <c r="S90" s="373">
        <v>0</v>
      </c>
      <c r="T90" s="373">
        <v>0</v>
      </c>
      <c r="U90" s="373">
        <v>0</v>
      </c>
      <c r="V90" s="373">
        <v>0</v>
      </c>
      <c r="W90" s="373">
        <v>0</v>
      </c>
      <c r="X90" s="373">
        <v>0</v>
      </c>
      <c r="Y90" s="373">
        <v>0</v>
      </c>
      <c r="Z90" s="373">
        <v>0</v>
      </c>
      <c r="AA90" s="373">
        <v>0</v>
      </c>
      <c r="AB90" s="402">
        <v>0</v>
      </c>
    </row>
    <row r="91" spans="1:28" x14ac:dyDescent="0.3">
      <c r="A91" s="558"/>
      <c r="B91" s="11" t="s">
        <v>97</v>
      </c>
      <c r="C91" s="3">
        <f>SUM('BIZ kWh ENTRY'!C91,'BIZ kWh ENTRY'!S91,'BIZ kWh ENTRY'!AI91,'BIZ kWh ENTRY'!AY91)</f>
        <v>2858020.966571691</v>
      </c>
      <c r="D91" s="3">
        <f>SUM('BIZ kWh ENTRY'!D91,'BIZ kWh ENTRY'!T91,'BIZ kWh ENTRY'!AJ91,'BIZ kWh ENTRY'!AZ91)</f>
        <v>3089750.175928555</v>
      </c>
      <c r="E91" s="3">
        <f>SUM('BIZ kWh ENTRY'!E91,'BIZ kWh ENTRY'!U91,'BIZ kWh ENTRY'!AK91,'BIZ kWh ENTRY'!BA91)</f>
        <v>3019501.1940316493</v>
      </c>
      <c r="F91" s="3">
        <f>SUM('BIZ kWh ENTRY'!F91,'BIZ kWh ENTRY'!V91,'BIZ kWh ENTRY'!AL91,'BIZ kWh ENTRY'!BB91)</f>
        <v>5830890.9641921595</v>
      </c>
      <c r="G91" s="3">
        <f>SUM('BIZ kWh ENTRY'!G91,'BIZ kWh ENTRY'!W91,'BIZ kWh ENTRY'!AM91,'BIZ kWh ENTRY'!BC91)</f>
        <v>5094025.6700967187</v>
      </c>
      <c r="H91" s="3">
        <f>SUM('BIZ kWh ENTRY'!H91,'BIZ kWh ENTRY'!X91,'BIZ kWh ENTRY'!AN91,'BIZ kWh ENTRY'!BD91)</f>
        <v>6104567.7426559767</v>
      </c>
      <c r="I91" s="3">
        <f>SUM('BIZ kWh ENTRY'!I91,'BIZ kWh ENTRY'!Y91,'BIZ kWh ENTRY'!AO91,'BIZ kWh ENTRY'!BE91)</f>
        <v>6021117.5609145034</v>
      </c>
      <c r="J91" s="3">
        <f>SUM('BIZ kWh ENTRY'!J91,'BIZ kWh ENTRY'!Z91,'BIZ kWh ENTRY'!AP91,'BIZ kWh ENTRY'!BF91)</f>
        <v>6397740.4868368441</v>
      </c>
      <c r="K91" s="3">
        <f>SUM('BIZ kWh ENTRY'!K91,'BIZ kWh ENTRY'!AA91,'BIZ kWh ENTRY'!AQ91,'BIZ kWh ENTRY'!BG91)</f>
        <v>5222520.7181932833</v>
      </c>
      <c r="L91" s="3">
        <f>SUM('BIZ kWh ENTRY'!L91,'BIZ kWh ENTRY'!AB91,'BIZ kWh ENTRY'!AR91,'BIZ kWh ENTRY'!BH91)</f>
        <v>6494478.5076064309</v>
      </c>
      <c r="M91" s="3">
        <f>SUM('BIZ kWh ENTRY'!M91,'BIZ kWh ENTRY'!AC91,'BIZ kWh ENTRY'!AS91,'BIZ kWh ENTRY'!BI91)</f>
        <v>10063212.864902213</v>
      </c>
      <c r="N91" s="3">
        <f>SUM('BIZ kWh ENTRY'!N91,'BIZ kWh ENTRY'!AD91,'BIZ kWh ENTRY'!AT91,'BIZ kWh ENTRY'!BJ91)</f>
        <v>18289698.782719698</v>
      </c>
      <c r="O91" s="85">
        <f t="shared" si="13"/>
        <v>78485525.634649724</v>
      </c>
      <c r="Q91" s="373">
        <v>0</v>
      </c>
      <c r="R91" s="373">
        <v>0</v>
      </c>
      <c r="S91" s="373">
        <v>0</v>
      </c>
      <c r="T91" s="373">
        <v>0</v>
      </c>
      <c r="U91" s="373">
        <v>0</v>
      </c>
      <c r="V91" s="373">
        <v>0</v>
      </c>
      <c r="W91" s="373">
        <v>0</v>
      </c>
      <c r="X91" s="373">
        <v>0</v>
      </c>
      <c r="Y91" s="373">
        <v>0</v>
      </c>
      <c r="Z91" s="373">
        <v>0</v>
      </c>
      <c r="AA91" s="373">
        <v>0</v>
      </c>
      <c r="AB91" s="402">
        <v>0</v>
      </c>
    </row>
    <row r="92" spans="1:28" x14ac:dyDescent="0.3">
      <c r="A92" s="558"/>
      <c r="B92" s="11" t="s">
        <v>98</v>
      </c>
      <c r="C92" s="3">
        <f>SUM('BIZ kWh ENTRY'!C92,'BIZ kWh ENTRY'!S92,'BIZ kWh ENTRY'!AI92,'BIZ kWh ENTRY'!AY92)</f>
        <v>0</v>
      </c>
      <c r="D92" s="3">
        <f>SUM('BIZ kWh ENTRY'!D92,'BIZ kWh ENTRY'!T92,'BIZ kWh ENTRY'!AJ92,'BIZ kWh ENTRY'!AZ92)</f>
        <v>0</v>
      </c>
      <c r="E92" s="3">
        <f>SUM('BIZ kWh ENTRY'!E92,'BIZ kWh ENTRY'!U92,'BIZ kWh ENTRY'!AK92,'BIZ kWh ENTRY'!BA92)</f>
        <v>0</v>
      </c>
      <c r="F92" s="3">
        <f>SUM('BIZ kWh ENTRY'!F92,'BIZ kWh ENTRY'!V92,'BIZ kWh ENTRY'!AL92,'BIZ kWh ENTRY'!BB92)</f>
        <v>0</v>
      </c>
      <c r="G92" s="3">
        <f>SUM('BIZ kWh ENTRY'!G92,'BIZ kWh ENTRY'!W92,'BIZ kWh ENTRY'!AM92,'BIZ kWh ENTRY'!BC92)</f>
        <v>0</v>
      </c>
      <c r="H92" s="3">
        <f>SUM('BIZ kWh ENTRY'!H92,'BIZ kWh ENTRY'!X92,'BIZ kWh ENTRY'!AN92,'BIZ kWh ENTRY'!BD92)</f>
        <v>0</v>
      </c>
      <c r="I92" s="3">
        <f>SUM('BIZ kWh ENTRY'!I92,'BIZ kWh ENTRY'!Y92,'BIZ kWh ENTRY'!AO92,'BIZ kWh ENTRY'!BE92)</f>
        <v>58078.979999999996</v>
      </c>
      <c r="J92" s="3">
        <f>SUM('BIZ kWh ENTRY'!J92,'BIZ kWh ENTRY'!Z92,'BIZ kWh ENTRY'!AP92,'BIZ kWh ENTRY'!BF92)</f>
        <v>0</v>
      </c>
      <c r="K92" s="3">
        <f>SUM('BIZ kWh ENTRY'!K92,'BIZ kWh ENTRY'!AA92,'BIZ kWh ENTRY'!AQ92,'BIZ kWh ENTRY'!BG92)</f>
        <v>0</v>
      </c>
      <c r="L92" s="3">
        <f>SUM('BIZ kWh ENTRY'!L92,'BIZ kWh ENTRY'!AB92,'BIZ kWh ENTRY'!AR92,'BIZ kWh ENTRY'!BH92)</f>
        <v>0</v>
      </c>
      <c r="M92" s="3">
        <f>SUM('BIZ kWh ENTRY'!M92,'BIZ kWh ENTRY'!AC92,'BIZ kWh ENTRY'!AS92,'BIZ kWh ENTRY'!BI92)</f>
        <v>0</v>
      </c>
      <c r="N92" s="3">
        <f>SUM('BIZ kWh ENTRY'!N92,'BIZ kWh ENTRY'!AD92,'BIZ kWh ENTRY'!AT92,'BIZ kWh ENTRY'!BJ92)</f>
        <v>0</v>
      </c>
      <c r="O92" s="85">
        <f t="shared" si="13"/>
        <v>58078.979999999996</v>
      </c>
      <c r="Q92" s="373">
        <v>0</v>
      </c>
      <c r="R92" s="373">
        <v>0</v>
      </c>
      <c r="S92" s="373">
        <v>0</v>
      </c>
      <c r="T92" s="373">
        <v>0</v>
      </c>
      <c r="U92" s="373">
        <v>0</v>
      </c>
      <c r="V92" s="373">
        <v>0</v>
      </c>
      <c r="W92" s="373">
        <v>0</v>
      </c>
      <c r="X92" s="373">
        <v>0</v>
      </c>
      <c r="Y92" s="373">
        <v>0</v>
      </c>
      <c r="Z92" s="373">
        <v>0</v>
      </c>
      <c r="AA92" s="373">
        <v>0</v>
      </c>
      <c r="AB92" s="402">
        <v>0</v>
      </c>
    </row>
    <row r="93" spans="1:28" x14ac:dyDescent="0.3">
      <c r="A93" s="558"/>
      <c r="B93" s="11" t="s">
        <v>99</v>
      </c>
      <c r="C93" s="3">
        <f>SUM('BIZ kWh ENTRY'!C93,'BIZ kWh ENTRY'!S93,'BIZ kWh ENTRY'!AI93,'BIZ kWh ENTRY'!AY93)</f>
        <v>0</v>
      </c>
      <c r="D93" s="3">
        <f>SUM('BIZ kWh ENTRY'!D93,'BIZ kWh ENTRY'!T93,'BIZ kWh ENTRY'!AJ93,'BIZ kWh ENTRY'!AZ93)</f>
        <v>0</v>
      </c>
      <c r="E93" s="3">
        <f>SUM('BIZ kWh ENTRY'!E93,'BIZ kWh ENTRY'!U93,'BIZ kWh ENTRY'!AK93,'BIZ kWh ENTRY'!BA93)</f>
        <v>0</v>
      </c>
      <c r="F93" s="3">
        <f>SUM('BIZ kWh ENTRY'!F93,'BIZ kWh ENTRY'!V93,'BIZ kWh ENTRY'!AL93,'BIZ kWh ENTRY'!BB93)</f>
        <v>12911.936</v>
      </c>
      <c r="G93" s="3">
        <f>SUM('BIZ kWh ENTRY'!G93,'BIZ kWh ENTRY'!W93,'BIZ kWh ENTRY'!AM93,'BIZ kWh ENTRY'!BC93)</f>
        <v>0</v>
      </c>
      <c r="H93" s="3">
        <f>SUM('BIZ kWh ENTRY'!H93,'BIZ kWh ENTRY'!X93,'BIZ kWh ENTRY'!AN93,'BIZ kWh ENTRY'!BD93)</f>
        <v>0</v>
      </c>
      <c r="I93" s="3">
        <f>SUM('BIZ kWh ENTRY'!I93,'BIZ kWh ENTRY'!Y93,'BIZ kWh ENTRY'!AO93,'BIZ kWh ENTRY'!BE93)</f>
        <v>0</v>
      </c>
      <c r="J93" s="3">
        <f>SUM('BIZ kWh ENTRY'!J93,'BIZ kWh ENTRY'!Z93,'BIZ kWh ENTRY'!AP93,'BIZ kWh ENTRY'!BF93)</f>
        <v>0</v>
      </c>
      <c r="K93" s="3">
        <f>SUM('BIZ kWh ENTRY'!K93,'BIZ kWh ENTRY'!AA93,'BIZ kWh ENTRY'!AQ93,'BIZ kWh ENTRY'!BG93)</f>
        <v>0</v>
      </c>
      <c r="L93" s="3">
        <f>SUM('BIZ kWh ENTRY'!L93,'BIZ kWh ENTRY'!AB93,'BIZ kWh ENTRY'!AR93,'BIZ kWh ENTRY'!BH93)</f>
        <v>117618.98000000001</v>
      </c>
      <c r="M93" s="3">
        <f>SUM('BIZ kWh ENTRY'!M93,'BIZ kWh ENTRY'!AC93,'BIZ kWh ENTRY'!AS93,'BIZ kWh ENTRY'!BI93)</f>
        <v>0</v>
      </c>
      <c r="N93" s="3">
        <f>SUM('BIZ kWh ENTRY'!N93,'BIZ kWh ENTRY'!AD93,'BIZ kWh ENTRY'!AT93,'BIZ kWh ENTRY'!BJ93)</f>
        <v>0</v>
      </c>
      <c r="O93" s="85">
        <f t="shared" si="13"/>
        <v>130530.91600000001</v>
      </c>
      <c r="Q93" s="373">
        <v>0</v>
      </c>
      <c r="R93" s="373">
        <v>0</v>
      </c>
      <c r="S93" s="373">
        <v>0</v>
      </c>
      <c r="T93" s="373">
        <v>0</v>
      </c>
      <c r="U93" s="373">
        <v>0</v>
      </c>
      <c r="V93" s="373">
        <v>0</v>
      </c>
      <c r="W93" s="373">
        <v>0</v>
      </c>
      <c r="X93" s="373">
        <v>0</v>
      </c>
      <c r="Y93" s="373">
        <v>0</v>
      </c>
      <c r="Z93" s="373">
        <v>0</v>
      </c>
      <c r="AA93" s="373">
        <v>0</v>
      </c>
      <c r="AB93" s="402">
        <v>0</v>
      </c>
    </row>
    <row r="94" spans="1:28" x14ac:dyDescent="0.3">
      <c r="A94" s="558"/>
      <c r="B94" s="11" t="s">
        <v>100</v>
      </c>
      <c r="C94" s="3">
        <f>SUM('BIZ kWh ENTRY'!C94,'BIZ kWh ENTRY'!S94,'BIZ kWh ENTRY'!AI94,'BIZ kWh ENTRY'!AY94)</f>
        <v>0</v>
      </c>
      <c r="D94" s="3">
        <f>SUM('BIZ kWh ENTRY'!D94,'BIZ kWh ENTRY'!T94,'BIZ kWh ENTRY'!AJ94,'BIZ kWh ENTRY'!AZ94)</f>
        <v>0</v>
      </c>
      <c r="E94" s="3">
        <f>SUM('BIZ kWh ENTRY'!E94,'BIZ kWh ENTRY'!U94,'BIZ kWh ENTRY'!AK94,'BIZ kWh ENTRY'!BA94)</f>
        <v>0</v>
      </c>
      <c r="F94" s="3">
        <f>SUM('BIZ kWh ENTRY'!F94,'BIZ kWh ENTRY'!V94,'BIZ kWh ENTRY'!AL94,'BIZ kWh ENTRY'!BB94)</f>
        <v>0</v>
      </c>
      <c r="G94" s="3">
        <f>SUM('BIZ kWh ENTRY'!G94,'BIZ kWh ENTRY'!W94,'BIZ kWh ENTRY'!AM94,'BIZ kWh ENTRY'!BC94)</f>
        <v>0</v>
      </c>
      <c r="H94" s="3">
        <f>SUM('BIZ kWh ENTRY'!H94,'BIZ kWh ENTRY'!X94,'BIZ kWh ENTRY'!AN94,'BIZ kWh ENTRY'!BD94)</f>
        <v>0</v>
      </c>
      <c r="I94" s="3">
        <f>SUM('BIZ kWh ENTRY'!I94,'BIZ kWh ENTRY'!Y94,'BIZ kWh ENTRY'!AO94,'BIZ kWh ENTRY'!BE94)</f>
        <v>0</v>
      </c>
      <c r="J94" s="3">
        <f>SUM('BIZ kWh ENTRY'!J94,'BIZ kWh ENTRY'!Z94,'BIZ kWh ENTRY'!AP94,'BIZ kWh ENTRY'!BF94)</f>
        <v>0</v>
      </c>
      <c r="K94" s="3">
        <f>SUM('BIZ kWh ENTRY'!K94,'BIZ kWh ENTRY'!AA94,'BIZ kWh ENTRY'!AQ94,'BIZ kWh ENTRY'!BG94)</f>
        <v>0</v>
      </c>
      <c r="L94" s="3">
        <f>SUM('BIZ kWh ENTRY'!L94,'BIZ kWh ENTRY'!AB94,'BIZ kWh ENTRY'!AR94,'BIZ kWh ENTRY'!BH94)</f>
        <v>0</v>
      </c>
      <c r="M94" s="3">
        <f>SUM('BIZ kWh ENTRY'!M94,'BIZ kWh ENTRY'!AC94,'BIZ kWh ENTRY'!AS94,'BIZ kWh ENTRY'!BI94)</f>
        <v>0</v>
      </c>
      <c r="N94" s="3">
        <f>SUM('BIZ kWh ENTRY'!N94,'BIZ kWh ENTRY'!AD94,'BIZ kWh ENTRY'!AT94,'BIZ kWh ENTRY'!BJ94)</f>
        <v>0</v>
      </c>
      <c r="O94" s="85">
        <f t="shared" si="13"/>
        <v>0</v>
      </c>
      <c r="Q94" s="373">
        <v>0</v>
      </c>
      <c r="R94" s="373">
        <v>0</v>
      </c>
      <c r="S94" s="373">
        <v>0</v>
      </c>
      <c r="T94" s="373">
        <v>0</v>
      </c>
      <c r="U94" s="373">
        <v>0</v>
      </c>
      <c r="V94" s="373">
        <v>0</v>
      </c>
      <c r="W94" s="373">
        <v>0</v>
      </c>
      <c r="X94" s="373">
        <v>0</v>
      </c>
      <c r="Y94" s="373">
        <v>0</v>
      </c>
      <c r="Z94" s="373">
        <v>0</v>
      </c>
      <c r="AA94" s="373">
        <v>0</v>
      </c>
      <c r="AB94" s="402">
        <v>0</v>
      </c>
    </row>
    <row r="95" spans="1:28" x14ac:dyDescent="0.3">
      <c r="A95" s="558"/>
      <c r="B95" s="11" t="s">
        <v>101</v>
      </c>
      <c r="C95" s="3">
        <f>SUM('BIZ kWh ENTRY'!C95,'BIZ kWh ENTRY'!S95,'BIZ kWh ENTRY'!AI95,'BIZ kWh ENTRY'!AY95)</f>
        <v>37472.644</v>
      </c>
      <c r="D95" s="3">
        <f>SUM('BIZ kWh ENTRY'!D95,'BIZ kWh ENTRY'!T95,'BIZ kWh ENTRY'!AJ95,'BIZ kWh ENTRY'!AZ95)</f>
        <v>0</v>
      </c>
      <c r="E95" s="3">
        <f>SUM('BIZ kWh ENTRY'!E95,'BIZ kWh ENTRY'!U95,'BIZ kWh ENTRY'!AK95,'BIZ kWh ENTRY'!BA95)</f>
        <v>0</v>
      </c>
      <c r="F95" s="3">
        <f>SUM('BIZ kWh ENTRY'!F95,'BIZ kWh ENTRY'!V95,'BIZ kWh ENTRY'!AL95,'BIZ kWh ENTRY'!BB95)</f>
        <v>0</v>
      </c>
      <c r="G95" s="3">
        <f>SUM('BIZ kWh ENTRY'!G95,'BIZ kWh ENTRY'!W95,'BIZ kWh ENTRY'!AM95,'BIZ kWh ENTRY'!BC95)</f>
        <v>0</v>
      </c>
      <c r="H95" s="3">
        <f>SUM('BIZ kWh ENTRY'!H95,'BIZ kWh ENTRY'!X95,'BIZ kWh ENTRY'!AN95,'BIZ kWh ENTRY'!BD95)</f>
        <v>0</v>
      </c>
      <c r="I95" s="3">
        <f>SUM('BIZ kWh ENTRY'!I95,'BIZ kWh ENTRY'!Y95,'BIZ kWh ENTRY'!AO95,'BIZ kWh ENTRY'!BE95)</f>
        <v>0</v>
      </c>
      <c r="J95" s="3">
        <f>SUM('BIZ kWh ENTRY'!J95,'BIZ kWh ENTRY'!Z95,'BIZ kWh ENTRY'!AP95,'BIZ kWh ENTRY'!BF95)</f>
        <v>0</v>
      </c>
      <c r="K95" s="3">
        <f>SUM('BIZ kWh ENTRY'!K95,'BIZ kWh ENTRY'!AA95,'BIZ kWh ENTRY'!AQ95,'BIZ kWh ENTRY'!BG95)</f>
        <v>0</v>
      </c>
      <c r="L95" s="3">
        <f>SUM('BIZ kWh ENTRY'!L95,'BIZ kWh ENTRY'!AB95,'BIZ kWh ENTRY'!AR95,'BIZ kWh ENTRY'!BH95)</f>
        <v>0</v>
      </c>
      <c r="M95" s="3">
        <f>SUM('BIZ kWh ENTRY'!M95,'BIZ kWh ENTRY'!AC95,'BIZ kWh ENTRY'!AS95,'BIZ kWh ENTRY'!BI95)</f>
        <v>0</v>
      </c>
      <c r="N95" s="3">
        <f>SUM('BIZ kWh ENTRY'!N95,'BIZ kWh ENTRY'!AD95,'BIZ kWh ENTRY'!AT95,'BIZ kWh ENTRY'!BJ95)</f>
        <v>348.08000000000004</v>
      </c>
      <c r="O95" s="85">
        <f t="shared" si="13"/>
        <v>37820.724000000002</v>
      </c>
      <c r="Q95" s="373">
        <v>0</v>
      </c>
      <c r="R95" s="373">
        <v>0</v>
      </c>
      <c r="S95" s="373">
        <v>0</v>
      </c>
      <c r="T95" s="373">
        <v>0</v>
      </c>
      <c r="U95" s="373">
        <v>0</v>
      </c>
      <c r="V95" s="373">
        <v>0</v>
      </c>
      <c r="W95" s="373">
        <v>0</v>
      </c>
      <c r="X95" s="373">
        <v>0</v>
      </c>
      <c r="Y95" s="373">
        <v>0</v>
      </c>
      <c r="Z95" s="373">
        <v>0</v>
      </c>
      <c r="AA95" s="373">
        <v>0</v>
      </c>
      <c r="AB95" s="402">
        <v>0</v>
      </c>
    </row>
    <row r="96" spans="1:28" ht="15" thickBot="1" x14ac:dyDescent="0.35">
      <c r="A96" s="559"/>
      <c r="B96" s="11" t="s">
        <v>102</v>
      </c>
      <c r="C96" s="3">
        <f>SUM('BIZ kWh ENTRY'!C96,'BIZ kWh ENTRY'!S96,'BIZ kWh ENTRY'!AI96,'BIZ kWh ENTRY'!AY96)</f>
        <v>0</v>
      </c>
      <c r="D96" s="3">
        <f>SUM('BIZ kWh ENTRY'!D96,'BIZ kWh ENTRY'!T96,'BIZ kWh ENTRY'!AJ96,'BIZ kWh ENTRY'!AZ96)</f>
        <v>0</v>
      </c>
      <c r="E96" s="3">
        <f>SUM('BIZ kWh ENTRY'!E96,'BIZ kWh ENTRY'!U96,'BIZ kWh ENTRY'!AK96,'BIZ kWh ENTRY'!BA96)</f>
        <v>19378.896000000001</v>
      </c>
      <c r="F96" s="3">
        <f>SUM('BIZ kWh ENTRY'!F96,'BIZ kWh ENTRY'!V96,'BIZ kWh ENTRY'!AL96,'BIZ kWh ENTRY'!BB96)</f>
        <v>0</v>
      </c>
      <c r="G96" s="3">
        <f>SUM('BIZ kWh ENTRY'!G96,'BIZ kWh ENTRY'!W96,'BIZ kWh ENTRY'!AM96,'BIZ kWh ENTRY'!BC96)</f>
        <v>0</v>
      </c>
      <c r="H96" s="3">
        <f>SUM('BIZ kWh ENTRY'!H96,'BIZ kWh ENTRY'!X96,'BIZ kWh ENTRY'!AN96,'BIZ kWh ENTRY'!BD96)</f>
        <v>0</v>
      </c>
      <c r="I96" s="3">
        <f>SUM('BIZ kWh ENTRY'!I96,'BIZ kWh ENTRY'!Y96,'BIZ kWh ENTRY'!AO96,'BIZ kWh ENTRY'!BE96)</f>
        <v>0</v>
      </c>
      <c r="J96" s="3">
        <f>SUM('BIZ kWh ENTRY'!J96,'BIZ kWh ENTRY'!Z96,'BIZ kWh ENTRY'!AP96,'BIZ kWh ENTRY'!BF96)</f>
        <v>0</v>
      </c>
      <c r="K96" s="3">
        <f>SUM('BIZ kWh ENTRY'!K96,'BIZ kWh ENTRY'!AA96,'BIZ kWh ENTRY'!AQ96,'BIZ kWh ENTRY'!BG96)</f>
        <v>19378.896000000001</v>
      </c>
      <c r="L96" s="3">
        <f>SUM('BIZ kWh ENTRY'!L96,'BIZ kWh ENTRY'!AB96,'BIZ kWh ENTRY'!AR96,'BIZ kWh ENTRY'!BH96)</f>
        <v>0</v>
      </c>
      <c r="M96" s="3">
        <f>SUM('BIZ kWh ENTRY'!M96,'BIZ kWh ENTRY'!AC96,'BIZ kWh ENTRY'!AS96,'BIZ kWh ENTRY'!BI96)</f>
        <v>0</v>
      </c>
      <c r="N96" s="3">
        <f>SUM('BIZ kWh ENTRY'!N96,'BIZ kWh ENTRY'!AD96,'BIZ kWh ENTRY'!AT96,'BIZ kWh ENTRY'!BJ96)</f>
        <v>19378.896000000001</v>
      </c>
      <c r="O96" s="85">
        <f t="shared" si="13"/>
        <v>58136.688000000002</v>
      </c>
      <c r="Q96" s="373">
        <v>0</v>
      </c>
      <c r="R96" s="373">
        <v>0</v>
      </c>
      <c r="S96" s="373">
        <v>0</v>
      </c>
      <c r="T96" s="373">
        <v>0</v>
      </c>
      <c r="U96" s="373">
        <v>0</v>
      </c>
      <c r="V96" s="373">
        <v>0</v>
      </c>
      <c r="W96" s="373">
        <v>0</v>
      </c>
      <c r="X96" s="373">
        <v>0</v>
      </c>
      <c r="Y96" s="373">
        <v>0</v>
      </c>
      <c r="Z96" s="373">
        <v>0</v>
      </c>
      <c r="AA96" s="373">
        <v>0</v>
      </c>
      <c r="AB96" s="402">
        <v>0</v>
      </c>
    </row>
    <row r="97" spans="1:28" ht="21.45" customHeight="1" thickBot="1" x14ac:dyDescent="0.35">
      <c r="B97" s="225" t="s">
        <v>70</v>
      </c>
      <c r="C97" s="226">
        <f t="shared" ref="C97:N97" si="14">SUM(C84:C96)</f>
        <v>2911963.290571691</v>
      </c>
      <c r="D97" s="226">
        <f t="shared" si="14"/>
        <v>3109222.5039285552</v>
      </c>
      <c r="E97" s="226">
        <f t="shared" si="14"/>
        <v>3083961.9460316496</v>
      </c>
      <c r="F97" s="226">
        <f t="shared" si="14"/>
        <v>5866674.5041921595</v>
      </c>
      <c r="G97" s="226">
        <f t="shared" si="14"/>
        <v>5144888.4020967185</v>
      </c>
      <c r="H97" s="226">
        <f t="shared" si="14"/>
        <v>6110909.210655977</v>
      </c>
      <c r="I97" s="226">
        <f t="shared" si="14"/>
        <v>6241080.3049145043</v>
      </c>
      <c r="J97" s="226">
        <f t="shared" si="14"/>
        <v>6473059.502836844</v>
      </c>
      <c r="K97" s="226">
        <f t="shared" si="14"/>
        <v>5588356.4621932833</v>
      </c>
      <c r="L97" s="226">
        <f t="shared" si="14"/>
        <v>7498636.1796064312</v>
      </c>
      <c r="M97" s="226">
        <f t="shared" si="14"/>
        <v>10898396.016902214</v>
      </c>
      <c r="N97" s="226">
        <f t="shared" si="14"/>
        <v>19904551.822719697</v>
      </c>
      <c r="O97" s="88">
        <f t="shared" si="13"/>
        <v>82831700.146649718</v>
      </c>
      <c r="Q97" s="373">
        <v>0</v>
      </c>
      <c r="R97" s="373">
        <v>0</v>
      </c>
      <c r="S97" s="373">
        <v>0</v>
      </c>
      <c r="T97" s="373">
        <v>0</v>
      </c>
      <c r="U97" s="373">
        <v>0</v>
      </c>
      <c r="V97" s="373">
        <v>0</v>
      </c>
      <c r="W97" s="373">
        <v>0</v>
      </c>
      <c r="X97" s="373">
        <v>0</v>
      </c>
      <c r="Y97" s="373">
        <v>0</v>
      </c>
      <c r="Z97" s="373">
        <v>0</v>
      </c>
      <c r="AA97" s="373">
        <v>0</v>
      </c>
      <c r="AB97" s="402">
        <v>0</v>
      </c>
    </row>
    <row r="98" spans="1:28" ht="21.6" thickBot="1" x14ac:dyDescent="0.45">
      <c r="A98" s="91"/>
    </row>
    <row r="99" spans="1:28" ht="21.6" thickBot="1" x14ac:dyDescent="0.45">
      <c r="A99" s="91"/>
      <c r="B99" s="221" t="s">
        <v>48</v>
      </c>
      <c r="C99" s="222">
        <v>43850</v>
      </c>
      <c r="D99" s="222">
        <v>43882</v>
      </c>
      <c r="E99" s="222">
        <v>43914</v>
      </c>
      <c r="F99" s="222">
        <v>43946</v>
      </c>
      <c r="G99" s="222">
        <v>43978</v>
      </c>
      <c r="H99" s="222">
        <v>44010</v>
      </c>
      <c r="I99" s="222">
        <v>44042</v>
      </c>
      <c r="J99" s="222">
        <v>44074</v>
      </c>
      <c r="K99" s="222">
        <v>44076</v>
      </c>
      <c r="L99" s="222">
        <v>44107</v>
      </c>
      <c r="M99" s="222">
        <v>44140</v>
      </c>
      <c r="N99" s="222" t="s">
        <v>57</v>
      </c>
      <c r="O99" s="223" t="s">
        <v>3</v>
      </c>
      <c r="Q99" s="43"/>
      <c r="R99" s="43"/>
      <c r="S99" s="43"/>
      <c r="T99" s="43"/>
      <c r="U99" s="43"/>
      <c r="V99" s="43"/>
      <c r="W99" s="43"/>
      <c r="X99" s="203"/>
    </row>
    <row r="100" spans="1:28" ht="15" customHeight="1" x14ac:dyDescent="0.3">
      <c r="A100" s="566" t="s">
        <v>108</v>
      </c>
      <c r="B100" s="11" t="s">
        <v>90</v>
      </c>
      <c r="C100" s="3">
        <f>SUM('BIZ kWh ENTRY'!C100,'BIZ kWh ENTRY'!S100,'BIZ kWh ENTRY'!AI100,'BIZ kWh ENTRY'!AY100)</f>
        <v>0</v>
      </c>
      <c r="D100" s="3">
        <f>SUM('BIZ kWh ENTRY'!D100,'BIZ kWh ENTRY'!T100,'BIZ kWh ENTRY'!AJ100,'BIZ kWh ENTRY'!AZ100)</f>
        <v>0</v>
      </c>
      <c r="E100" s="3">
        <f>SUM('BIZ kWh ENTRY'!E100,'BIZ kWh ENTRY'!U100,'BIZ kWh ENTRY'!AK100,'BIZ kWh ENTRY'!BA100)</f>
        <v>0</v>
      </c>
      <c r="F100" s="3">
        <f>SUM('BIZ kWh ENTRY'!F100,'BIZ kWh ENTRY'!V100,'BIZ kWh ENTRY'!AL100,'BIZ kWh ENTRY'!BB100)</f>
        <v>0</v>
      </c>
      <c r="G100" s="3">
        <f>SUM('BIZ kWh ENTRY'!G100,'BIZ kWh ENTRY'!W100,'BIZ kWh ENTRY'!AM100,'BIZ kWh ENTRY'!BC100)</f>
        <v>0</v>
      </c>
      <c r="H100" s="3">
        <f>SUM('BIZ kWh ENTRY'!H100,'BIZ kWh ENTRY'!X100,'BIZ kWh ENTRY'!AN100,'BIZ kWh ENTRY'!BD100)</f>
        <v>0</v>
      </c>
      <c r="I100" s="3">
        <f>SUM('BIZ kWh ENTRY'!I100,'BIZ kWh ENTRY'!Y100,'BIZ kWh ENTRY'!AO100,'BIZ kWh ENTRY'!BE100)</f>
        <v>0</v>
      </c>
      <c r="J100" s="3">
        <f>SUM('BIZ kWh ENTRY'!J100,'BIZ kWh ENTRY'!Z100,'BIZ kWh ENTRY'!AP100,'BIZ kWh ENTRY'!BF100)</f>
        <v>0</v>
      </c>
      <c r="K100" s="3">
        <f>SUM('BIZ kWh ENTRY'!K100,'BIZ kWh ENTRY'!AA100,'BIZ kWh ENTRY'!AQ100,'BIZ kWh ENTRY'!BG100)</f>
        <v>0</v>
      </c>
      <c r="L100" s="3">
        <f>SUM('BIZ kWh ENTRY'!L100,'BIZ kWh ENTRY'!AB100,'BIZ kWh ENTRY'!AR100,'BIZ kWh ENTRY'!BH100)</f>
        <v>0</v>
      </c>
      <c r="M100" s="3">
        <f>SUM('BIZ kWh ENTRY'!M100,'BIZ kWh ENTRY'!AC100,'BIZ kWh ENTRY'!AS100,'BIZ kWh ENTRY'!BI100)</f>
        <v>0</v>
      </c>
      <c r="N100" s="3">
        <f>SUM('BIZ kWh ENTRY'!N100,'BIZ kWh ENTRY'!AD100,'BIZ kWh ENTRY'!AT100,'BIZ kWh ENTRY'!BJ100)</f>
        <v>0</v>
      </c>
      <c r="O100" s="85">
        <f t="shared" ref="O100:O113" si="15">SUM(C100:N100)</f>
        <v>0</v>
      </c>
      <c r="Q100" s="373">
        <v>0</v>
      </c>
      <c r="R100" s="373">
        <v>0</v>
      </c>
      <c r="S100" s="373">
        <v>0</v>
      </c>
      <c r="T100" s="373">
        <v>0</v>
      </c>
      <c r="U100" s="373">
        <v>0</v>
      </c>
      <c r="V100" s="373">
        <v>0</v>
      </c>
      <c r="W100" s="373">
        <v>0</v>
      </c>
      <c r="X100" s="373">
        <v>0</v>
      </c>
      <c r="Y100" s="373">
        <v>0</v>
      </c>
      <c r="Z100" s="373">
        <v>0</v>
      </c>
      <c r="AA100" s="373">
        <v>0</v>
      </c>
      <c r="AB100" s="402">
        <v>0</v>
      </c>
    </row>
    <row r="101" spans="1:28" x14ac:dyDescent="0.3">
      <c r="A101" s="567"/>
      <c r="B101" s="12" t="s">
        <v>91</v>
      </c>
      <c r="C101" s="3">
        <f>SUM('BIZ kWh ENTRY'!C101,'BIZ kWh ENTRY'!S101,'BIZ kWh ENTRY'!AI101,'BIZ kWh ENTRY'!AY101)</f>
        <v>0</v>
      </c>
      <c r="D101" s="3">
        <f>SUM('BIZ kWh ENTRY'!D101,'BIZ kWh ENTRY'!T101,'BIZ kWh ENTRY'!AJ101,'BIZ kWh ENTRY'!AZ101)</f>
        <v>0</v>
      </c>
      <c r="E101" s="3">
        <f>SUM('BIZ kWh ENTRY'!E101,'BIZ kWh ENTRY'!U101,'BIZ kWh ENTRY'!AK101,'BIZ kWh ENTRY'!BA101)</f>
        <v>0</v>
      </c>
      <c r="F101" s="3">
        <f>SUM('BIZ kWh ENTRY'!F101,'BIZ kWh ENTRY'!V101,'BIZ kWh ENTRY'!AL101,'BIZ kWh ENTRY'!BB101)</f>
        <v>0</v>
      </c>
      <c r="G101" s="3">
        <f>SUM('BIZ kWh ENTRY'!G101,'BIZ kWh ENTRY'!W101,'BIZ kWh ENTRY'!AM101,'BIZ kWh ENTRY'!BC101)</f>
        <v>0</v>
      </c>
      <c r="H101" s="3">
        <f>SUM('BIZ kWh ENTRY'!H101,'BIZ kWh ENTRY'!X101,'BIZ kWh ENTRY'!AN101,'BIZ kWh ENTRY'!BD101)</f>
        <v>0</v>
      </c>
      <c r="I101" s="3">
        <f>SUM('BIZ kWh ENTRY'!I101,'BIZ kWh ENTRY'!Y101,'BIZ kWh ENTRY'!AO101,'BIZ kWh ENTRY'!BE101)</f>
        <v>0</v>
      </c>
      <c r="J101" s="3">
        <f>SUM('BIZ kWh ENTRY'!J101,'BIZ kWh ENTRY'!Z101,'BIZ kWh ENTRY'!AP101,'BIZ kWh ENTRY'!BF101)</f>
        <v>0</v>
      </c>
      <c r="K101" s="3">
        <f>SUM('BIZ kWh ENTRY'!K101,'BIZ kWh ENTRY'!AA101,'BIZ kWh ENTRY'!AQ101,'BIZ kWh ENTRY'!BG101)</f>
        <v>0</v>
      </c>
      <c r="L101" s="3">
        <f>SUM('BIZ kWh ENTRY'!L101,'BIZ kWh ENTRY'!AB101,'BIZ kWh ENTRY'!AR101,'BIZ kWh ENTRY'!BH101)</f>
        <v>0</v>
      </c>
      <c r="M101" s="3">
        <f>SUM('BIZ kWh ENTRY'!M101,'BIZ kWh ENTRY'!AC101,'BIZ kWh ENTRY'!AS101,'BIZ kWh ENTRY'!BI101)</f>
        <v>0</v>
      </c>
      <c r="N101" s="3">
        <f>SUM('BIZ kWh ENTRY'!N101,'BIZ kWh ENTRY'!AD101,'BIZ kWh ENTRY'!AT101,'BIZ kWh ENTRY'!BJ101)</f>
        <v>0</v>
      </c>
      <c r="O101" s="85">
        <f t="shared" si="15"/>
        <v>0</v>
      </c>
      <c r="Q101" s="373">
        <v>0</v>
      </c>
      <c r="R101" s="373">
        <v>0</v>
      </c>
      <c r="S101" s="373">
        <v>0</v>
      </c>
      <c r="T101" s="373">
        <v>0</v>
      </c>
      <c r="U101" s="373">
        <v>0</v>
      </c>
      <c r="V101" s="373">
        <v>0</v>
      </c>
      <c r="W101" s="373">
        <v>0</v>
      </c>
      <c r="X101" s="373">
        <v>0</v>
      </c>
      <c r="Y101" s="373">
        <v>0</v>
      </c>
      <c r="Z101" s="373">
        <v>0</v>
      </c>
      <c r="AA101" s="373">
        <v>0</v>
      </c>
      <c r="AB101" s="402">
        <v>0</v>
      </c>
    </row>
    <row r="102" spans="1:28" x14ac:dyDescent="0.3">
      <c r="A102" s="567"/>
      <c r="B102" s="11" t="s">
        <v>92</v>
      </c>
      <c r="C102" s="3">
        <f>SUM('BIZ kWh ENTRY'!C102,'BIZ kWh ENTRY'!S102,'BIZ kWh ENTRY'!AI102,'BIZ kWh ENTRY'!AY102)</f>
        <v>0</v>
      </c>
      <c r="D102" s="3">
        <f>SUM('BIZ kWh ENTRY'!D102,'BIZ kWh ENTRY'!T102,'BIZ kWh ENTRY'!AJ102,'BIZ kWh ENTRY'!AZ102)</f>
        <v>0</v>
      </c>
      <c r="E102" s="3">
        <f>SUM('BIZ kWh ENTRY'!E102,'BIZ kWh ENTRY'!U102,'BIZ kWh ENTRY'!AK102,'BIZ kWh ENTRY'!BA102)</f>
        <v>0</v>
      </c>
      <c r="F102" s="3">
        <f>SUM('BIZ kWh ENTRY'!F102,'BIZ kWh ENTRY'!V102,'BIZ kWh ENTRY'!AL102,'BIZ kWh ENTRY'!BB102)</f>
        <v>0</v>
      </c>
      <c r="G102" s="3">
        <f>SUM('BIZ kWh ENTRY'!G102,'BIZ kWh ENTRY'!W102,'BIZ kWh ENTRY'!AM102,'BIZ kWh ENTRY'!BC102)</f>
        <v>0</v>
      </c>
      <c r="H102" s="3">
        <f>SUM('BIZ kWh ENTRY'!H102,'BIZ kWh ENTRY'!X102,'BIZ kWh ENTRY'!AN102,'BIZ kWh ENTRY'!BD102)</f>
        <v>0</v>
      </c>
      <c r="I102" s="3">
        <f>SUM('BIZ kWh ENTRY'!I102,'BIZ kWh ENTRY'!Y102,'BIZ kWh ENTRY'!AO102,'BIZ kWh ENTRY'!BE102)</f>
        <v>0</v>
      </c>
      <c r="J102" s="3">
        <f>SUM('BIZ kWh ENTRY'!J102,'BIZ kWh ENTRY'!Z102,'BIZ kWh ENTRY'!AP102,'BIZ kWh ENTRY'!BF102)</f>
        <v>0</v>
      </c>
      <c r="K102" s="3">
        <f>SUM('BIZ kWh ENTRY'!K102,'BIZ kWh ENTRY'!AA102,'BIZ kWh ENTRY'!AQ102,'BIZ kWh ENTRY'!BG102)</f>
        <v>0</v>
      </c>
      <c r="L102" s="3">
        <f>SUM('BIZ kWh ENTRY'!L102,'BIZ kWh ENTRY'!AB102,'BIZ kWh ENTRY'!AR102,'BIZ kWh ENTRY'!BH102)</f>
        <v>0</v>
      </c>
      <c r="M102" s="3">
        <f>SUM('BIZ kWh ENTRY'!M102,'BIZ kWh ENTRY'!AC102,'BIZ kWh ENTRY'!AS102,'BIZ kWh ENTRY'!BI102)</f>
        <v>0</v>
      </c>
      <c r="N102" s="3">
        <f>SUM('BIZ kWh ENTRY'!N102,'BIZ kWh ENTRY'!AD102,'BIZ kWh ENTRY'!AT102,'BIZ kWh ENTRY'!BJ102)</f>
        <v>0</v>
      </c>
      <c r="O102" s="85">
        <f t="shared" si="15"/>
        <v>0</v>
      </c>
      <c r="Q102" s="373">
        <v>0</v>
      </c>
      <c r="R102" s="373">
        <v>0</v>
      </c>
      <c r="S102" s="373">
        <v>0</v>
      </c>
      <c r="T102" s="373">
        <v>0</v>
      </c>
      <c r="U102" s="373">
        <v>0</v>
      </c>
      <c r="V102" s="373">
        <v>0</v>
      </c>
      <c r="W102" s="373">
        <v>0</v>
      </c>
      <c r="X102" s="373">
        <v>0</v>
      </c>
      <c r="Y102" s="373">
        <v>0</v>
      </c>
      <c r="Z102" s="373">
        <v>0</v>
      </c>
      <c r="AA102" s="373">
        <v>0</v>
      </c>
      <c r="AB102" s="402">
        <v>0</v>
      </c>
    </row>
    <row r="103" spans="1:28" x14ac:dyDescent="0.3">
      <c r="A103" s="567"/>
      <c r="B103" s="11" t="s">
        <v>93</v>
      </c>
      <c r="C103" s="3">
        <f>SUM('BIZ kWh ENTRY'!C103,'BIZ kWh ENTRY'!S103,'BIZ kWh ENTRY'!AI103,'BIZ kWh ENTRY'!AY103)</f>
        <v>0</v>
      </c>
      <c r="D103" s="3">
        <f>SUM('BIZ kWh ENTRY'!D103,'BIZ kWh ENTRY'!T103,'BIZ kWh ENTRY'!AJ103,'BIZ kWh ENTRY'!AZ103)</f>
        <v>0</v>
      </c>
      <c r="E103" s="3">
        <f>SUM('BIZ kWh ENTRY'!E103,'BIZ kWh ENTRY'!U103,'BIZ kWh ENTRY'!AK103,'BIZ kWh ENTRY'!BA103)</f>
        <v>0</v>
      </c>
      <c r="F103" s="3">
        <f>SUM('BIZ kWh ENTRY'!F103,'BIZ kWh ENTRY'!V103,'BIZ kWh ENTRY'!AL103,'BIZ kWh ENTRY'!BB103)</f>
        <v>0</v>
      </c>
      <c r="G103" s="3">
        <f>SUM('BIZ kWh ENTRY'!G103,'BIZ kWh ENTRY'!W103,'BIZ kWh ENTRY'!AM103,'BIZ kWh ENTRY'!BC103)</f>
        <v>0</v>
      </c>
      <c r="H103" s="3">
        <f>SUM('BIZ kWh ENTRY'!H103,'BIZ kWh ENTRY'!X103,'BIZ kWh ENTRY'!AN103,'BIZ kWh ENTRY'!BD103)</f>
        <v>0</v>
      </c>
      <c r="I103" s="3">
        <f>SUM('BIZ kWh ENTRY'!I103,'BIZ kWh ENTRY'!Y103,'BIZ kWh ENTRY'!AO103,'BIZ kWh ENTRY'!BE103)</f>
        <v>0</v>
      </c>
      <c r="J103" s="3">
        <f>SUM('BIZ kWh ENTRY'!J103,'BIZ kWh ENTRY'!Z103,'BIZ kWh ENTRY'!AP103,'BIZ kWh ENTRY'!BF103)</f>
        <v>0</v>
      </c>
      <c r="K103" s="3">
        <f>SUM('BIZ kWh ENTRY'!K103,'BIZ kWh ENTRY'!AA103,'BIZ kWh ENTRY'!AQ103,'BIZ kWh ENTRY'!BG103)</f>
        <v>0</v>
      </c>
      <c r="L103" s="3">
        <f>SUM('BIZ kWh ENTRY'!L103,'BIZ kWh ENTRY'!AB103,'BIZ kWh ENTRY'!AR103,'BIZ kWh ENTRY'!BH103)</f>
        <v>0</v>
      </c>
      <c r="M103" s="3">
        <f>SUM('BIZ kWh ENTRY'!M103,'BIZ kWh ENTRY'!AC103,'BIZ kWh ENTRY'!AS103,'BIZ kWh ENTRY'!BI103)</f>
        <v>0</v>
      </c>
      <c r="N103" s="3">
        <f>SUM('BIZ kWh ENTRY'!N103,'BIZ kWh ENTRY'!AD103,'BIZ kWh ENTRY'!AT103,'BIZ kWh ENTRY'!BJ103)</f>
        <v>0</v>
      </c>
      <c r="O103" s="85">
        <f t="shared" si="15"/>
        <v>0</v>
      </c>
      <c r="Q103" s="373">
        <v>0</v>
      </c>
      <c r="R103" s="373">
        <v>0</v>
      </c>
      <c r="S103" s="373">
        <v>0</v>
      </c>
      <c r="T103" s="373">
        <v>0</v>
      </c>
      <c r="U103" s="373">
        <v>0</v>
      </c>
      <c r="V103" s="373">
        <v>0</v>
      </c>
      <c r="W103" s="373">
        <v>0</v>
      </c>
      <c r="X103" s="373">
        <v>0</v>
      </c>
      <c r="Y103" s="373">
        <v>0</v>
      </c>
      <c r="Z103" s="373">
        <v>0</v>
      </c>
      <c r="AA103" s="373">
        <v>0</v>
      </c>
      <c r="AB103" s="402">
        <v>0</v>
      </c>
    </row>
    <row r="104" spans="1:28" x14ac:dyDescent="0.3">
      <c r="A104" s="567"/>
      <c r="B104" s="12" t="s">
        <v>94</v>
      </c>
      <c r="C104" s="3">
        <f>SUM('BIZ kWh ENTRY'!C104,'BIZ kWh ENTRY'!S104,'BIZ kWh ENTRY'!AI104,'BIZ kWh ENTRY'!AY104)</f>
        <v>0</v>
      </c>
      <c r="D104" s="3">
        <f>SUM('BIZ kWh ENTRY'!D104,'BIZ kWh ENTRY'!T104,'BIZ kWh ENTRY'!AJ104,'BIZ kWh ENTRY'!AZ104)</f>
        <v>0</v>
      </c>
      <c r="E104" s="3">
        <f>SUM('BIZ kWh ENTRY'!E104,'BIZ kWh ENTRY'!U104,'BIZ kWh ENTRY'!AK104,'BIZ kWh ENTRY'!BA104)</f>
        <v>0</v>
      </c>
      <c r="F104" s="3">
        <f>SUM('BIZ kWh ENTRY'!F104,'BIZ kWh ENTRY'!V104,'BIZ kWh ENTRY'!AL104,'BIZ kWh ENTRY'!BB104)</f>
        <v>0</v>
      </c>
      <c r="G104" s="3">
        <f>SUM('BIZ kWh ENTRY'!G104,'BIZ kWh ENTRY'!W104,'BIZ kWh ENTRY'!AM104,'BIZ kWh ENTRY'!BC104)</f>
        <v>0</v>
      </c>
      <c r="H104" s="3">
        <f>SUM('BIZ kWh ENTRY'!H104,'BIZ kWh ENTRY'!X104,'BIZ kWh ENTRY'!AN104,'BIZ kWh ENTRY'!BD104)</f>
        <v>0</v>
      </c>
      <c r="I104" s="3">
        <f>SUM('BIZ kWh ENTRY'!I104,'BIZ kWh ENTRY'!Y104,'BIZ kWh ENTRY'!AO104,'BIZ kWh ENTRY'!BE104)</f>
        <v>0</v>
      </c>
      <c r="J104" s="3">
        <f>SUM('BIZ kWh ENTRY'!J104,'BIZ kWh ENTRY'!Z104,'BIZ kWh ENTRY'!AP104,'BIZ kWh ENTRY'!BF104)</f>
        <v>0</v>
      </c>
      <c r="K104" s="3">
        <f>SUM('BIZ kWh ENTRY'!K104,'BIZ kWh ENTRY'!AA104,'BIZ kWh ENTRY'!AQ104,'BIZ kWh ENTRY'!BG104)</f>
        <v>0</v>
      </c>
      <c r="L104" s="3">
        <f>SUM('BIZ kWh ENTRY'!L104,'BIZ kWh ENTRY'!AB104,'BIZ kWh ENTRY'!AR104,'BIZ kWh ENTRY'!BH104)</f>
        <v>0</v>
      </c>
      <c r="M104" s="3">
        <f>SUM('BIZ kWh ENTRY'!M104,'BIZ kWh ENTRY'!AC104,'BIZ kWh ENTRY'!AS104,'BIZ kWh ENTRY'!BI104)</f>
        <v>0</v>
      </c>
      <c r="N104" s="3">
        <f>SUM('BIZ kWh ENTRY'!N104,'BIZ kWh ENTRY'!AD104,'BIZ kWh ENTRY'!AT104,'BIZ kWh ENTRY'!BJ104)</f>
        <v>0</v>
      </c>
      <c r="O104" s="85">
        <f t="shared" si="15"/>
        <v>0</v>
      </c>
      <c r="Q104" s="373">
        <v>0</v>
      </c>
      <c r="R104" s="373">
        <v>0</v>
      </c>
      <c r="S104" s="373">
        <v>0</v>
      </c>
      <c r="T104" s="373">
        <v>0</v>
      </c>
      <c r="U104" s="373">
        <v>0</v>
      </c>
      <c r="V104" s="373">
        <v>0</v>
      </c>
      <c r="W104" s="373">
        <v>0</v>
      </c>
      <c r="X104" s="373">
        <v>0</v>
      </c>
      <c r="Y104" s="373">
        <v>0</v>
      </c>
      <c r="Z104" s="373">
        <v>0</v>
      </c>
      <c r="AA104" s="373">
        <v>0</v>
      </c>
      <c r="AB104" s="402">
        <v>0</v>
      </c>
    </row>
    <row r="105" spans="1:28" x14ac:dyDescent="0.3">
      <c r="A105" s="567"/>
      <c r="B105" s="11" t="s">
        <v>95</v>
      </c>
      <c r="C105" s="3">
        <f>SUM('BIZ kWh ENTRY'!C105,'BIZ kWh ENTRY'!S105,'BIZ kWh ENTRY'!AI105,'BIZ kWh ENTRY'!AY105)</f>
        <v>0</v>
      </c>
      <c r="D105" s="3">
        <f>SUM('BIZ kWh ENTRY'!D105,'BIZ kWh ENTRY'!T105,'BIZ kWh ENTRY'!AJ105,'BIZ kWh ENTRY'!AZ105)</f>
        <v>0</v>
      </c>
      <c r="E105" s="3">
        <f>SUM('BIZ kWh ENTRY'!E105,'BIZ kWh ENTRY'!U105,'BIZ kWh ENTRY'!AK105,'BIZ kWh ENTRY'!BA105)</f>
        <v>0</v>
      </c>
      <c r="F105" s="3">
        <f>SUM('BIZ kWh ENTRY'!F105,'BIZ kWh ENTRY'!V105,'BIZ kWh ENTRY'!AL105,'BIZ kWh ENTRY'!BB105)</f>
        <v>0</v>
      </c>
      <c r="G105" s="3">
        <f>SUM('BIZ kWh ENTRY'!G105,'BIZ kWh ENTRY'!W105,'BIZ kWh ENTRY'!AM105,'BIZ kWh ENTRY'!BC105)</f>
        <v>0</v>
      </c>
      <c r="H105" s="3">
        <f>SUM('BIZ kWh ENTRY'!H105,'BIZ kWh ENTRY'!X105,'BIZ kWh ENTRY'!AN105,'BIZ kWh ENTRY'!BD105)</f>
        <v>0</v>
      </c>
      <c r="I105" s="3">
        <f>SUM('BIZ kWh ENTRY'!I105,'BIZ kWh ENTRY'!Y105,'BIZ kWh ENTRY'!AO105,'BIZ kWh ENTRY'!BE105)</f>
        <v>0</v>
      </c>
      <c r="J105" s="3">
        <f>SUM('BIZ kWh ENTRY'!J105,'BIZ kWh ENTRY'!Z105,'BIZ kWh ENTRY'!AP105,'BIZ kWh ENTRY'!BF105)</f>
        <v>0</v>
      </c>
      <c r="K105" s="3">
        <f>SUM('BIZ kWh ENTRY'!K105,'BIZ kWh ENTRY'!AA105,'BIZ kWh ENTRY'!AQ105,'BIZ kWh ENTRY'!BG105)</f>
        <v>0</v>
      </c>
      <c r="L105" s="3">
        <f>SUM('BIZ kWh ENTRY'!L105,'BIZ kWh ENTRY'!AB105,'BIZ kWh ENTRY'!AR105,'BIZ kWh ENTRY'!BH105)</f>
        <v>0</v>
      </c>
      <c r="M105" s="3">
        <f>SUM('BIZ kWh ENTRY'!M105,'BIZ kWh ENTRY'!AC105,'BIZ kWh ENTRY'!AS105,'BIZ kWh ENTRY'!BI105)</f>
        <v>0</v>
      </c>
      <c r="N105" s="3">
        <f>SUM('BIZ kWh ENTRY'!N105,'BIZ kWh ENTRY'!AD105,'BIZ kWh ENTRY'!AT105,'BIZ kWh ENTRY'!BJ105)</f>
        <v>0</v>
      </c>
      <c r="O105" s="85">
        <f t="shared" si="15"/>
        <v>0</v>
      </c>
      <c r="Q105" s="373">
        <v>0</v>
      </c>
      <c r="R105" s="373">
        <v>0</v>
      </c>
      <c r="S105" s="373">
        <v>0</v>
      </c>
      <c r="T105" s="373">
        <v>0</v>
      </c>
      <c r="U105" s="373">
        <v>0</v>
      </c>
      <c r="V105" s="373">
        <v>0</v>
      </c>
      <c r="W105" s="373">
        <v>0</v>
      </c>
      <c r="X105" s="373">
        <v>0</v>
      </c>
      <c r="Y105" s="373">
        <v>0</v>
      </c>
      <c r="Z105" s="373">
        <v>0</v>
      </c>
      <c r="AA105" s="373">
        <v>0</v>
      </c>
      <c r="AB105" s="402">
        <v>0</v>
      </c>
    </row>
    <row r="106" spans="1:28" x14ac:dyDescent="0.3">
      <c r="A106" s="567"/>
      <c r="B106" s="11" t="s">
        <v>96</v>
      </c>
      <c r="C106" s="3">
        <f>SUM('BIZ kWh ENTRY'!C106,'BIZ kWh ENTRY'!S106,'BIZ kWh ENTRY'!AI106,'BIZ kWh ENTRY'!AY106)</f>
        <v>0</v>
      </c>
      <c r="D106" s="3">
        <f>SUM('BIZ kWh ENTRY'!D106,'BIZ kWh ENTRY'!T106,'BIZ kWh ENTRY'!AJ106,'BIZ kWh ENTRY'!AZ106)</f>
        <v>0</v>
      </c>
      <c r="E106" s="3">
        <f>SUM('BIZ kWh ENTRY'!E106,'BIZ kWh ENTRY'!U106,'BIZ kWh ENTRY'!AK106,'BIZ kWh ENTRY'!BA106)</f>
        <v>0</v>
      </c>
      <c r="F106" s="3">
        <f>SUM('BIZ kWh ENTRY'!F106,'BIZ kWh ENTRY'!V106,'BIZ kWh ENTRY'!AL106,'BIZ kWh ENTRY'!BB106)</f>
        <v>0</v>
      </c>
      <c r="G106" s="3">
        <f>SUM('BIZ kWh ENTRY'!G106,'BIZ kWh ENTRY'!W106,'BIZ kWh ENTRY'!AM106,'BIZ kWh ENTRY'!BC106)</f>
        <v>0</v>
      </c>
      <c r="H106" s="3">
        <f>SUM('BIZ kWh ENTRY'!H106,'BIZ kWh ENTRY'!X106,'BIZ kWh ENTRY'!AN106,'BIZ kWh ENTRY'!BD106)</f>
        <v>0</v>
      </c>
      <c r="I106" s="3">
        <f>SUM('BIZ kWh ENTRY'!I106,'BIZ kWh ENTRY'!Y106,'BIZ kWh ENTRY'!AO106,'BIZ kWh ENTRY'!BE106)</f>
        <v>0</v>
      </c>
      <c r="J106" s="3">
        <f>SUM('BIZ kWh ENTRY'!J106,'BIZ kWh ENTRY'!Z106,'BIZ kWh ENTRY'!AP106,'BIZ kWh ENTRY'!BF106)</f>
        <v>0</v>
      </c>
      <c r="K106" s="3">
        <f>SUM('BIZ kWh ENTRY'!K106,'BIZ kWh ENTRY'!AA106,'BIZ kWh ENTRY'!AQ106,'BIZ kWh ENTRY'!BG106)</f>
        <v>0</v>
      </c>
      <c r="L106" s="3">
        <f>SUM('BIZ kWh ENTRY'!L106,'BIZ kWh ENTRY'!AB106,'BIZ kWh ENTRY'!AR106,'BIZ kWh ENTRY'!BH106)</f>
        <v>0</v>
      </c>
      <c r="M106" s="3">
        <f>SUM('BIZ kWh ENTRY'!M106,'BIZ kWh ENTRY'!AC106,'BIZ kWh ENTRY'!AS106,'BIZ kWh ENTRY'!BI106)</f>
        <v>0</v>
      </c>
      <c r="N106" s="3">
        <f>SUM('BIZ kWh ENTRY'!N106,'BIZ kWh ENTRY'!AD106,'BIZ kWh ENTRY'!AT106,'BIZ kWh ENTRY'!BJ106)</f>
        <v>0</v>
      </c>
      <c r="O106" s="85">
        <f t="shared" si="15"/>
        <v>0</v>
      </c>
      <c r="Q106" s="373">
        <v>0</v>
      </c>
      <c r="R106" s="373">
        <v>0</v>
      </c>
      <c r="S106" s="373">
        <v>0</v>
      </c>
      <c r="T106" s="373">
        <v>0</v>
      </c>
      <c r="U106" s="373">
        <v>0</v>
      </c>
      <c r="V106" s="373">
        <v>0</v>
      </c>
      <c r="W106" s="373">
        <v>0</v>
      </c>
      <c r="X106" s="373">
        <v>0</v>
      </c>
      <c r="Y106" s="373">
        <v>0</v>
      </c>
      <c r="Z106" s="373">
        <v>0</v>
      </c>
      <c r="AA106" s="373">
        <v>0</v>
      </c>
      <c r="AB106" s="402">
        <v>0</v>
      </c>
    </row>
    <row r="107" spans="1:28" x14ac:dyDescent="0.3">
      <c r="A107" s="567"/>
      <c r="B107" s="11" t="s">
        <v>97</v>
      </c>
      <c r="C107" s="3">
        <f>SUM('BIZ kWh ENTRY'!C107,'BIZ kWh ENTRY'!S107,'BIZ kWh ENTRY'!AI107,'BIZ kWh ENTRY'!AY107)</f>
        <v>0</v>
      </c>
      <c r="D107" s="3">
        <f>SUM('BIZ kWh ENTRY'!D107,'BIZ kWh ENTRY'!T107,'BIZ kWh ENTRY'!AJ107,'BIZ kWh ENTRY'!AZ107)</f>
        <v>0</v>
      </c>
      <c r="E107" s="3">
        <f>SUM('BIZ kWh ENTRY'!E107,'BIZ kWh ENTRY'!U107,'BIZ kWh ENTRY'!AK107,'BIZ kWh ENTRY'!BA107)</f>
        <v>0</v>
      </c>
      <c r="F107" s="3">
        <f>SUM('BIZ kWh ENTRY'!F107,'BIZ kWh ENTRY'!V107,'BIZ kWh ENTRY'!AL107,'BIZ kWh ENTRY'!BB107)</f>
        <v>0</v>
      </c>
      <c r="G107" s="3">
        <f>SUM('BIZ kWh ENTRY'!G107,'BIZ kWh ENTRY'!W107,'BIZ kWh ENTRY'!AM107,'BIZ kWh ENTRY'!BC107)</f>
        <v>0</v>
      </c>
      <c r="H107" s="3">
        <f>SUM('BIZ kWh ENTRY'!H107,'BIZ kWh ENTRY'!X107,'BIZ kWh ENTRY'!AN107,'BIZ kWh ENTRY'!BD107)</f>
        <v>0</v>
      </c>
      <c r="I107" s="3">
        <f>SUM('BIZ kWh ENTRY'!I107,'BIZ kWh ENTRY'!Y107,'BIZ kWh ENTRY'!AO107,'BIZ kWh ENTRY'!BE107)</f>
        <v>0</v>
      </c>
      <c r="J107" s="3">
        <f>SUM('BIZ kWh ENTRY'!J107,'BIZ kWh ENTRY'!Z107,'BIZ kWh ENTRY'!AP107,'BIZ kWh ENTRY'!BF107)</f>
        <v>0</v>
      </c>
      <c r="K107" s="3">
        <f>SUM('BIZ kWh ENTRY'!K107,'BIZ kWh ENTRY'!AA107,'BIZ kWh ENTRY'!AQ107,'BIZ kWh ENTRY'!BG107)</f>
        <v>0</v>
      </c>
      <c r="L107" s="3">
        <f>SUM('BIZ kWh ENTRY'!L107,'BIZ kWh ENTRY'!AB107,'BIZ kWh ENTRY'!AR107,'BIZ kWh ENTRY'!BH107)</f>
        <v>0</v>
      </c>
      <c r="M107" s="3">
        <f>SUM('BIZ kWh ENTRY'!M107,'BIZ kWh ENTRY'!AC107,'BIZ kWh ENTRY'!AS107,'BIZ kWh ENTRY'!BI107)</f>
        <v>0</v>
      </c>
      <c r="N107" s="3">
        <f>SUM('BIZ kWh ENTRY'!N107,'BIZ kWh ENTRY'!AD107,'BIZ kWh ENTRY'!AT107,'BIZ kWh ENTRY'!BJ107)</f>
        <v>0</v>
      </c>
      <c r="O107" s="85">
        <f t="shared" si="15"/>
        <v>0</v>
      </c>
      <c r="Q107" s="373">
        <v>0</v>
      </c>
      <c r="R107" s="373">
        <v>0</v>
      </c>
      <c r="S107" s="373">
        <v>0</v>
      </c>
      <c r="T107" s="373">
        <v>0</v>
      </c>
      <c r="U107" s="373">
        <v>0</v>
      </c>
      <c r="V107" s="373">
        <v>0</v>
      </c>
      <c r="W107" s="373">
        <v>0</v>
      </c>
      <c r="X107" s="373">
        <v>0</v>
      </c>
      <c r="Y107" s="373">
        <v>0</v>
      </c>
      <c r="Z107" s="373">
        <v>0</v>
      </c>
      <c r="AA107" s="373">
        <v>0</v>
      </c>
      <c r="AB107" s="402">
        <v>0</v>
      </c>
    </row>
    <row r="108" spans="1:28" x14ac:dyDescent="0.3">
      <c r="A108" s="567"/>
      <c r="B108" s="11" t="s">
        <v>98</v>
      </c>
      <c r="C108" s="3">
        <f>SUM('BIZ kWh ENTRY'!C108,'BIZ kWh ENTRY'!S108,'BIZ kWh ENTRY'!AI108,'BIZ kWh ENTRY'!AY108)</f>
        <v>0</v>
      </c>
      <c r="D108" s="3">
        <f>SUM('BIZ kWh ENTRY'!D108,'BIZ kWh ENTRY'!T108,'BIZ kWh ENTRY'!AJ108,'BIZ kWh ENTRY'!AZ108)</f>
        <v>0</v>
      </c>
      <c r="E108" s="3">
        <f>SUM('BIZ kWh ENTRY'!E108,'BIZ kWh ENTRY'!U108,'BIZ kWh ENTRY'!AK108,'BIZ kWh ENTRY'!BA108)</f>
        <v>0</v>
      </c>
      <c r="F108" s="3">
        <f>SUM('BIZ kWh ENTRY'!F108,'BIZ kWh ENTRY'!V108,'BIZ kWh ENTRY'!AL108,'BIZ kWh ENTRY'!BB108)</f>
        <v>0</v>
      </c>
      <c r="G108" s="3">
        <f>SUM('BIZ kWh ENTRY'!G108,'BIZ kWh ENTRY'!W108,'BIZ kWh ENTRY'!AM108,'BIZ kWh ENTRY'!BC108)</f>
        <v>0</v>
      </c>
      <c r="H108" s="3">
        <f>SUM('BIZ kWh ENTRY'!H108,'BIZ kWh ENTRY'!X108,'BIZ kWh ENTRY'!AN108,'BIZ kWh ENTRY'!BD108)</f>
        <v>0</v>
      </c>
      <c r="I108" s="3">
        <f>SUM('BIZ kWh ENTRY'!I108,'BIZ kWh ENTRY'!Y108,'BIZ kWh ENTRY'!AO108,'BIZ kWh ENTRY'!BE108)</f>
        <v>0</v>
      </c>
      <c r="J108" s="3">
        <f>SUM('BIZ kWh ENTRY'!J108,'BIZ kWh ENTRY'!Z108,'BIZ kWh ENTRY'!AP108,'BIZ kWh ENTRY'!BF108)</f>
        <v>225638.46232500003</v>
      </c>
      <c r="K108" s="3">
        <f>SUM('BIZ kWh ENTRY'!K108,'BIZ kWh ENTRY'!AA108,'BIZ kWh ENTRY'!AQ108,'BIZ kWh ENTRY'!BG108)</f>
        <v>154629.92700183831</v>
      </c>
      <c r="L108" s="3">
        <f>SUM('BIZ kWh ENTRY'!L108,'BIZ kWh ENTRY'!AB108,'BIZ kWh ENTRY'!AR108,'BIZ kWh ENTRY'!BH108)</f>
        <v>0</v>
      </c>
      <c r="M108" s="3">
        <f>SUM('BIZ kWh ENTRY'!M108,'BIZ kWh ENTRY'!AC108,'BIZ kWh ENTRY'!AS108,'BIZ kWh ENTRY'!BI108)</f>
        <v>0</v>
      </c>
      <c r="N108" s="3">
        <f>SUM('BIZ kWh ENTRY'!N108,'BIZ kWh ENTRY'!AD108,'BIZ kWh ENTRY'!AT108,'BIZ kWh ENTRY'!BJ108)</f>
        <v>20407.130000000005</v>
      </c>
      <c r="O108" s="85">
        <f t="shared" si="15"/>
        <v>400675.51932683832</v>
      </c>
      <c r="Q108" s="373">
        <v>0</v>
      </c>
      <c r="R108" s="373">
        <v>0</v>
      </c>
      <c r="S108" s="373">
        <v>0</v>
      </c>
      <c r="T108" s="373">
        <v>0</v>
      </c>
      <c r="U108" s="373">
        <v>0</v>
      </c>
      <c r="V108" s="373">
        <v>0</v>
      </c>
      <c r="W108" s="373">
        <v>0</v>
      </c>
      <c r="X108" s="373">
        <v>0</v>
      </c>
      <c r="Y108" s="373">
        <v>0</v>
      </c>
      <c r="Z108" s="373">
        <v>0</v>
      </c>
      <c r="AA108" s="373">
        <v>0</v>
      </c>
      <c r="AB108" s="402">
        <v>0</v>
      </c>
    </row>
    <row r="109" spans="1:28" x14ac:dyDescent="0.3">
      <c r="A109" s="567"/>
      <c r="B109" s="11" t="s">
        <v>99</v>
      </c>
      <c r="C109" s="3">
        <f>SUM('BIZ kWh ENTRY'!C109,'BIZ kWh ENTRY'!S109,'BIZ kWh ENTRY'!AI109,'BIZ kWh ENTRY'!AY109)</f>
        <v>0</v>
      </c>
      <c r="D109" s="3">
        <f>SUM('BIZ kWh ENTRY'!D109,'BIZ kWh ENTRY'!T109,'BIZ kWh ENTRY'!AJ109,'BIZ kWh ENTRY'!AZ109)</f>
        <v>0</v>
      </c>
      <c r="E109" s="3">
        <f>SUM('BIZ kWh ENTRY'!E109,'BIZ kWh ENTRY'!U109,'BIZ kWh ENTRY'!AK109,'BIZ kWh ENTRY'!BA109)</f>
        <v>0</v>
      </c>
      <c r="F109" s="3">
        <f>SUM('BIZ kWh ENTRY'!F109,'BIZ kWh ENTRY'!V109,'BIZ kWh ENTRY'!AL109,'BIZ kWh ENTRY'!BB109)</f>
        <v>0</v>
      </c>
      <c r="G109" s="3">
        <f>SUM('BIZ kWh ENTRY'!G109,'BIZ kWh ENTRY'!W109,'BIZ kWh ENTRY'!AM109,'BIZ kWh ENTRY'!BC109)</f>
        <v>0</v>
      </c>
      <c r="H109" s="3">
        <f>SUM('BIZ kWh ENTRY'!H109,'BIZ kWh ENTRY'!X109,'BIZ kWh ENTRY'!AN109,'BIZ kWh ENTRY'!BD109)</f>
        <v>0</v>
      </c>
      <c r="I109" s="3">
        <f>SUM('BIZ kWh ENTRY'!I109,'BIZ kWh ENTRY'!Y109,'BIZ kWh ENTRY'!AO109,'BIZ kWh ENTRY'!BE109)</f>
        <v>0</v>
      </c>
      <c r="J109" s="3">
        <f>SUM('BIZ kWh ENTRY'!J109,'BIZ kWh ENTRY'!Z109,'BIZ kWh ENTRY'!AP109,'BIZ kWh ENTRY'!BF109)</f>
        <v>0</v>
      </c>
      <c r="K109" s="3">
        <f>SUM('BIZ kWh ENTRY'!K109,'BIZ kWh ENTRY'!AA109,'BIZ kWh ENTRY'!AQ109,'BIZ kWh ENTRY'!BG109)</f>
        <v>0</v>
      </c>
      <c r="L109" s="3">
        <f>SUM('BIZ kWh ENTRY'!L109,'BIZ kWh ENTRY'!AB109,'BIZ kWh ENTRY'!AR109,'BIZ kWh ENTRY'!BH109)</f>
        <v>0</v>
      </c>
      <c r="M109" s="3">
        <f>SUM('BIZ kWh ENTRY'!M109,'BIZ kWh ENTRY'!AC109,'BIZ kWh ENTRY'!AS109,'BIZ kWh ENTRY'!BI109)</f>
        <v>0</v>
      </c>
      <c r="N109" s="3">
        <f>SUM('BIZ kWh ENTRY'!N109,'BIZ kWh ENTRY'!AD109,'BIZ kWh ENTRY'!AT109,'BIZ kWh ENTRY'!BJ109)</f>
        <v>0</v>
      </c>
      <c r="O109" s="85">
        <f t="shared" si="15"/>
        <v>0</v>
      </c>
      <c r="Q109" s="373">
        <v>0</v>
      </c>
      <c r="R109" s="373">
        <v>0</v>
      </c>
      <c r="S109" s="373">
        <v>0</v>
      </c>
      <c r="T109" s="373">
        <v>0</v>
      </c>
      <c r="U109" s="373">
        <v>0</v>
      </c>
      <c r="V109" s="373">
        <v>0</v>
      </c>
      <c r="W109" s="373">
        <v>0</v>
      </c>
      <c r="X109" s="373">
        <v>0</v>
      </c>
      <c r="Y109" s="373">
        <v>0</v>
      </c>
      <c r="Z109" s="373">
        <v>0</v>
      </c>
      <c r="AA109" s="373">
        <v>0</v>
      </c>
      <c r="AB109" s="402">
        <v>0</v>
      </c>
    </row>
    <row r="110" spans="1:28" x14ac:dyDescent="0.3">
      <c r="A110" s="567"/>
      <c r="B110" s="11" t="s">
        <v>100</v>
      </c>
      <c r="C110" s="3">
        <f>SUM('BIZ kWh ENTRY'!C110,'BIZ kWh ENTRY'!S110,'BIZ kWh ENTRY'!AI110,'BIZ kWh ENTRY'!AY110)</f>
        <v>0</v>
      </c>
      <c r="D110" s="3">
        <f>SUM('BIZ kWh ENTRY'!D110,'BIZ kWh ENTRY'!T110,'BIZ kWh ENTRY'!AJ110,'BIZ kWh ENTRY'!AZ110)</f>
        <v>0</v>
      </c>
      <c r="E110" s="3">
        <f>SUM('BIZ kWh ENTRY'!E110,'BIZ kWh ENTRY'!U110,'BIZ kWh ENTRY'!AK110,'BIZ kWh ENTRY'!BA110)</f>
        <v>0</v>
      </c>
      <c r="F110" s="3">
        <f>SUM('BIZ kWh ENTRY'!F110,'BIZ kWh ENTRY'!V110,'BIZ kWh ENTRY'!AL110,'BIZ kWh ENTRY'!BB110)</f>
        <v>0</v>
      </c>
      <c r="G110" s="3">
        <f>SUM('BIZ kWh ENTRY'!G110,'BIZ kWh ENTRY'!W110,'BIZ kWh ENTRY'!AM110,'BIZ kWh ENTRY'!BC110)</f>
        <v>0</v>
      </c>
      <c r="H110" s="3">
        <f>SUM('BIZ kWh ENTRY'!H110,'BIZ kWh ENTRY'!X110,'BIZ kWh ENTRY'!AN110,'BIZ kWh ENTRY'!BD110)</f>
        <v>0</v>
      </c>
      <c r="I110" s="3">
        <f>SUM('BIZ kWh ENTRY'!I110,'BIZ kWh ENTRY'!Y110,'BIZ kWh ENTRY'!AO110,'BIZ kWh ENTRY'!BE110)</f>
        <v>0</v>
      </c>
      <c r="J110" s="3">
        <f>SUM('BIZ kWh ENTRY'!J110,'BIZ kWh ENTRY'!Z110,'BIZ kWh ENTRY'!AP110,'BIZ kWh ENTRY'!BF110)</f>
        <v>0</v>
      </c>
      <c r="K110" s="3">
        <f>SUM('BIZ kWh ENTRY'!K110,'BIZ kWh ENTRY'!AA110,'BIZ kWh ENTRY'!AQ110,'BIZ kWh ENTRY'!BG110)</f>
        <v>0</v>
      </c>
      <c r="L110" s="3">
        <f>SUM('BIZ kWh ENTRY'!L110,'BIZ kWh ENTRY'!AB110,'BIZ kWh ENTRY'!AR110,'BIZ kWh ENTRY'!BH110)</f>
        <v>0</v>
      </c>
      <c r="M110" s="3">
        <f>SUM('BIZ kWh ENTRY'!M110,'BIZ kWh ENTRY'!AC110,'BIZ kWh ENTRY'!AS110,'BIZ kWh ENTRY'!BI110)</f>
        <v>0</v>
      </c>
      <c r="N110" s="3">
        <f>SUM('BIZ kWh ENTRY'!N110,'BIZ kWh ENTRY'!AD110,'BIZ kWh ENTRY'!AT110,'BIZ kWh ENTRY'!BJ110)</f>
        <v>0</v>
      </c>
      <c r="O110" s="85">
        <f t="shared" si="15"/>
        <v>0</v>
      </c>
      <c r="Q110" s="373">
        <v>0</v>
      </c>
      <c r="R110" s="373">
        <v>0</v>
      </c>
      <c r="S110" s="373">
        <v>0</v>
      </c>
      <c r="T110" s="373">
        <v>0</v>
      </c>
      <c r="U110" s="373">
        <v>0</v>
      </c>
      <c r="V110" s="373">
        <v>0</v>
      </c>
      <c r="W110" s="373">
        <v>0</v>
      </c>
      <c r="X110" s="373">
        <v>0</v>
      </c>
      <c r="Y110" s="373">
        <v>0</v>
      </c>
      <c r="Z110" s="373">
        <v>0</v>
      </c>
      <c r="AA110" s="373">
        <v>0</v>
      </c>
      <c r="AB110" s="402">
        <v>0</v>
      </c>
    </row>
    <row r="111" spans="1:28" x14ac:dyDescent="0.3">
      <c r="A111" s="567"/>
      <c r="B111" s="11" t="s">
        <v>101</v>
      </c>
      <c r="C111" s="3">
        <f>SUM('BIZ kWh ENTRY'!C111,'BIZ kWh ENTRY'!S111,'BIZ kWh ENTRY'!AI111,'BIZ kWh ENTRY'!AY111)</f>
        <v>0</v>
      </c>
      <c r="D111" s="3">
        <f>SUM('BIZ kWh ENTRY'!D111,'BIZ kWh ENTRY'!T111,'BIZ kWh ENTRY'!AJ111,'BIZ kWh ENTRY'!AZ111)</f>
        <v>0</v>
      </c>
      <c r="E111" s="3">
        <f>SUM('BIZ kWh ENTRY'!E111,'BIZ kWh ENTRY'!U111,'BIZ kWh ENTRY'!AK111,'BIZ kWh ENTRY'!BA111)</f>
        <v>0</v>
      </c>
      <c r="F111" s="3">
        <f>SUM('BIZ kWh ENTRY'!F111,'BIZ kWh ENTRY'!V111,'BIZ kWh ENTRY'!AL111,'BIZ kWh ENTRY'!BB111)</f>
        <v>0</v>
      </c>
      <c r="G111" s="3">
        <f>SUM('BIZ kWh ENTRY'!G111,'BIZ kWh ENTRY'!W111,'BIZ kWh ENTRY'!AM111,'BIZ kWh ENTRY'!BC111)</f>
        <v>0</v>
      </c>
      <c r="H111" s="3">
        <f>SUM('BIZ kWh ENTRY'!H111,'BIZ kWh ENTRY'!X111,'BIZ kWh ENTRY'!AN111,'BIZ kWh ENTRY'!BD111)</f>
        <v>0</v>
      </c>
      <c r="I111" s="3">
        <f>SUM('BIZ kWh ENTRY'!I111,'BIZ kWh ENTRY'!Y111,'BIZ kWh ENTRY'!AO111,'BIZ kWh ENTRY'!BE111)</f>
        <v>0</v>
      </c>
      <c r="J111" s="3">
        <f>SUM('BIZ kWh ENTRY'!J111,'BIZ kWh ENTRY'!Z111,'BIZ kWh ENTRY'!AP111,'BIZ kWh ENTRY'!BF111)</f>
        <v>0</v>
      </c>
      <c r="K111" s="3">
        <f>SUM('BIZ kWh ENTRY'!K111,'BIZ kWh ENTRY'!AA111,'BIZ kWh ENTRY'!AQ111,'BIZ kWh ENTRY'!BG111)</f>
        <v>0</v>
      </c>
      <c r="L111" s="3">
        <f>SUM('BIZ kWh ENTRY'!L111,'BIZ kWh ENTRY'!AB111,'BIZ kWh ENTRY'!AR111,'BIZ kWh ENTRY'!BH111)</f>
        <v>0</v>
      </c>
      <c r="M111" s="3">
        <f>SUM('BIZ kWh ENTRY'!M111,'BIZ kWh ENTRY'!AC111,'BIZ kWh ENTRY'!AS111,'BIZ kWh ENTRY'!BI111)</f>
        <v>0</v>
      </c>
      <c r="N111" s="3">
        <f>SUM('BIZ kWh ENTRY'!N111,'BIZ kWh ENTRY'!AD111,'BIZ kWh ENTRY'!AT111,'BIZ kWh ENTRY'!BJ111)</f>
        <v>0</v>
      </c>
      <c r="O111" s="85">
        <f t="shared" si="15"/>
        <v>0</v>
      </c>
      <c r="Q111" s="373">
        <v>0</v>
      </c>
      <c r="R111" s="373">
        <v>0</v>
      </c>
      <c r="S111" s="373">
        <v>0</v>
      </c>
      <c r="T111" s="373">
        <v>0</v>
      </c>
      <c r="U111" s="373">
        <v>0</v>
      </c>
      <c r="V111" s="373">
        <v>0</v>
      </c>
      <c r="W111" s="373">
        <v>0</v>
      </c>
      <c r="X111" s="373">
        <v>0</v>
      </c>
      <c r="Y111" s="373">
        <v>0</v>
      </c>
      <c r="Z111" s="373">
        <v>0</v>
      </c>
      <c r="AA111" s="373">
        <v>0</v>
      </c>
      <c r="AB111" s="402">
        <v>0</v>
      </c>
    </row>
    <row r="112" spans="1:28" ht="15" thickBot="1" x14ac:dyDescent="0.35">
      <c r="A112" s="568"/>
      <c r="B112" s="11" t="s">
        <v>102</v>
      </c>
      <c r="C112" s="3">
        <f>SUM('BIZ kWh ENTRY'!C112,'BIZ kWh ENTRY'!S112,'BIZ kWh ENTRY'!AI112,'BIZ kWh ENTRY'!AY112)</f>
        <v>0</v>
      </c>
      <c r="D112" s="3">
        <f>SUM('BIZ kWh ENTRY'!D112,'BIZ kWh ENTRY'!T112,'BIZ kWh ENTRY'!AJ112,'BIZ kWh ENTRY'!AZ112)</f>
        <v>0</v>
      </c>
      <c r="E112" s="3">
        <f>SUM('BIZ kWh ENTRY'!E112,'BIZ kWh ENTRY'!U112,'BIZ kWh ENTRY'!AK112,'BIZ kWh ENTRY'!BA112)</f>
        <v>0</v>
      </c>
      <c r="F112" s="3">
        <f>SUM('BIZ kWh ENTRY'!F112,'BIZ kWh ENTRY'!V112,'BIZ kWh ENTRY'!AL112,'BIZ kWh ENTRY'!BB112)</f>
        <v>0</v>
      </c>
      <c r="G112" s="3">
        <f>SUM('BIZ kWh ENTRY'!G112,'BIZ kWh ENTRY'!W112,'BIZ kWh ENTRY'!AM112,'BIZ kWh ENTRY'!BC112)</f>
        <v>0</v>
      </c>
      <c r="H112" s="3">
        <f>SUM('BIZ kWh ENTRY'!H112,'BIZ kWh ENTRY'!X112,'BIZ kWh ENTRY'!AN112,'BIZ kWh ENTRY'!BD112)</f>
        <v>0</v>
      </c>
      <c r="I112" s="3">
        <f>SUM('BIZ kWh ENTRY'!I112,'BIZ kWh ENTRY'!Y112,'BIZ kWh ENTRY'!AO112,'BIZ kWh ENTRY'!BE112)</f>
        <v>0</v>
      </c>
      <c r="J112" s="3">
        <f>SUM('BIZ kWh ENTRY'!J112,'BIZ kWh ENTRY'!Z112,'BIZ kWh ENTRY'!AP112,'BIZ kWh ENTRY'!BF112)</f>
        <v>0</v>
      </c>
      <c r="K112" s="3">
        <f>SUM('BIZ kWh ENTRY'!K112,'BIZ kWh ENTRY'!AA112,'BIZ kWh ENTRY'!AQ112,'BIZ kWh ENTRY'!BG112)</f>
        <v>0</v>
      </c>
      <c r="L112" s="3">
        <f>SUM('BIZ kWh ENTRY'!L112,'BIZ kWh ENTRY'!AB112,'BIZ kWh ENTRY'!AR112,'BIZ kWh ENTRY'!BH112)</f>
        <v>0</v>
      </c>
      <c r="M112" s="3">
        <f>SUM('BIZ kWh ENTRY'!M112,'BIZ kWh ENTRY'!AC112,'BIZ kWh ENTRY'!AS112,'BIZ kWh ENTRY'!BI112)</f>
        <v>0</v>
      </c>
      <c r="N112" s="3">
        <f>SUM('BIZ kWh ENTRY'!N112,'BIZ kWh ENTRY'!AD112,'BIZ kWh ENTRY'!AT112,'BIZ kWh ENTRY'!BJ112)</f>
        <v>0</v>
      </c>
      <c r="O112" s="85">
        <f t="shared" si="15"/>
        <v>0</v>
      </c>
      <c r="Q112" s="373">
        <v>0</v>
      </c>
      <c r="R112" s="373">
        <v>0</v>
      </c>
      <c r="S112" s="373">
        <v>0</v>
      </c>
      <c r="T112" s="373">
        <v>0</v>
      </c>
      <c r="U112" s="373">
        <v>0</v>
      </c>
      <c r="V112" s="373">
        <v>0</v>
      </c>
      <c r="W112" s="373">
        <v>0</v>
      </c>
      <c r="X112" s="373">
        <v>0</v>
      </c>
      <c r="Y112" s="373">
        <v>0</v>
      </c>
      <c r="Z112" s="373">
        <v>0</v>
      </c>
      <c r="AA112" s="373">
        <v>0</v>
      </c>
      <c r="AB112" s="402">
        <v>0</v>
      </c>
    </row>
    <row r="113" spans="1:28" ht="21.45" customHeight="1" thickBot="1" x14ac:dyDescent="0.35">
      <c r="B113" s="225" t="s">
        <v>70</v>
      </c>
      <c r="C113" s="226">
        <f t="shared" ref="C113:N113" si="16">SUM(C100:C112)</f>
        <v>0</v>
      </c>
      <c r="D113" s="226">
        <f t="shared" si="16"/>
        <v>0</v>
      </c>
      <c r="E113" s="226">
        <f t="shared" si="16"/>
        <v>0</v>
      </c>
      <c r="F113" s="226">
        <f t="shared" si="16"/>
        <v>0</v>
      </c>
      <c r="G113" s="226">
        <f t="shared" si="16"/>
        <v>0</v>
      </c>
      <c r="H113" s="226">
        <f t="shared" si="16"/>
        <v>0</v>
      </c>
      <c r="I113" s="226">
        <f t="shared" si="16"/>
        <v>0</v>
      </c>
      <c r="J113" s="226">
        <f t="shared" si="16"/>
        <v>225638.46232500003</v>
      </c>
      <c r="K113" s="226">
        <f t="shared" si="16"/>
        <v>154629.92700183831</v>
      </c>
      <c r="L113" s="226">
        <f t="shared" si="16"/>
        <v>0</v>
      </c>
      <c r="M113" s="226">
        <f t="shared" si="16"/>
        <v>0</v>
      </c>
      <c r="N113" s="226">
        <f t="shared" si="16"/>
        <v>20407.130000000005</v>
      </c>
      <c r="O113" s="88">
        <f t="shared" si="15"/>
        <v>400675.51932683832</v>
      </c>
      <c r="P113" s="374">
        <f>SUM(C100:N112)</f>
        <v>400675.51932683832</v>
      </c>
      <c r="Q113" s="373">
        <v>0</v>
      </c>
      <c r="R113" s="373">
        <v>0</v>
      </c>
      <c r="S113" s="373">
        <v>0</v>
      </c>
      <c r="T113" s="373">
        <v>0</v>
      </c>
      <c r="U113" s="373">
        <v>0</v>
      </c>
      <c r="V113" s="373">
        <v>0</v>
      </c>
      <c r="W113" s="373">
        <v>0</v>
      </c>
      <c r="X113" s="373">
        <v>0</v>
      </c>
      <c r="Y113" s="373">
        <v>0</v>
      </c>
      <c r="Z113" s="373">
        <v>0</v>
      </c>
      <c r="AA113" s="373">
        <v>0</v>
      </c>
      <c r="AB113" s="402">
        <v>0</v>
      </c>
    </row>
    <row r="114" spans="1:28" ht="21.6" thickBot="1" x14ac:dyDescent="0.35">
      <c r="A114" s="90"/>
    </row>
    <row r="115" spans="1:28" ht="21.6" thickBot="1" x14ac:dyDescent="0.35">
      <c r="A115" s="90"/>
      <c r="B115" s="221" t="s">
        <v>48</v>
      </c>
      <c r="C115" s="222">
        <v>43850</v>
      </c>
      <c r="D115" s="222">
        <v>43882</v>
      </c>
      <c r="E115" s="222">
        <v>43914</v>
      </c>
      <c r="F115" s="222">
        <v>43946</v>
      </c>
      <c r="G115" s="222">
        <v>43978</v>
      </c>
      <c r="H115" s="222">
        <v>44010</v>
      </c>
      <c r="I115" s="222">
        <v>44042</v>
      </c>
      <c r="J115" s="222">
        <v>44074</v>
      </c>
      <c r="K115" s="222">
        <v>44076</v>
      </c>
      <c r="L115" s="222">
        <v>44107</v>
      </c>
      <c r="M115" s="222">
        <v>44140</v>
      </c>
      <c r="N115" s="222" t="s">
        <v>57</v>
      </c>
      <c r="O115" s="223" t="s">
        <v>3</v>
      </c>
      <c r="Q115" s="43"/>
      <c r="R115" s="43"/>
      <c r="S115" s="43"/>
      <c r="T115" s="43"/>
      <c r="U115" s="43"/>
      <c r="V115" s="43"/>
      <c r="W115" s="43"/>
      <c r="X115" s="203"/>
    </row>
    <row r="116" spans="1:28" ht="15" customHeight="1" x14ac:dyDescent="0.3">
      <c r="A116" s="560" t="s">
        <v>109</v>
      </c>
      <c r="B116" s="11" t="s">
        <v>90</v>
      </c>
      <c r="C116" s="3">
        <f>SUM('BIZ kWh ENTRY'!C116,'BIZ kWh ENTRY'!S116,'BIZ kWh ENTRY'!AI116,'BIZ kWh ENTRY'!AY116)</f>
        <v>0</v>
      </c>
      <c r="D116" s="3">
        <f>SUM('BIZ kWh ENTRY'!D116,'BIZ kWh ENTRY'!T116,'BIZ kWh ENTRY'!AJ116,'BIZ kWh ENTRY'!AZ116)</f>
        <v>0</v>
      </c>
      <c r="E116" s="3">
        <f>SUM('BIZ kWh ENTRY'!E116,'BIZ kWh ENTRY'!U116,'BIZ kWh ENTRY'!AK116,'BIZ kWh ENTRY'!BA116)</f>
        <v>0</v>
      </c>
      <c r="F116" s="3">
        <f>SUM('BIZ kWh ENTRY'!F116,'BIZ kWh ENTRY'!V116,'BIZ kWh ENTRY'!AL116,'BIZ kWh ENTRY'!BB116)</f>
        <v>0</v>
      </c>
      <c r="G116" s="3">
        <f>SUM('BIZ kWh ENTRY'!G116,'BIZ kWh ENTRY'!W116,'BIZ kWh ENTRY'!AM116,'BIZ kWh ENTRY'!BC116)</f>
        <v>0</v>
      </c>
      <c r="H116" s="3">
        <f>SUM('BIZ kWh ENTRY'!H116,'BIZ kWh ENTRY'!X116,'BIZ kWh ENTRY'!AN116,'BIZ kWh ENTRY'!BD116)</f>
        <v>0</v>
      </c>
      <c r="I116" s="3">
        <f>SUM('BIZ kWh ENTRY'!I116,'BIZ kWh ENTRY'!Y116,'BIZ kWh ENTRY'!AO116,'BIZ kWh ENTRY'!BE116)</f>
        <v>0</v>
      </c>
      <c r="J116" s="3">
        <f>SUM('BIZ kWh ENTRY'!J116,'BIZ kWh ENTRY'!Z116,'BIZ kWh ENTRY'!AP116,'BIZ kWh ENTRY'!BF116)</f>
        <v>0</v>
      </c>
      <c r="K116" s="3">
        <f>SUM('BIZ kWh ENTRY'!K116,'BIZ kWh ENTRY'!AA116,'BIZ kWh ENTRY'!AQ116,'BIZ kWh ENTRY'!BG116)</f>
        <v>0</v>
      </c>
      <c r="L116" s="3">
        <f>SUM('BIZ kWh ENTRY'!L116,'BIZ kWh ENTRY'!AB116,'BIZ kWh ENTRY'!AR116,'BIZ kWh ENTRY'!BH116)</f>
        <v>0</v>
      </c>
      <c r="M116" s="3">
        <f>SUM('BIZ kWh ENTRY'!M116,'BIZ kWh ENTRY'!AC116,'BIZ kWh ENTRY'!AS116,'BIZ kWh ENTRY'!BI116)</f>
        <v>0</v>
      </c>
      <c r="N116" s="3">
        <f>SUM('BIZ kWh ENTRY'!N116,'BIZ kWh ENTRY'!AD116,'BIZ kWh ENTRY'!AT116,'BIZ kWh ENTRY'!BJ116)</f>
        <v>0</v>
      </c>
      <c r="O116" s="85">
        <f t="shared" ref="O116:O129" si="17">SUM(C116:N116)</f>
        <v>0</v>
      </c>
      <c r="Q116" s="373">
        <v>0</v>
      </c>
      <c r="R116" s="373">
        <v>0</v>
      </c>
      <c r="S116" s="373">
        <v>0</v>
      </c>
      <c r="T116" s="373">
        <v>0</v>
      </c>
      <c r="U116" s="373">
        <v>0</v>
      </c>
      <c r="V116" s="373">
        <v>0</v>
      </c>
      <c r="W116" s="373">
        <v>0</v>
      </c>
      <c r="X116" s="373">
        <v>0</v>
      </c>
      <c r="Y116" s="373">
        <v>0</v>
      </c>
      <c r="Z116" s="373">
        <v>0</v>
      </c>
      <c r="AA116" s="373">
        <v>0</v>
      </c>
      <c r="AB116" s="402">
        <v>0</v>
      </c>
    </row>
    <row r="117" spans="1:28" x14ac:dyDescent="0.3">
      <c r="A117" s="561"/>
      <c r="B117" s="12" t="s">
        <v>91</v>
      </c>
      <c r="C117" s="3">
        <f>SUM('BIZ kWh ENTRY'!C117,'BIZ kWh ENTRY'!S117,'BIZ kWh ENTRY'!AI117,'BIZ kWh ENTRY'!AY117)</f>
        <v>0</v>
      </c>
      <c r="D117" s="3">
        <f>SUM('BIZ kWh ENTRY'!D117,'BIZ kWh ENTRY'!T117,'BIZ kWh ENTRY'!AJ117,'BIZ kWh ENTRY'!AZ117)</f>
        <v>0</v>
      </c>
      <c r="E117" s="3">
        <f>SUM('BIZ kWh ENTRY'!E117,'BIZ kWh ENTRY'!U117,'BIZ kWh ENTRY'!AK117,'BIZ kWh ENTRY'!BA117)</f>
        <v>0</v>
      </c>
      <c r="F117" s="3">
        <f>SUM('BIZ kWh ENTRY'!F117,'BIZ kWh ENTRY'!V117,'BIZ kWh ENTRY'!AL117,'BIZ kWh ENTRY'!BB117)</f>
        <v>0</v>
      </c>
      <c r="G117" s="3">
        <f>SUM('BIZ kWh ENTRY'!G117,'BIZ kWh ENTRY'!W117,'BIZ kWh ENTRY'!AM117,'BIZ kWh ENTRY'!BC117)</f>
        <v>0</v>
      </c>
      <c r="H117" s="3">
        <f>SUM('BIZ kWh ENTRY'!H117,'BIZ kWh ENTRY'!X117,'BIZ kWh ENTRY'!AN117,'BIZ kWh ENTRY'!BD117)</f>
        <v>0</v>
      </c>
      <c r="I117" s="3">
        <f>SUM('BIZ kWh ENTRY'!I117,'BIZ kWh ENTRY'!Y117,'BIZ kWh ENTRY'!AO117,'BIZ kWh ENTRY'!BE117)</f>
        <v>0</v>
      </c>
      <c r="J117" s="3">
        <f>SUM('BIZ kWh ENTRY'!J117,'BIZ kWh ENTRY'!Z117,'BIZ kWh ENTRY'!AP117,'BIZ kWh ENTRY'!BF117)</f>
        <v>0</v>
      </c>
      <c r="K117" s="3">
        <f>SUM('BIZ kWh ENTRY'!K117,'BIZ kWh ENTRY'!AA117,'BIZ kWh ENTRY'!AQ117,'BIZ kWh ENTRY'!BG117)</f>
        <v>0</v>
      </c>
      <c r="L117" s="3">
        <f>SUM('BIZ kWh ENTRY'!L117,'BIZ kWh ENTRY'!AB117,'BIZ kWh ENTRY'!AR117,'BIZ kWh ENTRY'!BH117)</f>
        <v>0</v>
      </c>
      <c r="M117" s="3">
        <f>SUM('BIZ kWh ENTRY'!M117,'BIZ kWh ENTRY'!AC117,'BIZ kWh ENTRY'!AS117,'BIZ kWh ENTRY'!BI117)</f>
        <v>0</v>
      </c>
      <c r="N117" s="3">
        <f>SUM('BIZ kWh ENTRY'!N117,'BIZ kWh ENTRY'!AD117,'BIZ kWh ENTRY'!AT117,'BIZ kWh ENTRY'!BJ117)</f>
        <v>0</v>
      </c>
      <c r="O117" s="85">
        <f t="shared" si="17"/>
        <v>0</v>
      </c>
      <c r="Q117" s="373">
        <v>0</v>
      </c>
      <c r="R117" s="373">
        <v>0</v>
      </c>
      <c r="S117" s="373">
        <v>0</v>
      </c>
      <c r="T117" s="373">
        <v>0</v>
      </c>
      <c r="U117" s="373">
        <v>0</v>
      </c>
      <c r="V117" s="373">
        <v>0</v>
      </c>
      <c r="W117" s="373">
        <v>0</v>
      </c>
      <c r="X117" s="373">
        <v>0</v>
      </c>
      <c r="Y117" s="373">
        <v>0</v>
      </c>
      <c r="Z117" s="373">
        <v>0</v>
      </c>
      <c r="AA117" s="373">
        <v>0</v>
      </c>
      <c r="AB117" s="402">
        <v>0</v>
      </c>
    </row>
    <row r="118" spans="1:28" x14ac:dyDescent="0.3">
      <c r="A118" s="561"/>
      <c r="B118" s="11" t="s">
        <v>92</v>
      </c>
      <c r="C118" s="3">
        <f>SUM('BIZ kWh ENTRY'!C118,'BIZ kWh ENTRY'!S118,'BIZ kWh ENTRY'!AI118,'BIZ kWh ENTRY'!AY118)</f>
        <v>0</v>
      </c>
      <c r="D118" s="3">
        <f>SUM('BIZ kWh ENTRY'!D118,'BIZ kWh ENTRY'!T118,'BIZ kWh ENTRY'!AJ118,'BIZ kWh ENTRY'!AZ118)</f>
        <v>0</v>
      </c>
      <c r="E118" s="3">
        <f>SUM('BIZ kWh ENTRY'!E118,'BIZ kWh ENTRY'!U118,'BIZ kWh ENTRY'!AK118,'BIZ kWh ENTRY'!BA118)</f>
        <v>0</v>
      </c>
      <c r="F118" s="3">
        <f>SUM('BIZ kWh ENTRY'!F118,'BIZ kWh ENTRY'!V118,'BIZ kWh ENTRY'!AL118,'BIZ kWh ENTRY'!BB118)</f>
        <v>0</v>
      </c>
      <c r="G118" s="3">
        <f>SUM('BIZ kWh ENTRY'!G118,'BIZ kWh ENTRY'!W118,'BIZ kWh ENTRY'!AM118,'BIZ kWh ENTRY'!BC118)</f>
        <v>0</v>
      </c>
      <c r="H118" s="3">
        <f>SUM('BIZ kWh ENTRY'!H118,'BIZ kWh ENTRY'!X118,'BIZ kWh ENTRY'!AN118,'BIZ kWh ENTRY'!BD118)</f>
        <v>0</v>
      </c>
      <c r="I118" s="3">
        <f>SUM('BIZ kWh ENTRY'!I118,'BIZ kWh ENTRY'!Y118,'BIZ kWh ENTRY'!AO118,'BIZ kWh ENTRY'!BE118)</f>
        <v>0</v>
      </c>
      <c r="J118" s="3">
        <f>SUM('BIZ kWh ENTRY'!J118,'BIZ kWh ENTRY'!Z118,'BIZ kWh ENTRY'!AP118,'BIZ kWh ENTRY'!BF118)</f>
        <v>0</v>
      </c>
      <c r="K118" s="3">
        <f>SUM('BIZ kWh ENTRY'!K118,'BIZ kWh ENTRY'!AA118,'BIZ kWh ENTRY'!AQ118,'BIZ kWh ENTRY'!BG118)</f>
        <v>0</v>
      </c>
      <c r="L118" s="3">
        <f>SUM('BIZ kWh ENTRY'!L118,'BIZ kWh ENTRY'!AB118,'BIZ kWh ENTRY'!AR118,'BIZ kWh ENTRY'!BH118)</f>
        <v>0</v>
      </c>
      <c r="M118" s="3">
        <f>SUM('BIZ kWh ENTRY'!M118,'BIZ kWh ENTRY'!AC118,'BIZ kWh ENTRY'!AS118,'BIZ kWh ENTRY'!BI118)</f>
        <v>0</v>
      </c>
      <c r="N118" s="3">
        <f>SUM('BIZ kWh ENTRY'!N118,'BIZ kWh ENTRY'!AD118,'BIZ kWh ENTRY'!AT118,'BIZ kWh ENTRY'!BJ118)</f>
        <v>0</v>
      </c>
      <c r="O118" s="85">
        <f t="shared" si="17"/>
        <v>0</v>
      </c>
      <c r="Q118" s="373">
        <v>0</v>
      </c>
      <c r="R118" s="373">
        <v>0</v>
      </c>
      <c r="S118" s="373">
        <v>0</v>
      </c>
      <c r="T118" s="373">
        <v>0</v>
      </c>
      <c r="U118" s="373">
        <v>0</v>
      </c>
      <c r="V118" s="373">
        <v>0</v>
      </c>
      <c r="W118" s="373">
        <v>0</v>
      </c>
      <c r="X118" s="373">
        <v>0</v>
      </c>
      <c r="Y118" s="373">
        <v>0</v>
      </c>
      <c r="Z118" s="373">
        <v>0</v>
      </c>
      <c r="AA118" s="373">
        <v>0</v>
      </c>
      <c r="AB118" s="402">
        <v>0</v>
      </c>
    </row>
    <row r="119" spans="1:28" x14ac:dyDescent="0.3">
      <c r="A119" s="561"/>
      <c r="B119" s="11" t="s">
        <v>93</v>
      </c>
      <c r="C119" s="3">
        <f>SUM('BIZ kWh ENTRY'!C119,'BIZ kWh ENTRY'!S119,'BIZ kWh ENTRY'!AI119,'BIZ kWh ENTRY'!AY119)</f>
        <v>0</v>
      </c>
      <c r="D119" s="3">
        <f>SUM('BIZ kWh ENTRY'!D119,'BIZ kWh ENTRY'!T119,'BIZ kWh ENTRY'!AJ119,'BIZ kWh ENTRY'!AZ119)</f>
        <v>0</v>
      </c>
      <c r="E119" s="3">
        <f>SUM('BIZ kWh ENTRY'!E119,'BIZ kWh ENTRY'!U119,'BIZ kWh ENTRY'!AK119,'BIZ kWh ENTRY'!BA119)</f>
        <v>0</v>
      </c>
      <c r="F119" s="3">
        <f>SUM('BIZ kWh ENTRY'!F119,'BIZ kWh ENTRY'!V119,'BIZ kWh ENTRY'!AL119,'BIZ kWh ENTRY'!BB119)</f>
        <v>0</v>
      </c>
      <c r="G119" s="3">
        <f>SUM('BIZ kWh ENTRY'!G119,'BIZ kWh ENTRY'!W119,'BIZ kWh ENTRY'!AM119,'BIZ kWh ENTRY'!BC119)</f>
        <v>0</v>
      </c>
      <c r="H119" s="3">
        <f>SUM('BIZ kWh ENTRY'!H119,'BIZ kWh ENTRY'!X119,'BIZ kWh ENTRY'!AN119,'BIZ kWh ENTRY'!BD119)</f>
        <v>0</v>
      </c>
      <c r="I119" s="3">
        <f>SUM('BIZ kWh ENTRY'!I119,'BIZ kWh ENTRY'!Y119,'BIZ kWh ENTRY'!AO119,'BIZ kWh ENTRY'!BE119)</f>
        <v>0</v>
      </c>
      <c r="J119" s="3">
        <f>SUM('BIZ kWh ENTRY'!J119,'BIZ kWh ENTRY'!Z119,'BIZ kWh ENTRY'!AP119,'BIZ kWh ENTRY'!BF119)</f>
        <v>0</v>
      </c>
      <c r="K119" s="3">
        <f>SUM('BIZ kWh ENTRY'!K119,'BIZ kWh ENTRY'!AA119,'BIZ kWh ENTRY'!AQ119,'BIZ kWh ENTRY'!BG119)</f>
        <v>0</v>
      </c>
      <c r="L119" s="3">
        <f>SUM('BIZ kWh ENTRY'!L119,'BIZ kWh ENTRY'!AB119,'BIZ kWh ENTRY'!AR119,'BIZ kWh ENTRY'!BH119)</f>
        <v>0</v>
      </c>
      <c r="M119" s="3">
        <f>SUM('BIZ kWh ENTRY'!M119,'BIZ kWh ENTRY'!AC119,'BIZ kWh ENTRY'!AS119,'BIZ kWh ENTRY'!BI119)</f>
        <v>0</v>
      </c>
      <c r="N119" s="3">
        <f>SUM('BIZ kWh ENTRY'!N119,'BIZ kWh ENTRY'!AD119,'BIZ kWh ENTRY'!AT119,'BIZ kWh ENTRY'!BJ119)</f>
        <v>0</v>
      </c>
      <c r="O119" s="85">
        <f t="shared" si="17"/>
        <v>0</v>
      </c>
      <c r="Q119" s="373">
        <v>0</v>
      </c>
      <c r="R119" s="373">
        <v>0</v>
      </c>
      <c r="S119" s="373">
        <v>0</v>
      </c>
      <c r="T119" s="373">
        <v>0</v>
      </c>
      <c r="U119" s="373">
        <v>0</v>
      </c>
      <c r="V119" s="373">
        <v>0</v>
      </c>
      <c r="W119" s="373">
        <v>0</v>
      </c>
      <c r="X119" s="373">
        <v>0</v>
      </c>
      <c r="Y119" s="373">
        <v>0</v>
      </c>
      <c r="Z119" s="373">
        <v>0</v>
      </c>
      <c r="AA119" s="373">
        <v>0</v>
      </c>
      <c r="AB119" s="402">
        <v>0</v>
      </c>
    </row>
    <row r="120" spans="1:28" x14ac:dyDescent="0.3">
      <c r="A120" s="561"/>
      <c r="B120" s="12" t="s">
        <v>94</v>
      </c>
      <c r="C120" s="3">
        <f>SUM('BIZ kWh ENTRY'!C120,'BIZ kWh ENTRY'!S120,'BIZ kWh ENTRY'!AI120,'BIZ kWh ENTRY'!AY120)</f>
        <v>0</v>
      </c>
      <c r="D120" s="3">
        <f>SUM('BIZ kWh ENTRY'!D120,'BIZ kWh ENTRY'!T120,'BIZ kWh ENTRY'!AJ120,'BIZ kWh ENTRY'!AZ120)</f>
        <v>0</v>
      </c>
      <c r="E120" s="3">
        <f>SUM('BIZ kWh ENTRY'!E120,'BIZ kWh ENTRY'!U120,'BIZ kWh ENTRY'!AK120,'BIZ kWh ENTRY'!BA120)</f>
        <v>0</v>
      </c>
      <c r="F120" s="3">
        <f>SUM('BIZ kWh ENTRY'!F120,'BIZ kWh ENTRY'!V120,'BIZ kWh ENTRY'!AL120,'BIZ kWh ENTRY'!BB120)</f>
        <v>0</v>
      </c>
      <c r="G120" s="3">
        <f>SUM('BIZ kWh ENTRY'!G120,'BIZ kWh ENTRY'!W120,'BIZ kWh ENTRY'!AM120,'BIZ kWh ENTRY'!BC120)</f>
        <v>0</v>
      </c>
      <c r="H120" s="3">
        <f>SUM('BIZ kWh ENTRY'!H120,'BIZ kWh ENTRY'!X120,'BIZ kWh ENTRY'!AN120,'BIZ kWh ENTRY'!BD120)</f>
        <v>0</v>
      </c>
      <c r="I120" s="3">
        <f>SUM('BIZ kWh ENTRY'!I120,'BIZ kWh ENTRY'!Y120,'BIZ kWh ENTRY'!AO120,'BIZ kWh ENTRY'!BE120)</f>
        <v>0</v>
      </c>
      <c r="J120" s="3">
        <f>SUM('BIZ kWh ENTRY'!J120,'BIZ kWh ENTRY'!Z120,'BIZ kWh ENTRY'!AP120,'BIZ kWh ENTRY'!BF120)</f>
        <v>0</v>
      </c>
      <c r="K120" s="3">
        <f>SUM('BIZ kWh ENTRY'!K120,'BIZ kWh ENTRY'!AA120,'BIZ kWh ENTRY'!AQ120,'BIZ kWh ENTRY'!BG120)</f>
        <v>0</v>
      </c>
      <c r="L120" s="3">
        <f>SUM('BIZ kWh ENTRY'!L120,'BIZ kWh ENTRY'!AB120,'BIZ kWh ENTRY'!AR120,'BIZ kWh ENTRY'!BH120)</f>
        <v>0</v>
      </c>
      <c r="M120" s="3">
        <f>SUM('BIZ kWh ENTRY'!M120,'BIZ kWh ENTRY'!AC120,'BIZ kWh ENTRY'!AS120,'BIZ kWh ENTRY'!BI120)</f>
        <v>0</v>
      </c>
      <c r="N120" s="3">
        <f>SUM('BIZ kWh ENTRY'!N120,'BIZ kWh ENTRY'!AD120,'BIZ kWh ENTRY'!AT120,'BIZ kWh ENTRY'!BJ120)</f>
        <v>0</v>
      </c>
      <c r="O120" s="85">
        <f t="shared" si="17"/>
        <v>0</v>
      </c>
      <c r="Q120" s="373">
        <v>0</v>
      </c>
      <c r="R120" s="373">
        <v>0</v>
      </c>
      <c r="S120" s="373">
        <v>0</v>
      </c>
      <c r="T120" s="373">
        <v>0</v>
      </c>
      <c r="U120" s="373">
        <v>0</v>
      </c>
      <c r="V120" s="373">
        <v>0</v>
      </c>
      <c r="W120" s="373">
        <v>0</v>
      </c>
      <c r="X120" s="373">
        <v>0</v>
      </c>
      <c r="Y120" s="373">
        <v>0</v>
      </c>
      <c r="Z120" s="373">
        <v>0</v>
      </c>
      <c r="AA120" s="373">
        <v>0</v>
      </c>
      <c r="AB120" s="402">
        <v>0</v>
      </c>
    </row>
    <row r="121" spans="1:28" x14ac:dyDescent="0.3">
      <c r="A121" s="561"/>
      <c r="B121" s="11" t="s">
        <v>95</v>
      </c>
      <c r="C121" s="3">
        <f>SUM('BIZ kWh ENTRY'!C121,'BIZ kWh ENTRY'!S121,'BIZ kWh ENTRY'!AI121,'BIZ kWh ENTRY'!AY121)</f>
        <v>0</v>
      </c>
      <c r="D121" s="3">
        <f>SUM('BIZ kWh ENTRY'!D121,'BIZ kWh ENTRY'!T121,'BIZ kWh ENTRY'!AJ121,'BIZ kWh ENTRY'!AZ121)</f>
        <v>0</v>
      </c>
      <c r="E121" s="3">
        <f>SUM('BIZ kWh ENTRY'!E121,'BIZ kWh ENTRY'!U121,'BIZ kWh ENTRY'!AK121,'BIZ kWh ENTRY'!BA121)</f>
        <v>0</v>
      </c>
      <c r="F121" s="3">
        <f>SUM('BIZ kWh ENTRY'!F121,'BIZ kWh ENTRY'!V121,'BIZ kWh ENTRY'!AL121,'BIZ kWh ENTRY'!BB121)</f>
        <v>0</v>
      </c>
      <c r="G121" s="3">
        <f>SUM('BIZ kWh ENTRY'!G121,'BIZ kWh ENTRY'!W121,'BIZ kWh ENTRY'!AM121,'BIZ kWh ENTRY'!BC121)</f>
        <v>0</v>
      </c>
      <c r="H121" s="3">
        <f>SUM('BIZ kWh ENTRY'!H121,'BIZ kWh ENTRY'!X121,'BIZ kWh ENTRY'!AN121,'BIZ kWh ENTRY'!BD121)</f>
        <v>0</v>
      </c>
      <c r="I121" s="3">
        <f>SUM('BIZ kWh ENTRY'!I121,'BIZ kWh ENTRY'!Y121,'BIZ kWh ENTRY'!AO121,'BIZ kWh ENTRY'!BE121)</f>
        <v>0</v>
      </c>
      <c r="J121" s="3">
        <f>SUM('BIZ kWh ENTRY'!J121,'BIZ kWh ENTRY'!Z121,'BIZ kWh ENTRY'!AP121,'BIZ kWh ENTRY'!BF121)</f>
        <v>0</v>
      </c>
      <c r="K121" s="3">
        <f>SUM('BIZ kWh ENTRY'!K121,'BIZ kWh ENTRY'!AA121,'BIZ kWh ENTRY'!AQ121,'BIZ kWh ENTRY'!BG121)</f>
        <v>0</v>
      </c>
      <c r="L121" s="3">
        <f>SUM('BIZ kWh ENTRY'!L121,'BIZ kWh ENTRY'!AB121,'BIZ kWh ENTRY'!AR121,'BIZ kWh ENTRY'!BH121)</f>
        <v>0</v>
      </c>
      <c r="M121" s="3">
        <f>SUM('BIZ kWh ENTRY'!M121,'BIZ kWh ENTRY'!AC121,'BIZ kWh ENTRY'!AS121,'BIZ kWh ENTRY'!BI121)</f>
        <v>0</v>
      </c>
      <c r="N121" s="3">
        <f>SUM('BIZ kWh ENTRY'!N121,'BIZ kWh ENTRY'!AD121,'BIZ kWh ENTRY'!AT121,'BIZ kWh ENTRY'!BJ121)</f>
        <v>0</v>
      </c>
      <c r="O121" s="85">
        <f t="shared" si="17"/>
        <v>0</v>
      </c>
      <c r="Q121" s="373">
        <v>0</v>
      </c>
      <c r="R121" s="373">
        <v>0</v>
      </c>
      <c r="S121" s="373">
        <v>0</v>
      </c>
      <c r="T121" s="373">
        <v>0</v>
      </c>
      <c r="U121" s="373">
        <v>0</v>
      </c>
      <c r="V121" s="373">
        <v>0</v>
      </c>
      <c r="W121" s="373">
        <v>0</v>
      </c>
      <c r="X121" s="373">
        <v>0</v>
      </c>
      <c r="Y121" s="373">
        <v>0</v>
      </c>
      <c r="Z121" s="373">
        <v>0</v>
      </c>
      <c r="AA121" s="373">
        <v>0</v>
      </c>
      <c r="AB121" s="402">
        <v>0</v>
      </c>
    </row>
    <row r="122" spans="1:28" x14ac:dyDescent="0.3">
      <c r="A122" s="561"/>
      <c r="B122" s="11" t="s">
        <v>96</v>
      </c>
      <c r="C122" s="3">
        <f>SUM('BIZ kWh ENTRY'!C122,'BIZ kWh ENTRY'!S122,'BIZ kWh ENTRY'!AI122,'BIZ kWh ENTRY'!AY122)</f>
        <v>0</v>
      </c>
      <c r="D122" s="3">
        <f>SUM('BIZ kWh ENTRY'!D122,'BIZ kWh ENTRY'!T122,'BIZ kWh ENTRY'!AJ122,'BIZ kWh ENTRY'!AZ122)</f>
        <v>0</v>
      </c>
      <c r="E122" s="3">
        <f>SUM('BIZ kWh ENTRY'!E122,'BIZ kWh ENTRY'!U122,'BIZ kWh ENTRY'!AK122,'BIZ kWh ENTRY'!BA122)</f>
        <v>0</v>
      </c>
      <c r="F122" s="3">
        <f>SUM('BIZ kWh ENTRY'!F122,'BIZ kWh ENTRY'!V122,'BIZ kWh ENTRY'!AL122,'BIZ kWh ENTRY'!BB122)</f>
        <v>0</v>
      </c>
      <c r="G122" s="3">
        <f>SUM('BIZ kWh ENTRY'!G122,'BIZ kWh ENTRY'!W122,'BIZ kWh ENTRY'!AM122,'BIZ kWh ENTRY'!BC122)</f>
        <v>0</v>
      </c>
      <c r="H122" s="3">
        <f>SUM('BIZ kWh ENTRY'!H122,'BIZ kWh ENTRY'!X122,'BIZ kWh ENTRY'!AN122,'BIZ kWh ENTRY'!BD122)</f>
        <v>0</v>
      </c>
      <c r="I122" s="3">
        <f>SUM('BIZ kWh ENTRY'!I122,'BIZ kWh ENTRY'!Y122,'BIZ kWh ENTRY'!AO122,'BIZ kWh ENTRY'!BE122)</f>
        <v>0</v>
      </c>
      <c r="J122" s="3">
        <f>SUM('BIZ kWh ENTRY'!J122,'BIZ kWh ENTRY'!Z122,'BIZ kWh ENTRY'!AP122,'BIZ kWh ENTRY'!BF122)</f>
        <v>0</v>
      </c>
      <c r="K122" s="3">
        <f>SUM('BIZ kWh ENTRY'!K122,'BIZ kWh ENTRY'!AA122,'BIZ kWh ENTRY'!AQ122,'BIZ kWh ENTRY'!BG122)</f>
        <v>0</v>
      </c>
      <c r="L122" s="3">
        <f>SUM('BIZ kWh ENTRY'!L122,'BIZ kWh ENTRY'!AB122,'BIZ kWh ENTRY'!AR122,'BIZ kWh ENTRY'!BH122)</f>
        <v>0</v>
      </c>
      <c r="M122" s="3">
        <f>SUM('BIZ kWh ENTRY'!M122,'BIZ kWh ENTRY'!AC122,'BIZ kWh ENTRY'!AS122,'BIZ kWh ENTRY'!BI122)</f>
        <v>0</v>
      </c>
      <c r="N122" s="3">
        <f>SUM('BIZ kWh ENTRY'!N122,'BIZ kWh ENTRY'!AD122,'BIZ kWh ENTRY'!AT122,'BIZ kWh ENTRY'!BJ122)</f>
        <v>0</v>
      </c>
      <c r="O122" s="85">
        <f t="shared" si="17"/>
        <v>0</v>
      </c>
      <c r="Q122" s="373">
        <v>0</v>
      </c>
      <c r="R122" s="373">
        <v>0</v>
      </c>
      <c r="S122" s="373">
        <v>0</v>
      </c>
      <c r="T122" s="373">
        <v>0</v>
      </c>
      <c r="U122" s="373">
        <v>0</v>
      </c>
      <c r="V122" s="373">
        <v>0</v>
      </c>
      <c r="W122" s="373">
        <v>0</v>
      </c>
      <c r="X122" s="373">
        <v>0</v>
      </c>
      <c r="Y122" s="373">
        <v>0</v>
      </c>
      <c r="Z122" s="373">
        <v>0</v>
      </c>
      <c r="AA122" s="373">
        <v>0</v>
      </c>
      <c r="AB122" s="402">
        <v>0</v>
      </c>
    </row>
    <row r="123" spans="1:28" x14ac:dyDescent="0.3">
      <c r="A123" s="561"/>
      <c r="B123" s="11" t="s">
        <v>97</v>
      </c>
      <c r="C123" s="3">
        <f>SUM('BIZ kWh ENTRY'!C123,'BIZ kWh ENTRY'!S123,'BIZ kWh ENTRY'!AI123,'BIZ kWh ENTRY'!AY123)</f>
        <v>0</v>
      </c>
      <c r="D123" s="3">
        <f>SUM('BIZ kWh ENTRY'!D123,'BIZ kWh ENTRY'!T123,'BIZ kWh ENTRY'!AJ123,'BIZ kWh ENTRY'!AZ123)</f>
        <v>3052.6015014648438</v>
      </c>
      <c r="E123" s="3">
        <f>SUM('BIZ kWh ENTRY'!E123,'BIZ kWh ENTRY'!U123,'BIZ kWh ENTRY'!AK123,'BIZ kWh ENTRY'!BA123)</f>
        <v>182677.19427490234</v>
      </c>
      <c r="F123" s="3">
        <f>SUM('BIZ kWh ENTRY'!F123,'BIZ kWh ENTRY'!V123,'BIZ kWh ENTRY'!AL123,'BIZ kWh ENTRY'!BB123)</f>
        <v>0</v>
      </c>
      <c r="G123" s="3">
        <f>SUM('BIZ kWh ENTRY'!G123,'BIZ kWh ENTRY'!W123,'BIZ kWh ENTRY'!AM123,'BIZ kWh ENTRY'!BC123)</f>
        <v>0</v>
      </c>
      <c r="H123" s="3">
        <f>SUM('BIZ kWh ENTRY'!H123,'BIZ kWh ENTRY'!X123,'BIZ kWh ENTRY'!AN123,'BIZ kWh ENTRY'!BD123)</f>
        <v>0</v>
      </c>
      <c r="I123" s="3">
        <f>SUM('BIZ kWh ENTRY'!I123,'BIZ kWh ENTRY'!Y123,'BIZ kWh ENTRY'!AO123,'BIZ kWh ENTRY'!BE123)</f>
        <v>56277.94384765625</v>
      </c>
      <c r="J123" s="3">
        <f>SUM('BIZ kWh ENTRY'!J123,'BIZ kWh ENTRY'!Z123,'BIZ kWh ENTRY'!AP123,'BIZ kWh ENTRY'!BF123)</f>
        <v>5666.5016479492188</v>
      </c>
      <c r="K123" s="3">
        <f>SUM('BIZ kWh ENTRY'!K123,'BIZ kWh ENTRY'!AA123,'BIZ kWh ENTRY'!AQ123,'BIZ kWh ENTRY'!BG123)</f>
        <v>0</v>
      </c>
      <c r="L123" s="3">
        <f>SUM('BIZ kWh ENTRY'!L123,'BIZ kWh ENTRY'!AB123,'BIZ kWh ENTRY'!AR123,'BIZ kWh ENTRY'!BH123)</f>
        <v>121434.16351318359</v>
      </c>
      <c r="M123" s="3">
        <f>SUM('BIZ kWh ENTRY'!M123,'BIZ kWh ENTRY'!AC123,'BIZ kWh ENTRY'!AS123,'BIZ kWh ENTRY'!BI123)</f>
        <v>5776.3775024414063</v>
      </c>
      <c r="N123" s="3">
        <f>SUM('BIZ kWh ENTRY'!N123,'BIZ kWh ENTRY'!AD123,'BIZ kWh ENTRY'!AT123,'BIZ kWh ENTRY'!BJ123)</f>
        <v>13385.460090637207</v>
      </c>
      <c r="O123" s="85">
        <f t="shared" si="17"/>
        <v>388270.24237823486</v>
      </c>
      <c r="Q123" s="373">
        <v>0</v>
      </c>
      <c r="R123" s="373">
        <v>0</v>
      </c>
      <c r="S123" s="373">
        <v>0</v>
      </c>
      <c r="T123" s="373">
        <v>0</v>
      </c>
      <c r="U123" s="373">
        <v>0</v>
      </c>
      <c r="V123" s="373">
        <v>0</v>
      </c>
      <c r="W123" s="373">
        <v>0</v>
      </c>
      <c r="X123" s="373">
        <v>0</v>
      </c>
      <c r="Y123" s="373">
        <v>0</v>
      </c>
      <c r="Z123" s="373">
        <v>0</v>
      </c>
      <c r="AA123" s="373">
        <v>0</v>
      </c>
      <c r="AB123" s="402">
        <v>0</v>
      </c>
    </row>
    <row r="124" spans="1:28" x14ac:dyDescent="0.3">
      <c r="A124" s="561"/>
      <c r="B124" s="11" t="s">
        <v>98</v>
      </c>
      <c r="C124" s="3">
        <f>SUM('BIZ kWh ENTRY'!C124,'BIZ kWh ENTRY'!S124,'BIZ kWh ENTRY'!AI124,'BIZ kWh ENTRY'!AY124)</f>
        <v>0</v>
      </c>
      <c r="D124" s="3">
        <f>SUM('BIZ kWh ENTRY'!D124,'BIZ kWh ENTRY'!T124,'BIZ kWh ENTRY'!AJ124,'BIZ kWh ENTRY'!AZ124)</f>
        <v>0</v>
      </c>
      <c r="E124" s="3">
        <f>SUM('BIZ kWh ENTRY'!E124,'BIZ kWh ENTRY'!U124,'BIZ kWh ENTRY'!AK124,'BIZ kWh ENTRY'!BA124)</f>
        <v>0</v>
      </c>
      <c r="F124" s="3">
        <f>SUM('BIZ kWh ENTRY'!F124,'BIZ kWh ENTRY'!V124,'BIZ kWh ENTRY'!AL124,'BIZ kWh ENTRY'!BB124)</f>
        <v>0</v>
      </c>
      <c r="G124" s="3">
        <f>SUM('BIZ kWh ENTRY'!G124,'BIZ kWh ENTRY'!W124,'BIZ kWh ENTRY'!AM124,'BIZ kWh ENTRY'!BC124)</f>
        <v>0</v>
      </c>
      <c r="H124" s="3">
        <f>SUM('BIZ kWh ENTRY'!H124,'BIZ kWh ENTRY'!X124,'BIZ kWh ENTRY'!AN124,'BIZ kWh ENTRY'!BD124)</f>
        <v>0</v>
      </c>
      <c r="I124" s="3">
        <f>SUM('BIZ kWh ENTRY'!I124,'BIZ kWh ENTRY'!Y124,'BIZ kWh ENTRY'!AO124,'BIZ kWh ENTRY'!BE124)</f>
        <v>0</v>
      </c>
      <c r="J124" s="3">
        <f>SUM('BIZ kWh ENTRY'!J124,'BIZ kWh ENTRY'!Z124,'BIZ kWh ENTRY'!AP124,'BIZ kWh ENTRY'!BF124)</f>
        <v>0</v>
      </c>
      <c r="K124" s="3">
        <f>SUM('BIZ kWh ENTRY'!K124,'BIZ kWh ENTRY'!AA124,'BIZ kWh ENTRY'!AQ124,'BIZ kWh ENTRY'!BG124)</f>
        <v>0</v>
      </c>
      <c r="L124" s="3">
        <f>SUM('BIZ kWh ENTRY'!L124,'BIZ kWh ENTRY'!AB124,'BIZ kWh ENTRY'!AR124,'BIZ kWh ENTRY'!BH124)</f>
        <v>0</v>
      </c>
      <c r="M124" s="3">
        <f>SUM('BIZ kWh ENTRY'!M124,'BIZ kWh ENTRY'!AC124,'BIZ kWh ENTRY'!AS124,'BIZ kWh ENTRY'!BI124)</f>
        <v>0</v>
      </c>
      <c r="N124" s="3">
        <f>SUM('BIZ kWh ENTRY'!N124,'BIZ kWh ENTRY'!AD124,'BIZ kWh ENTRY'!AT124,'BIZ kWh ENTRY'!BJ124)</f>
        <v>0</v>
      </c>
      <c r="O124" s="85">
        <f t="shared" si="17"/>
        <v>0</v>
      </c>
      <c r="Q124" s="373">
        <v>0</v>
      </c>
      <c r="R124" s="373">
        <v>0</v>
      </c>
      <c r="S124" s="373">
        <v>0</v>
      </c>
      <c r="T124" s="373">
        <v>0</v>
      </c>
      <c r="U124" s="373">
        <v>0</v>
      </c>
      <c r="V124" s="373">
        <v>0</v>
      </c>
      <c r="W124" s="373">
        <v>0</v>
      </c>
      <c r="X124" s="373">
        <v>0</v>
      </c>
      <c r="Y124" s="373">
        <v>0</v>
      </c>
      <c r="Z124" s="373">
        <v>0</v>
      </c>
      <c r="AA124" s="373">
        <v>0</v>
      </c>
      <c r="AB124" s="402">
        <v>0</v>
      </c>
    </row>
    <row r="125" spans="1:28" x14ac:dyDescent="0.3">
      <c r="A125" s="561"/>
      <c r="B125" s="11" t="s">
        <v>99</v>
      </c>
      <c r="C125" s="3">
        <f>SUM('BIZ kWh ENTRY'!C125,'BIZ kWh ENTRY'!S125,'BIZ kWh ENTRY'!AI125,'BIZ kWh ENTRY'!AY125)</f>
        <v>0</v>
      </c>
      <c r="D125" s="3">
        <f>SUM('BIZ kWh ENTRY'!D125,'BIZ kWh ENTRY'!T125,'BIZ kWh ENTRY'!AJ125,'BIZ kWh ENTRY'!AZ125)</f>
        <v>0</v>
      </c>
      <c r="E125" s="3">
        <f>SUM('BIZ kWh ENTRY'!E125,'BIZ kWh ENTRY'!U125,'BIZ kWh ENTRY'!AK125,'BIZ kWh ENTRY'!BA125)</f>
        <v>0</v>
      </c>
      <c r="F125" s="3">
        <f>SUM('BIZ kWh ENTRY'!F125,'BIZ kWh ENTRY'!V125,'BIZ kWh ENTRY'!AL125,'BIZ kWh ENTRY'!BB125)</f>
        <v>0</v>
      </c>
      <c r="G125" s="3">
        <f>SUM('BIZ kWh ENTRY'!G125,'BIZ kWh ENTRY'!W125,'BIZ kWh ENTRY'!AM125,'BIZ kWh ENTRY'!BC125)</f>
        <v>0</v>
      </c>
      <c r="H125" s="3">
        <f>SUM('BIZ kWh ENTRY'!H125,'BIZ kWh ENTRY'!X125,'BIZ kWh ENTRY'!AN125,'BIZ kWh ENTRY'!BD125)</f>
        <v>0</v>
      </c>
      <c r="I125" s="3">
        <f>SUM('BIZ kWh ENTRY'!I125,'BIZ kWh ENTRY'!Y125,'BIZ kWh ENTRY'!AO125,'BIZ kWh ENTRY'!BE125)</f>
        <v>0</v>
      </c>
      <c r="J125" s="3">
        <f>SUM('BIZ kWh ENTRY'!J125,'BIZ kWh ENTRY'!Z125,'BIZ kWh ENTRY'!AP125,'BIZ kWh ENTRY'!BF125)</f>
        <v>0</v>
      </c>
      <c r="K125" s="3">
        <f>SUM('BIZ kWh ENTRY'!K125,'BIZ kWh ENTRY'!AA125,'BIZ kWh ENTRY'!AQ125,'BIZ kWh ENTRY'!BG125)</f>
        <v>0</v>
      </c>
      <c r="L125" s="3">
        <f>SUM('BIZ kWh ENTRY'!L125,'BIZ kWh ENTRY'!AB125,'BIZ kWh ENTRY'!AR125,'BIZ kWh ENTRY'!BH125)</f>
        <v>0</v>
      </c>
      <c r="M125" s="3">
        <f>SUM('BIZ kWh ENTRY'!M125,'BIZ kWh ENTRY'!AC125,'BIZ kWh ENTRY'!AS125,'BIZ kWh ENTRY'!BI125)</f>
        <v>0</v>
      </c>
      <c r="N125" s="3">
        <f>SUM('BIZ kWh ENTRY'!N125,'BIZ kWh ENTRY'!AD125,'BIZ kWh ENTRY'!AT125,'BIZ kWh ENTRY'!BJ125)</f>
        <v>0</v>
      </c>
      <c r="O125" s="85">
        <f t="shared" si="17"/>
        <v>0</v>
      </c>
      <c r="Q125" s="373">
        <v>0</v>
      </c>
      <c r="R125" s="373">
        <v>0</v>
      </c>
      <c r="S125" s="373">
        <v>0</v>
      </c>
      <c r="T125" s="373">
        <v>0</v>
      </c>
      <c r="U125" s="373">
        <v>0</v>
      </c>
      <c r="V125" s="373">
        <v>0</v>
      </c>
      <c r="W125" s="373">
        <v>0</v>
      </c>
      <c r="X125" s="373">
        <v>0</v>
      </c>
      <c r="Y125" s="373">
        <v>0</v>
      </c>
      <c r="Z125" s="373">
        <v>0</v>
      </c>
      <c r="AA125" s="373">
        <v>0</v>
      </c>
      <c r="AB125" s="402">
        <v>0</v>
      </c>
    </row>
    <row r="126" spans="1:28" x14ac:dyDescent="0.3">
      <c r="A126" s="561"/>
      <c r="B126" s="11" t="s">
        <v>100</v>
      </c>
      <c r="C126" s="3">
        <f>SUM('BIZ kWh ENTRY'!C126,'BIZ kWh ENTRY'!S126,'BIZ kWh ENTRY'!AI126,'BIZ kWh ENTRY'!AY126)</f>
        <v>0</v>
      </c>
      <c r="D126" s="3">
        <f>SUM('BIZ kWh ENTRY'!D126,'BIZ kWh ENTRY'!T126,'BIZ kWh ENTRY'!AJ126,'BIZ kWh ENTRY'!AZ126)</f>
        <v>0</v>
      </c>
      <c r="E126" s="3">
        <f>SUM('BIZ kWh ENTRY'!E126,'BIZ kWh ENTRY'!U126,'BIZ kWh ENTRY'!AK126,'BIZ kWh ENTRY'!BA126)</f>
        <v>0</v>
      </c>
      <c r="F126" s="3">
        <f>SUM('BIZ kWh ENTRY'!F126,'BIZ kWh ENTRY'!V126,'BIZ kWh ENTRY'!AL126,'BIZ kWh ENTRY'!BB126)</f>
        <v>0</v>
      </c>
      <c r="G126" s="3">
        <f>SUM('BIZ kWh ENTRY'!G126,'BIZ kWh ENTRY'!W126,'BIZ kWh ENTRY'!AM126,'BIZ kWh ENTRY'!BC126)</f>
        <v>0</v>
      </c>
      <c r="H126" s="3">
        <f>SUM('BIZ kWh ENTRY'!H126,'BIZ kWh ENTRY'!X126,'BIZ kWh ENTRY'!AN126,'BIZ kWh ENTRY'!BD126)</f>
        <v>0</v>
      </c>
      <c r="I126" s="3">
        <f>SUM('BIZ kWh ENTRY'!I126,'BIZ kWh ENTRY'!Y126,'BIZ kWh ENTRY'!AO126,'BIZ kWh ENTRY'!BE126)</f>
        <v>0</v>
      </c>
      <c r="J126" s="3">
        <f>SUM('BIZ kWh ENTRY'!J126,'BIZ kWh ENTRY'!Z126,'BIZ kWh ENTRY'!AP126,'BIZ kWh ENTRY'!BF126)</f>
        <v>0</v>
      </c>
      <c r="K126" s="3">
        <f>SUM('BIZ kWh ENTRY'!K126,'BIZ kWh ENTRY'!AA126,'BIZ kWh ENTRY'!AQ126,'BIZ kWh ENTRY'!BG126)</f>
        <v>0</v>
      </c>
      <c r="L126" s="3">
        <f>SUM('BIZ kWh ENTRY'!L126,'BIZ kWh ENTRY'!AB126,'BIZ kWh ENTRY'!AR126,'BIZ kWh ENTRY'!BH126)</f>
        <v>0</v>
      </c>
      <c r="M126" s="3">
        <f>SUM('BIZ kWh ENTRY'!M126,'BIZ kWh ENTRY'!AC126,'BIZ kWh ENTRY'!AS126,'BIZ kWh ENTRY'!BI126)</f>
        <v>0</v>
      </c>
      <c r="N126" s="3">
        <f>SUM('BIZ kWh ENTRY'!N126,'BIZ kWh ENTRY'!AD126,'BIZ kWh ENTRY'!AT126,'BIZ kWh ENTRY'!BJ126)</f>
        <v>0</v>
      </c>
      <c r="O126" s="85">
        <f t="shared" si="17"/>
        <v>0</v>
      </c>
      <c r="Q126" s="373">
        <v>0</v>
      </c>
      <c r="R126" s="373">
        <v>0</v>
      </c>
      <c r="S126" s="373">
        <v>0</v>
      </c>
      <c r="T126" s="373">
        <v>0</v>
      </c>
      <c r="U126" s="373">
        <v>0</v>
      </c>
      <c r="V126" s="373">
        <v>0</v>
      </c>
      <c r="W126" s="373">
        <v>0</v>
      </c>
      <c r="X126" s="373">
        <v>0</v>
      </c>
      <c r="Y126" s="373">
        <v>0</v>
      </c>
      <c r="Z126" s="373">
        <v>0</v>
      </c>
      <c r="AA126" s="373">
        <v>0</v>
      </c>
      <c r="AB126" s="402">
        <v>0</v>
      </c>
    </row>
    <row r="127" spans="1:28" x14ac:dyDescent="0.3">
      <c r="A127" s="561"/>
      <c r="B127" s="11" t="s">
        <v>101</v>
      </c>
      <c r="C127" s="3">
        <f>SUM('BIZ kWh ENTRY'!C127,'BIZ kWh ENTRY'!S127,'BIZ kWh ENTRY'!AI127,'BIZ kWh ENTRY'!AY127)</f>
        <v>0</v>
      </c>
      <c r="D127" s="3">
        <f>SUM('BIZ kWh ENTRY'!D127,'BIZ kWh ENTRY'!T127,'BIZ kWh ENTRY'!AJ127,'BIZ kWh ENTRY'!AZ127)</f>
        <v>0</v>
      </c>
      <c r="E127" s="3">
        <f>SUM('BIZ kWh ENTRY'!E127,'BIZ kWh ENTRY'!U127,'BIZ kWh ENTRY'!AK127,'BIZ kWh ENTRY'!BA127)</f>
        <v>0</v>
      </c>
      <c r="F127" s="3">
        <f>SUM('BIZ kWh ENTRY'!F127,'BIZ kWh ENTRY'!V127,'BIZ kWh ENTRY'!AL127,'BIZ kWh ENTRY'!BB127)</f>
        <v>0</v>
      </c>
      <c r="G127" s="3">
        <f>SUM('BIZ kWh ENTRY'!G127,'BIZ kWh ENTRY'!W127,'BIZ kWh ENTRY'!AM127,'BIZ kWh ENTRY'!BC127)</f>
        <v>0</v>
      </c>
      <c r="H127" s="3">
        <f>SUM('BIZ kWh ENTRY'!H127,'BIZ kWh ENTRY'!X127,'BIZ kWh ENTRY'!AN127,'BIZ kWh ENTRY'!BD127)</f>
        <v>0</v>
      </c>
      <c r="I127" s="3">
        <f>SUM('BIZ kWh ENTRY'!I127,'BIZ kWh ENTRY'!Y127,'BIZ kWh ENTRY'!AO127,'BIZ kWh ENTRY'!BE127)</f>
        <v>0</v>
      </c>
      <c r="J127" s="3">
        <f>SUM('BIZ kWh ENTRY'!J127,'BIZ kWh ENTRY'!Z127,'BIZ kWh ENTRY'!AP127,'BIZ kWh ENTRY'!BF127)</f>
        <v>0</v>
      </c>
      <c r="K127" s="3">
        <f>SUM('BIZ kWh ENTRY'!K127,'BIZ kWh ENTRY'!AA127,'BIZ kWh ENTRY'!AQ127,'BIZ kWh ENTRY'!BG127)</f>
        <v>0</v>
      </c>
      <c r="L127" s="3">
        <f>SUM('BIZ kWh ENTRY'!L127,'BIZ kWh ENTRY'!AB127,'BIZ kWh ENTRY'!AR127,'BIZ kWh ENTRY'!BH127)</f>
        <v>0</v>
      </c>
      <c r="M127" s="3">
        <f>SUM('BIZ kWh ENTRY'!M127,'BIZ kWh ENTRY'!AC127,'BIZ kWh ENTRY'!AS127,'BIZ kWh ENTRY'!BI127)</f>
        <v>0</v>
      </c>
      <c r="N127" s="3">
        <f>SUM('BIZ kWh ENTRY'!N127,'BIZ kWh ENTRY'!AD127,'BIZ kWh ENTRY'!AT127,'BIZ kWh ENTRY'!BJ127)</f>
        <v>0</v>
      </c>
      <c r="O127" s="85">
        <f t="shared" si="17"/>
        <v>0</v>
      </c>
      <c r="Q127" s="373">
        <v>0</v>
      </c>
      <c r="R127" s="373">
        <v>0</v>
      </c>
      <c r="S127" s="373">
        <v>0</v>
      </c>
      <c r="T127" s="373">
        <v>0</v>
      </c>
      <c r="U127" s="373">
        <v>0</v>
      </c>
      <c r="V127" s="373">
        <v>0</v>
      </c>
      <c r="W127" s="373">
        <v>0</v>
      </c>
      <c r="X127" s="373">
        <v>0</v>
      </c>
      <c r="Y127" s="373">
        <v>0</v>
      </c>
      <c r="Z127" s="373">
        <v>0</v>
      </c>
      <c r="AA127" s="373">
        <v>0</v>
      </c>
      <c r="AB127" s="402">
        <v>0</v>
      </c>
    </row>
    <row r="128" spans="1:28" ht="15" thickBot="1" x14ac:dyDescent="0.35">
      <c r="A128" s="562"/>
      <c r="B128" s="11" t="s">
        <v>102</v>
      </c>
      <c r="C128" s="3">
        <f>SUM('BIZ kWh ENTRY'!C128,'BIZ kWh ENTRY'!S128,'BIZ kWh ENTRY'!AI128,'BIZ kWh ENTRY'!AY128)</f>
        <v>0</v>
      </c>
      <c r="D128" s="3">
        <f>SUM('BIZ kWh ENTRY'!D128,'BIZ kWh ENTRY'!T128,'BIZ kWh ENTRY'!AJ128,'BIZ kWh ENTRY'!AZ128)</f>
        <v>0</v>
      </c>
      <c r="E128" s="3">
        <f>SUM('BIZ kWh ENTRY'!E128,'BIZ kWh ENTRY'!U128,'BIZ kWh ENTRY'!AK128,'BIZ kWh ENTRY'!BA128)</f>
        <v>0</v>
      </c>
      <c r="F128" s="3">
        <f>SUM('BIZ kWh ENTRY'!F128,'BIZ kWh ENTRY'!V128,'BIZ kWh ENTRY'!AL128,'BIZ kWh ENTRY'!BB128)</f>
        <v>0</v>
      </c>
      <c r="G128" s="3">
        <f>SUM('BIZ kWh ENTRY'!G128,'BIZ kWh ENTRY'!W128,'BIZ kWh ENTRY'!AM128,'BIZ kWh ENTRY'!BC128)</f>
        <v>0</v>
      </c>
      <c r="H128" s="3">
        <f>SUM('BIZ kWh ENTRY'!H128,'BIZ kWh ENTRY'!X128,'BIZ kWh ENTRY'!AN128,'BIZ kWh ENTRY'!BD128)</f>
        <v>0</v>
      </c>
      <c r="I128" s="3">
        <f>SUM('BIZ kWh ENTRY'!I128,'BIZ kWh ENTRY'!Y128,'BIZ kWh ENTRY'!AO128,'BIZ kWh ENTRY'!BE128)</f>
        <v>0</v>
      </c>
      <c r="J128" s="3">
        <f>SUM('BIZ kWh ENTRY'!J128,'BIZ kWh ENTRY'!Z128,'BIZ kWh ENTRY'!AP128,'BIZ kWh ENTRY'!BF128)</f>
        <v>0</v>
      </c>
      <c r="K128" s="3">
        <f>SUM('BIZ kWh ENTRY'!K128,'BIZ kWh ENTRY'!AA128,'BIZ kWh ENTRY'!AQ128,'BIZ kWh ENTRY'!BG128)</f>
        <v>0</v>
      </c>
      <c r="L128" s="3">
        <f>SUM('BIZ kWh ENTRY'!L128,'BIZ kWh ENTRY'!AB128,'BIZ kWh ENTRY'!AR128,'BIZ kWh ENTRY'!BH128)</f>
        <v>0</v>
      </c>
      <c r="M128" s="3">
        <f>SUM('BIZ kWh ENTRY'!M128,'BIZ kWh ENTRY'!AC128,'BIZ kWh ENTRY'!AS128,'BIZ kWh ENTRY'!BI128)</f>
        <v>0</v>
      </c>
      <c r="N128" s="3">
        <f>SUM('BIZ kWh ENTRY'!N128,'BIZ kWh ENTRY'!AD128,'BIZ kWh ENTRY'!AT128,'BIZ kWh ENTRY'!BJ128)</f>
        <v>0</v>
      </c>
      <c r="O128" s="85">
        <f t="shared" si="17"/>
        <v>0</v>
      </c>
      <c r="Q128" s="373">
        <v>0</v>
      </c>
      <c r="R128" s="373">
        <v>0</v>
      </c>
      <c r="S128" s="373">
        <v>0</v>
      </c>
      <c r="T128" s="373">
        <v>0</v>
      </c>
      <c r="U128" s="373">
        <v>0</v>
      </c>
      <c r="V128" s="373">
        <v>0</v>
      </c>
      <c r="W128" s="373">
        <v>0</v>
      </c>
      <c r="X128" s="373">
        <v>0</v>
      </c>
      <c r="Y128" s="373">
        <v>0</v>
      </c>
      <c r="Z128" s="373">
        <v>0</v>
      </c>
      <c r="AA128" s="373">
        <v>0</v>
      </c>
      <c r="AB128" s="402">
        <v>0</v>
      </c>
    </row>
    <row r="129" spans="1:28" ht="21.45" customHeight="1" thickBot="1" x14ac:dyDescent="0.35">
      <c r="B129" s="225" t="s">
        <v>70</v>
      </c>
      <c r="C129" s="226">
        <f t="shared" ref="C129:N129" si="18">SUM(C116:C128)</f>
        <v>0</v>
      </c>
      <c r="D129" s="226">
        <f t="shared" si="18"/>
        <v>3052.6015014648438</v>
      </c>
      <c r="E129" s="226">
        <f t="shared" si="18"/>
        <v>182677.19427490234</v>
      </c>
      <c r="F129" s="226">
        <f t="shared" si="18"/>
        <v>0</v>
      </c>
      <c r="G129" s="226">
        <f t="shared" si="18"/>
        <v>0</v>
      </c>
      <c r="H129" s="226">
        <f t="shared" si="18"/>
        <v>0</v>
      </c>
      <c r="I129" s="226">
        <f t="shared" si="18"/>
        <v>56277.94384765625</v>
      </c>
      <c r="J129" s="226">
        <f t="shared" si="18"/>
        <v>5666.5016479492188</v>
      </c>
      <c r="K129" s="226">
        <f t="shared" si="18"/>
        <v>0</v>
      </c>
      <c r="L129" s="226">
        <f t="shared" si="18"/>
        <v>121434.16351318359</v>
      </c>
      <c r="M129" s="226">
        <f t="shared" si="18"/>
        <v>5776.3775024414063</v>
      </c>
      <c r="N129" s="226">
        <f t="shared" si="18"/>
        <v>13385.460090637207</v>
      </c>
      <c r="O129" s="88">
        <f t="shared" si="17"/>
        <v>388270.24237823486</v>
      </c>
      <c r="Q129" s="373">
        <v>0</v>
      </c>
      <c r="R129" s="373">
        <v>0</v>
      </c>
      <c r="S129" s="373">
        <v>0</v>
      </c>
      <c r="T129" s="373">
        <v>0</v>
      </c>
      <c r="U129" s="373">
        <v>0</v>
      </c>
      <c r="V129" s="373">
        <v>0</v>
      </c>
      <c r="W129" s="373">
        <v>0</v>
      </c>
      <c r="X129" s="373">
        <v>0</v>
      </c>
      <c r="Y129" s="373">
        <v>0</v>
      </c>
      <c r="Z129" s="373">
        <v>0</v>
      </c>
      <c r="AA129" s="373">
        <v>0</v>
      </c>
      <c r="AB129" s="402">
        <v>0</v>
      </c>
    </row>
    <row r="130" spans="1:28" ht="21.6" thickBot="1" x14ac:dyDescent="0.35">
      <c r="A130" s="90"/>
    </row>
    <row r="131" spans="1:28" ht="21.6" thickBot="1" x14ac:dyDescent="0.35">
      <c r="A131" s="90"/>
      <c r="B131" s="221" t="s">
        <v>48</v>
      </c>
      <c r="C131" s="222">
        <v>43850</v>
      </c>
      <c r="D131" s="222">
        <v>43882</v>
      </c>
      <c r="E131" s="222">
        <v>43914</v>
      </c>
      <c r="F131" s="222">
        <v>43946</v>
      </c>
      <c r="G131" s="222">
        <v>43978</v>
      </c>
      <c r="H131" s="222">
        <v>44010</v>
      </c>
      <c r="I131" s="222">
        <v>44042</v>
      </c>
      <c r="J131" s="222">
        <v>44074</v>
      </c>
      <c r="K131" s="222">
        <v>44076</v>
      </c>
      <c r="L131" s="222">
        <v>44107</v>
      </c>
      <c r="M131" s="222">
        <v>44140</v>
      </c>
      <c r="N131" s="222" t="s">
        <v>57</v>
      </c>
      <c r="O131" s="223" t="s">
        <v>3</v>
      </c>
      <c r="Q131" s="43"/>
      <c r="R131" s="43"/>
      <c r="S131" s="43"/>
      <c r="T131" s="43"/>
      <c r="U131" s="43"/>
      <c r="V131" s="43"/>
      <c r="W131" s="43"/>
      <c r="X131" s="203"/>
    </row>
    <row r="132" spans="1:28" ht="15" customHeight="1" x14ac:dyDescent="0.3">
      <c r="A132" s="557" t="s">
        <v>110</v>
      </c>
      <c r="B132" s="11" t="s">
        <v>90</v>
      </c>
      <c r="C132" s="3">
        <f>SUM('BIZ kWh ENTRY'!C132,'BIZ kWh ENTRY'!S132,'BIZ kWh ENTRY'!AI132,'BIZ kWh ENTRY'!AY132)</f>
        <v>0</v>
      </c>
      <c r="D132" s="3">
        <f>SUM('BIZ kWh ENTRY'!D132,'BIZ kWh ENTRY'!T132,'BIZ kWh ENTRY'!AJ132,'BIZ kWh ENTRY'!AZ132)</f>
        <v>0</v>
      </c>
      <c r="E132" s="3">
        <f>SUM('BIZ kWh ENTRY'!E132,'BIZ kWh ENTRY'!U132,'BIZ kWh ENTRY'!AK132,'BIZ kWh ENTRY'!BA132)</f>
        <v>0</v>
      </c>
      <c r="F132" s="3">
        <f>SUM('BIZ kWh ENTRY'!F132,'BIZ kWh ENTRY'!V132,'BIZ kWh ENTRY'!AL132,'BIZ kWh ENTRY'!BB132)</f>
        <v>0</v>
      </c>
      <c r="G132" s="3">
        <f>SUM('BIZ kWh ENTRY'!G132,'BIZ kWh ENTRY'!W132,'BIZ kWh ENTRY'!AM132,'BIZ kWh ENTRY'!BC132)</f>
        <v>0</v>
      </c>
      <c r="H132" s="3">
        <f>SUM('BIZ kWh ENTRY'!H132,'BIZ kWh ENTRY'!X132,'BIZ kWh ENTRY'!AN132,'BIZ kWh ENTRY'!BD132)</f>
        <v>0</v>
      </c>
      <c r="I132" s="3">
        <f>SUM('BIZ kWh ENTRY'!I132,'BIZ kWh ENTRY'!Y132,'BIZ kWh ENTRY'!AO132,'BIZ kWh ENTRY'!BE132)</f>
        <v>0</v>
      </c>
      <c r="J132" s="3">
        <f>SUM('BIZ kWh ENTRY'!J132,'BIZ kWh ENTRY'!Z132,'BIZ kWh ENTRY'!AP132,'BIZ kWh ENTRY'!BF132)</f>
        <v>0</v>
      </c>
      <c r="K132" s="3">
        <f>SUM('BIZ kWh ENTRY'!K132,'BIZ kWh ENTRY'!AA132,'BIZ kWh ENTRY'!AQ132,'BIZ kWh ENTRY'!BG132)</f>
        <v>0</v>
      </c>
      <c r="L132" s="3">
        <f>SUM('BIZ kWh ENTRY'!L132,'BIZ kWh ENTRY'!AB132,'BIZ kWh ENTRY'!AR132,'BIZ kWh ENTRY'!BH132)</f>
        <v>0</v>
      </c>
      <c r="M132" s="3">
        <f>SUM('BIZ kWh ENTRY'!M132,'BIZ kWh ENTRY'!AC132,'BIZ kWh ENTRY'!AS132,'BIZ kWh ENTRY'!BI132)</f>
        <v>0</v>
      </c>
      <c r="N132" s="3">
        <f>SUM('BIZ kWh ENTRY'!N132,'BIZ kWh ENTRY'!AD132,'BIZ kWh ENTRY'!AT132,'BIZ kWh ENTRY'!BJ132)</f>
        <v>0</v>
      </c>
      <c r="O132" s="85">
        <f t="shared" ref="O132:O145" si="19">SUM(C132:N132)</f>
        <v>0</v>
      </c>
      <c r="Q132" s="373">
        <v>0</v>
      </c>
      <c r="R132" s="373">
        <v>0</v>
      </c>
      <c r="S132" s="373">
        <v>0</v>
      </c>
      <c r="T132" s="373">
        <v>0</v>
      </c>
      <c r="U132" s="373">
        <v>0</v>
      </c>
      <c r="V132" s="373">
        <v>0</v>
      </c>
      <c r="W132" s="373">
        <v>0</v>
      </c>
      <c r="X132" s="373">
        <v>0</v>
      </c>
      <c r="Y132" s="373">
        <v>0</v>
      </c>
      <c r="Z132" s="373">
        <v>0</v>
      </c>
      <c r="AA132" s="373">
        <v>0</v>
      </c>
      <c r="AB132" s="402">
        <v>0</v>
      </c>
    </row>
    <row r="133" spans="1:28" x14ac:dyDescent="0.3">
      <c r="A133" s="558"/>
      <c r="B133" s="12" t="s">
        <v>91</v>
      </c>
      <c r="C133" s="3">
        <f>SUM('BIZ kWh ENTRY'!C133,'BIZ kWh ENTRY'!S133,'BIZ kWh ENTRY'!AI133,'BIZ kWh ENTRY'!AY133)</f>
        <v>0</v>
      </c>
      <c r="D133" s="3">
        <f>SUM('BIZ kWh ENTRY'!D133,'BIZ kWh ENTRY'!T133,'BIZ kWh ENTRY'!AJ133,'BIZ kWh ENTRY'!AZ133)</f>
        <v>0</v>
      </c>
      <c r="E133" s="3">
        <f>SUM('BIZ kWh ENTRY'!E133,'BIZ kWh ENTRY'!U133,'BIZ kWh ENTRY'!AK133,'BIZ kWh ENTRY'!BA133)</f>
        <v>0</v>
      </c>
      <c r="F133" s="3">
        <f>SUM('BIZ kWh ENTRY'!F133,'BIZ kWh ENTRY'!V133,'BIZ kWh ENTRY'!AL133,'BIZ kWh ENTRY'!BB133)</f>
        <v>0</v>
      </c>
      <c r="G133" s="3">
        <f>SUM('BIZ kWh ENTRY'!G133,'BIZ kWh ENTRY'!W133,'BIZ kWh ENTRY'!AM133,'BIZ kWh ENTRY'!BC133)</f>
        <v>0</v>
      </c>
      <c r="H133" s="3">
        <f>SUM('BIZ kWh ENTRY'!H133,'BIZ kWh ENTRY'!X133,'BIZ kWh ENTRY'!AN133,'BIZ kWh ENTRY'!BD133)</f>
        <v>0</v>
      </c>
      <c r="I133" s="3">
        <f>SUM('BIZ kWh ENTRY'!I133,'BIZ kWh ENTRY'!Y133,'BIZ kWh ENTRY'!AO133,'BIZ kWh ENTRY'!BE133)</f>
        <v>0</v>
      </c>
      <c r="J133" s="3">
        <f>SUM('BIZ kWh ENTRY'!J133,'BIZ kWh ENTRY'!Z133,'BIZ kWh ENTRY'!AP133,'BIZ kWh ENTRY'!BF133)</f>
        <v>0</v>
      </c>
      <c r="K133" s="3">
        <f>SUM('BIZ kWh ENTRY'!K133,'BIZ kWh ENTRY'!AA133,'BIZ kWh ENTRY'!AQ133,'BIZ kWh ENTRY'!BG133)</f>
        <v>0</v>
      </c>
      <c r="L133" s="3">
        <f>SUM('BIZ kWh ENTRY'!L133,'BIZ kWh ENTRY'!AB133,'BIZ kWh ENTRY'!AR133,'BIZ kWh ENTRY'!BH133)</f>
        <v>0</v>
      </c>
      <c r="M133" s="3">
        <f>SUM('BIZ kWh ENTRY'!M133,'BIZ kWh ENTRY'!AC133,'BIZ kWh ENTRY'!AS133,'BIZ kWh ENTRY'!BI133)</f>
        <v>0</v>
      </c>
      <c r="N133" s="3">
        <f>SUM('BIZ kWh ENTRY'!N133,'BIZ kWh ENTRY'!AD133,'BIZ kWh ENTRY'!AT133,'BIZ kWh ENTRY'!BJ133)</f>
        <v>0</v>
      </c>
      <c r="O133" s="85">
        <f t="shared" si="19"/>
        <v>0</v>
      </c>
      <c r="Q133" s="373">
        <v>0</v>
      </c>
      <c r="R133" s="373">
        <v>0</v>
      </c>
      <c r="S133" s="373">
        <v>0</v>
      </c>
      <c r="T133" s="373">
        <v>0</v>
      </c>
      <c r="U133" s="373">
        <v>0</v>
      </c>
      <c r="V133" s="373">
        <v>0</v>
      </c>
      <c r="W133" s="373">
        <v>0</v>
      </c>
      <c r="X133" s="373">
        <v>0</v>
      </c>
      <c r="Y133" s="373">
        <v>0</v>
      </c>
      <c r="Z133" s="373">
        <v>0</v>
      </c>
      <c r="AA133" s="373">
        <v>0</v>
      </c>
      <c r="AB133" s="402">
        <v>0</v>
      </c>
    </row>
    <row r="134" spans="1:28" x14ac:dyDescent="0.3">
      <c r="A134" s="558"/>
      <c r="B134" s="11" t="s">
        <v>92</v>
      </c>
      <c r="C134" s="3">
        <f>SUM('BIZ kWh ENTRY'!C134,'BIZ kWh ENTRY'!S134,'BIZ kWh ENTRY'!AI134,'BIZ kWh ENTRY'!AY134)</f>
        <v>0</v>
      </c>
      <c r="D134" s="3">
        <f>SUM('BIZ kWh ENTRY'!D134,'BIZ kWh ENTRY'!T134,'BIZ kWh ENTRY'!AJ134,'BIZ kWh ENTRY'!AZ134)</f>
        <v>0</v>
      </c>
      <c r="E134" s="3">
        <f>SUM('BIZ kWh ENTRY'!E134,'BIZ kWh ENTRY'!U134,'BIZ kWh ENTRY'!AK134,'BIZ kWh ENTRY'!BA134)</f>
        <v>0</v>
      </c>
      <c r="F134" s="3">
        <f>SUM('BIZ kWh ENTRY'!F134,'BIZ kWh ENTRY'!V134,'BIZ kWh ENTRY'!AL134,'BIZ kWh ENTRY'!BB134)</f>
        <v>0</v>
      </c>
      <c r="G134" s="3">
        <f>SUM('BIZ kWh ENTRY'!G134,'BIZ kWh ENTRY'!W134,'BIZ kWh ENTRY'!AM134,'BIZ kWh ENTRY'!BC134)</f>
        <v>0</v>
      </c>
      <c r="H134" s="3">
        <f>SUM('BIZ kWh ENTRY'!H134,'BIZ kWh ENTRY'!X134,'BIZ kWh ENTRY'!AN134,'BIZ kWh ENTRY'!BD134)</f>
        <v>0</v>
      </c>
      <c r="I134" s="3">
        <f>SUM('BIZ kWh ENTRY'!I134,'BIZ kWh ENTRY'!Y134,'BIZ kWh ENTRY'!AO134,'BIZ kWh ENTRY'!BE134)</f>
        <v>0</v>
      </c>
      <c r="J134" s="3">
        <f>SUM('BIZ kWh ENTRY'!J134,'BIZ kWh ENTRY'!Z134,'BIZ kWh ENTRY'!AP134,'BIZ kWh ENTRY'!BF134)</f>
        <v>0</v>
      </c>
      <c r="K134" s="3">
        <f>SUM('BIZ kWh ENTRY'!K134,'BIZ kWh ENTRY'!AA134,'BIZ kWh ENTRY'!AQ134,'BIZ kWh ENTRY'!BG134)</f>
        <v>0</v>
      </c>
      <c r="L134" s="3">
        <f>SUM('BIZ kWh ENTRY'!L134,'BIZ kWh ENTRY'!AB134,'BIZ kWh ENTRY'!AR134,'BIZ kWh ENTRY'!BH134)</f>
        <v>0</v>
      </c>
      <c r="M134" s="3">
        <f>SUM('BIZ kWh ENTRY'!M134,'BIZ kWh ENTRY'!AC134,'BIZ kWh ENTRY'!AS134,'BIZ kWh ENTRY'!BI134)</f>
        <v>0</v>
      </c>
      <c r="N134" s="3">
        <f>SUM('BIZ kWh ENTRY'!N134,'BIZ kWh ENTRY'!AD134,'BIZ kWh ENTRY'!AT134,'BIZ kWh ENTRY'!BJ134)</f>
        <v>0</v>
      </c>
      <c r="O134" s="85">
        <f t="shared" si="19"/>
        <v>0</v>
      </c>
      <c r="Q134" s="373">
        <v>0</v>
      </c>
      <c r="R134" s="373">
        <v>0</v>
      </c>
      <c r="S134" s="373">
        <v>0</v>
      </c>
      <c r="T134" s="373">
        <v>0</v>
      </c>
      <c r="U134" s="373">
        <v>0</v>
      </c>
      <c r="V134" s="373">
        <v>0</v>
      </c>
      <c r="W134" s="373">
        <v>0</v>
      </c>
      <c r="X134" s="373">
        <v>0</v>
      </c>
      <c r="Y134" s="373">
        <v>0</v>
      </c>
      <c r="Z134" s="373">
        <v>0</v>
      </c>
      <c r="AA134" s="373">
        <v>0</v>
      </c>
      <c r="AB134" s="402">
        <v>0</v>
      </c>
    </row>
    <row r="135" spans="1:28" x14ac:dyDescent="0.3">
      <c r="A135" s="558"/>
      <c r="B135" s="11" t="s">
        <v>93</v>
      </c>
      <c r="C135" s="3">
        <f>SUM('BIZ kWh ENTRY'!C135,'BIZ kWh ENTRY'!S135,'BIZ kWh ENTRY'!AI135,'BIZ kWh ENTRY'!AY135)</f>
        <v>0</v>
      </c>
      <c r="D135" s="3">
        <f>SUM('BIZ kWh ENTRY'!D135,'BIZ kWh ENTRY'!T135,'BIZ kWh ENTRY'!AJ135,'BIZ kWh ENTRY'!AZ135)</f>
        <v>0</v>
      </c>
      <c r="E135" s="3">
        <f>SUM('BIZ kWh ENTRY'!E135,'BIZ kWh ENTRY'!U135,'BIZ kWh ENTRY'!AK135,'BIZ kWh ENTRY'!BA135)</f>
        <v>0</v>
      </c>
      <c r="F135" s="3">
        <f>SUM('BIZ kWh ENTRY'!F135,'BIZ kWh ENTRY'!V135,'BIZ kWh ENTRY'!AL135,'BIZ kWh ENTRY'!BB135)</f>
        <v>0</v>
      </c>
      <c r="G135" s="3">
        <f>SUM('BIZ kWh ENTRY'!G135,'BIZ kWh ENTRY'!W135,'BIZ kWh ENTRY'!AM135,'BIZ kWh ENTRY'!BC135)</f>
        <v>0</v>
      </c>
      <c r="H135" s="3">
        <f>SUM('BIZ kWh ENTRY'!H135,'BIZ kWh ENTRY'!X135,'BIZ kWh ENTRY'!AN135,'BIZ kWh ENTRY'!BD135)</f>
        <v>0</v>
      </c>
      <c r="I135" s="3">
        <f>SUM('BIZ kWh ENTRY'!I135,'BIZ kWh ENTRY'!Y135,'BIZ kWh ENTRY'!AO135,'BIZ kWh ENTRY'!BE135)</f>
        <v>0</v>
      </c>
      <c r="J135" s="3">
        <f>SUM('BIZ kWh ENTRY'!J135,'BIZ kWh ENTRY'!Z135,'BIZ kWh ENTRY'!AP135,'BIZ kWh ENTRY'!BF135)</f>
        <v>0</v>
      </c>
      <c r="K135" s="3">
        <f>SUM('BIZ kWh ENTRY'!K135,'BIZ kWh ENTRY'!AA135,'BIZ kWh ENTRY'!AQ135,'BIZ kWh ENTRY'!BG135)</f>
        <v>0</v>
      </c>
      <c r="L135" s="3">
        <f>SUM('BIZ kWh ENTRY'!L135,'BIZ kWh ENTRY'!AB135,'BIZ kWh ENTRY'!AR135,'BIZ kWh ENTRY'!BH135)</f>
        <v>0</v>
      </c>
      <c r="M135" s="3">
        <f>SUM('BIZ kWh ENTRY'!M135,'BIZ kWh ENTRY'!AC135,'BIZ kWh ENTRY'!AS135,'BIZ kWh ENTRY'!BI135)</f>
        <v>0</v>
      </c>
      <c r="N135" s="3">
        <f>SUM('BIZ kWh ENTRY'!N135,'BIZ kWh ENTRY'!AD135,'BIZ kWh ENTRY'!AT135,'BIZ kWh ENTRY'!BJ135)</f>
        <v>0</v>
      </c>
      <c r="O135" s="85">
        <f t="shared" si="19"/>
        <v>0</v>
      </c>
      <c r="Q135" s="373">
        <v>0</v>
      </c>
      <c r="R135" s="373">
        <v>0</v>
      </c>
      <c r="S135" s="373">
        <v>0</v>
      </c>
      <c r="T135" s="373">
        <v>0</v>
      </c>
      <c r="U135" s="373">
        <v>0</v>
      </c>
      <c r="V135" s="373">
        <v>0</v>
      </c>
      <c r="W135" s="373">
        <v>0</v>
      </c>
      <c r="X135" s="373">
        <v>0</v>
      </c>
      <c r="Y135" s="373">
        <v>0</v>
      </c>
      <c r="Z135" s="373">
        <v>0</v>
      </c>
      <c r="AA135" s="373">
        <v>0</v>
      </c>
      <c r="AB135" s="402">
        <v>0</v>
      </c>
    </row>
    <row r="136" spans="1:28" x14ac:dyDescent="0.3">
      <c r="A136" s="558"/>
      <c r="B136" s="12" t="s">
        <v>94</v>
      </c>
      <c r="C136" s="3">
        <f>SUM('BIZ kWh ENTRY'!C136,'BIZ kWh ENTRY'!S136,'BIZ kWh ENTRY'!AI136,'BIZ kWh ENTRY'!AY136)</f>
        <v>0</v>
      </c>
      <c r="D136" s="3">
        <f>SUM('BIZ kWh ENTRY'!D136,'BIZ kWh ENTRY'!T136,'BIZ kWh ENTRY'!AJ136,'BIZ kWh ENTRY'!AZ136)</f>
        <v>0</v>
      </c>
      <c r="E136" s="3">
        <f>SUM('BIZ kWh ENTRY'!E136,'BIZ kWh ENTRY'!U136,'BIZ kWh ENTRY'!AK136,'BIZ kWh ENTRY'!BA136)</f>
        <v>0</v>
      </c>
      <c r="F136" s="3">
        <f>SUM('BIZ kWh ENTRY'!F136,'BIZ kWh ENTRY'!V136,'BIZ kWh ENTRY'!AL136,'BIZ kWh ENTRY'!BB136)</f>
        <v>0</v>
      </c>
      <c r="G136" s="3">
        <f>SUM('BIZ kWh ENTRY'!G136,'BIZ kWh ENTRY'!W136,'BIZ kWh ENTRY'!AM136,'BIZ kWh ENTRY'!BC136)</f>
        <v>0</v>
      </c>
      <c r="H136" s="3">
        <f>SUM('BIZ kWh ENTRY'!H136,'BIZ kWh ENTRY'!X136,'BIZ kWh ENTRY'!AN136,'BIZ kWh ENTRY'!BD136)</f>
        <v>0</v>
      </c>
      <c r="I136" s="3">
        <f>SUM('BIZ kWh ENTRY'!I136,'BIZ kWh ENTRY'!Y136,'BIZ kWh ENTRY'!AO136,'BIZ kWh ENTRY'!BE136)</f>
        <v>0</v>
      </c>
      <c r="J136" s="3">
        <f>SUM('BIZ kWh ENTRY'!J136,'BIZ kWh ENTRY'!Z136,'BIZ kWh ENTRY'!AP136,'BIZ kWh ENTRY'!BF136)</f>
        <v>0</v>
      </c>
      <c r="K136" s="3">
        <f>SUM('BIZ kWh ENTRY'!K136,'BIZ kWh ENTRY'!AA136,'BIZ kWh ENTRY'!AQ136,'BIZ kWh ENTRY'!BG136)</f>
        <v>0</v>
      </c>
      <c r="L136" s="3">
        <f>SUM('BIZ kWh ENTRY'!L136,'BIZ kWh ENTRY'!AB136,'BIZ kWh ENTRY'!AR136,'BIZ kWh ENTRY'!BH136)</f>
        <v>0</v>
      </c>
      <c r="M136" s="3">
        <f>SUM('BIZ kWh ENTRY'!M136,'BIZ kWh ENTRY'!AC136,'BIZ kWh ENTRY'!AS136,'BIZ kWh ENTRY'!BI136)</f>
        <v>0</v>
      </c>
      <c r="N136" s="3">
        <f>SUM('BIZ kWh ENTRY'!N136,'BIZ kWh ENTRY'!AD136,'BIZ kWh ENTRY'!AT136,'BIZ kWh ENTRY'!BJ136)</f>
        <v>0</v>
      </c>
      <c r="O136" s="85">
        <f t="shared" si="19"/>
        <v>0</v>
      </c>
      <c r="Q136" s="373">
        <v>0</v>
      </c>
      <c r="R136" s="373">
        <v>0</v>
      </c>
      <c r="S136" s="373">
        <v>0</v>
      </c>
      <c r="T136" s="373">
        <v>0</v>
      </c>
      <c r="U136" s="373">
        <v>0</v>
      </c>
      <c r="V136" s="373">
        <v>0</v>
      </c>
      <c r="W136" s="373">
        <v>0</v>
      </c>
      <c r="X136" s="373">
        <v>0</v>
      </c>
      <c r="Y136" s="373">
        <v>0</v>
      </c>
      <c r="Z136" s="373">
        <v>0</v>
      </c>
      <c r="AA136" s="373">
        <v>0</v>
      </c>
      <c r="AB136" s="402">
        <v>0</v>
      </c>
    </row>
    <row r="137" spans="1:28" x14ac:dyDescent="0.3">
      <c r="A137" s="558"/>
      <c r="B137" s="11" t="s">
        <v>95</v>
      </c>
      <c r="C137" s="3">
        <f>SUM('BIZ kWh ENTRY'!C137,'BIZ kWh ENTRY'!S137,'BIZ kWh ENTRY'!AI137,'BIZ kWh ENTRY'!AY137)</f>
        <v>0</v>
      </c>
      <c r="D137" s="3">
        <f>SUM('BIZ kWh ENTRY'!D137,'BIZ kWh ENTRY'!T137,'BIZ kWh ENTRY'!AJ137,'BIZ kWh ENTRY'!AZ137)</f>
        <v>0</v>
      </c>
      <c r="E137" s="3">
        <f>SUM('BIZ kWh ENTRY'!E137,'BIZ kWh ENTRY'!U137,'BIZ kWh ENTRY'!AK137,'BIZ kWh ENTRY'!BA137)</f>
        <v>0</v>
      </c>
      <c r="F137" s="3">
        <f>SUM('BIZ kWh ENTRY'!F137,'BIZ kWh ENTRY'!V137,'BIZ kWh ENTRY'!AL137,'BIZ kWh ENTRY'!BB137)</f>
        <v>0</v>
      </c>
      <c r="G137" s="3">
        <f>SUM('BIZ kWh ENTRY'!G137,'BIZ kWh ENTRY'!W137,'BIZ kWh ENTRY'!AM137,'BIZ kWh ENTRY'!BC137)</f>
        <v>0</v>
      </c>
      <c r="H137" s="3">
        <f>SUM('BIZ kWh ENTRY'!H137,'BIZ kWh ENTRY'!X137,'BIZ kWh ENTRY'!AN137,'BIZ kWh ENTRY'!BD137)</f>
        <v>0</v>
      </c>
      <c r="I137" s="3">
        <f>SUM('BIZ kWh ENTRY'!I137,'BIZ kWh ENTRY'!Y137,'BIZ kWh ENTRY'!AO137,'BIZ kWh ENTRY'!BE137)</f>
        <v>0</v>
      </c>
      <c r="J137" s="3">
        <f>SUM('BIZ kWh ENTRY'!J137,'BIZ kWh ENTRY'!Z137,'BIZ kWh ENTRY'!AP137,'BIZ kWh ENTRY'!BF137)</f>
        <v>0</v>
      </c>
      <c r="K137" s="3">
        <f>SUM('BIZ kWh ENTRY'!K137,'BIZ kWh ENTRY'!AA137,'BIZ kWh ENTRY'!AQ137,'BIZ kWh ENTRY'!BG137)</f>
        <v>0</v>
      </c>
      <c r="L137" s="3">
        <f>SUM('BIZ kWh ENTRY'!L137,'BIZ kWh ENTRY'!AB137,'BIZ kWh ENTRY'!AR137,'BIZ kWh ENTRY'!BH137)</f>
        <v>0</v>
      </c>
      <c r="M137" s="3">
        <f>SUM('BIZ kWh ENTRY'!M137,'BIZ kWh ENTRY'!AC137,'BIZ kWh ENTRY'!AS137,'BIZ kWh ENTRY'!BI137)</f>
        <v>0</v>
      </c>
      <c r="N137" s="3">
        <f>SUM('BIZ kWh ENTRY'!N137,'BIZ kWh ENTRY'!AD137,'BIZ kWh ENTRY'!AT137,'BIZ kWh ENTRY'!BJ137)</f>
        <v>0</v>
      </c>
      <c r="O137" s="85">
        <f t="shared" si="19"/>
        <v>0</v>
      </c>
      <c r="Q137" s="373">
        <v>0</v>
      </c>
      <c r="R137" s="373">
        <v>0</v>
      </c>
      <c r="S137" s="373">
        <v>0</v>
      </c>
      <c r="T137" s="373">
        <v>0</v>
      </c>
      <c r="U137" s="373">
        <v>0</v>
      </c>
      <c r="V137" s="373">
        <v>0</v>
      </c>
      <c r="W137" s="373">
        <v>0</v>
      </c>
      <c r="X137" s="373">
        <v>0</v>
      </c>
      <c r="Y137" s="373">
        <v>0</v>
      </c>
      <c r="Z137" s="373">
        <v>0</v>
      </c>
      <c r="AA137" s="373">
        <v>0</v>
      </c>
      <c r="AB137" s="402">
        <v>0</v>
      </c>
    </row>
    <row r="138" spans="1:28" x14ac:dyDescent="0.3">
      <c r="A138" s="558"/>
      <c r="B138" s="11" t="s">
        <v>96</v>
      </c>
      <c r="C138" s="3">
        <f>SUM('BIZ kWh ENTRY'!C138,'BIZ kWh ENTRY'!S138,'BIZ kWh ENTRY'!AI138,'BIZ kWh ENTRY'!AY138)</f>
        <v>0</v>
      </c>
      <c r="D138" s="3">
        <f>SUM('BIZ kWh ENTRY'!D138,'BIZ kWh ENTRY'!T138,'BIZ kWh ENTRY'!AJ138,'BIZ kWh ENTRY'!AZ138)</f>
        <v>0</v>
      </c>
      <c r="E138" s="3">
        <f>SUM('BIZ kWh ENTRY'!E138,'BIZ kWh ENTRY'!U138,'BIZ kWh ENTRY'!AK138,'BIZ kWh ENTRY'!BA138)</f>
        <v>0</v>
      </c>
      <c r="F138" s="3">
        <f>SUM('BIZ kWh ENTRY'!F138,'BIZ kWh ENTRY'!V138,'BIZ kWh ENTRY'!AL138,'BIZ kWh ENTRY'!BB138)</f>
        <v>0</v>
      </c>
      <c r="G138" s="3">
        <f>SUM('BIZ kWh ENTRY'!G138,'BIZ kWh ENTRY'!W138,'BIZ kWh ENTRY'!AM138,'BIZ kWh ENTRY'!BC138)</f>
        <v>0</v>
      </c>
      <c r="H138" s="3">
        <f>SUM('BIZ kWh ENTRY'!H138,'BIZ kWh ENTRY'!X138,'BIZ kWh ENTRY'!AN138,'BIZ kWh ENTRY'!BD138)</f>
        <v>0</v>
      </c>
      <c r="I138" s="3">
        <f>SUM('BIZ kWh ENTRY'!I138,'BIZ kWh ENTRY'!Y138,'BIZ kWh ENTRY'!AO138,'BIZ kWh ENTRY'!BE138)</f>
        <v>112874.140625</v>
      </c>
      <c r="J138" s="3">
        <f>SUM('BIZ kWh ENTRY'!J138,'BIZ kWh ENTRY'!Z138,'BIZ kWh ENTRY'!AP138,'BIZ kWh ENTRY'!BF138)</f>
        <v>0</v>
      </c>
      <c r="K138" s="3">
        <f>SUM('BIZ kWh ENTRY'!K138,'BIZ kWh ENTRY'!AA138,'BIZ kWh ENTRY'!AQ138,'BIZ kWh ENTRY'!BG138)</f>
        <v>0</v>
      </c>
      <c r="L138" s="3">
        <f>SUM('BIZ kWh ENTRY'!L138,'BIZ kWh ENTRY'!AB138,'BIZ kWh ENTRY'!AR138,'BIZ kWh ENTRY'!BH138)</f>
        <v>0</v>
      </c>
      <c r="M138" s="3">
        <f>SUM('BIZ kWh ENTRY'!M138,'BIZ kWh ENTRY'!AC138,'BIZ kWh ENTRY'!AS138,'BIZ kWh ENTRY'!BI138)</f>
        <v>112874.140625</v>
      </c>
      <c r="N138" s="3">
        <f>SUM('BIZ kWh ENTRY'!N138,'BIZ kWh ENTRY'!AD138,'BIZ kWh ENTRY'!AT138,'BIZ kWh ENTRY'!BJ138)</f>
        <v>0</v>
      </c>
      <c r="O138" s="85">
        <f t="shared" si="19"/>
        <v>225748.28125</v>
      </c>
      <c r="Q138" s="373">
        <v>0</v>
      </c>
      <c r="R138" s="373">
        <v>0</v>
      </c>
      <c r="S138" s="373">
        <v>0</v>
      </c>
      <c r="T138" s="373">
        <v>0</v>
      </c>
      <c r="U138" s="373">
        <v>0</v>
      </c>
      <c r="V138" s="373">
        <v>0</v>
      </c>
      <c r="W138" s="373">
        <v>0</v>
      </c>
      <c r="X138" s="373">
        <v>0</v>
      </c>
      <c r="Y138" s="373">
        <v>0</v>
      </c>
      <c r="Z138" s="373">
        <v>0</v>
      </c>
      <c r="AA138" s="373">
        <v>0</v>
      </c>
      <c r="AB138" s="402">
        <v>0</v>
      </c>
    </row>
    <row r="139" spans="1:28" x14ac:dyDescent="0.3">
      <c r="A139" s="558"/>
      <c r="B139" s="11" t="s">
        <v>97</v>
      </c>
      <c r="C139" s="3">
        <f>SUM('BIZ kWh ENTRY'!C139,'BIZ kWh ENTRY'!S139,'BIZ kWh ENTRY'!AI139,'BIZ kWh ENTRY'!AY139)</f>
        <v>0</v>
      </c>
      <c r="D139" s="3">
        <f>SUM('BIZ kWh ENTRY'!D139,'BIZ kWh ENTRY'!T139,'BIZ kWh ENTRY'!AJ139,'BIZ kWh ENTRY'!AZ139)</f>
        <v>21264.220775604248</v>
      </c>
      <c r="E139" s="3">
        <f>SUM('BIZ kWh ENTRY'!E139,'BIZ kWh ENTRY'!U139,'BIZ kWh ENTRY'!AK139,'BIZ kWh ENTRY'!BA139)</f>
        <v>45118.02921295166</v>
      </c>
      <c r="F139" s="3">
        <f>SUM('BIZ kWh ENTRY'!F139,'BIZ kWh ENTRY'!V139,'BIZ kWh ENTRY'!AL139,'BIZ kWh ENTRY'!BB139)</f>
        <v>0</v>
      </c>
      <c r="G139" s="3">
        <f>SUM('BIZ kWh ENTRY'!G139,'BIZ kWh ENTRY'!W139,'BIZ kWh ENTRY'!AM139,'BIZ kWh ENTRY'!BC139)</f>
        <v>13293.229316711426</v>
      </c>
      <c r="H139" s="3">
        <f>SUM('BIZ kWh ENTRY'!H139,'BIZ kWh ENTRY'!X139,'BIZ kWh ENTRY'!AN139,'BIZ kWh ENTRY'!BD139)</f>
        <v>82639.398880004883</v>
      </c>
      <c r="I139" s="3">
        <f>SUM('BIZ kWh ENTRY'!I139,'BIZ kWh ENTRY'!Y139,'BIZ kWh ENTRY'!AO139,'BIZ kWh ENTRY'!BE139)</f>
        <v>0</v>
      </c>
      <c r="J139" s="3">
        <f>SUM('BIZ kWh ENTRY'!J139,'BIZ kWh ENTRY'!Z139,'BIZ kWh ENTRY'!AP139,'BIZ kWh ENTRY'!BF139)</f>
        <v>0</v>
      </c>
      <c r="K139" s="3">
        <f>SUM('BIZ kWh ENTRY'!K139,'BIZ kWh ENTRY'!AA139,'BIZ kWh ENTRY'!AQ139,'BIZ kWh ENTRY'!BG139)</f>
        <v>11116.16455078125</v>
      </c>
      <c r="L139" s="3">
        <f>SUM('BIZ kWh ENTRY'!L139,'BIZ kWh ENTRY'!AB139,'BIZ kWh ENTRY'!AR139,'BIZ kWh ENTRY'!BH139)</f>
        <v>248398.69581604004</v>
      </c>
      <c r="M139" s="3">
        <f>SUM('BIZ kWh ENTRY'!M139,'BIZ kWh ENTRY'!AC139,'BIZ kWh ENTRY'!AS139,'BIZ kWh ENTRY'!BI139)</f>
        <v>0</v>
      </c>
      <c r="N139" s="3">
        <f>SUM('BIZ kWh ENTRY'!N139,'BIZ kWh ENTRY'!AD139,'BIZ kWh ENTRY'!AT139,'BIZ kWh ENTRY'!BJ139)</f>
        <v>25496.135902404785</v>
      </c>
      <c r="O139" s="85">
        <f t="shared" si="19"/>
        <v>447325.87445449829</v>
      </c>
      <c r="Q139" s="373">
        <v>0</v>
      </c>
      <c r="R139" s="373">
        <v>0</v>
      </c>
      <c r="S139" s="373">
        <v>0</v>
      </c>
      <c r="T139" s="373">
        <v>0</v>
      </c>
      <c r="U139" s="373">
        <v>0</v>
      </c>
      <c r="V139" s="373">
        <v>0</v>
      </c>
      <c r="W139" s="373">
        <v>0</v>
      </c>
      <c r="X139" s="373">
        <v>0</v>
      </c>
      <c r="Y139" s="373">
        <v>0</v>
      </c>
      <c r="Z139" s="373">
        <v>0</v>
      </c>
      <c r="AA139" s="373">
        <v>0</v>
      </c>
      <c r="AB139" s="402">
        <v>0</v>
      </c>
    </row>
    <row r="140" spans="1:28" x14ac:dyDescent="0.3">
      <c r="A140" s="558"/>
      <c r="B140" s="11" t="s">
        <v>98</v>
      </c>
      <c r="C140" s="3">
        <f>SUM('BIZ kWh ENTRY'!C140,'BIZ kWh ENTRY'!S140,'BIZ kWh ENTRY'!AI140,'BIZ kWh ENTRY'!AY140)</f>
        <v>0</v>
      </c>
      <c r="D140" s="3">
        <f>SUM('BIZ kWh ENTRY'!D140,'BIZ kWh ENTRY'!T140,'BIZ kWh ENTRY'!AJ140,'BIZ kWh ENTRY'!AZ140)</f>
        <v>0</v>
      </c>
      <c r="E140" s="3">
        <f>SUM('BIZ kWh ENTRY'!E140,'BIZ kWh ENTRY'!U140,'BIZ kWh ENTRY'!AK140,'BIZ kWh ENTRY'!BA140)</f>
        <v>0</v>
      </c>
      <c r="F140" s="3">
        <f>SUM('BIZ kWh ENTRY'!F140,'BIZ kWh ENTRY'!V140,'BIZ kWh ENTRY'!AL140,'BIZ kWh ENTRY'!BB140)</f>
        <v>0</v>
      </c>
      <c r="G140" s="3">
        <f>SUM('BIZ kWh ENTRY'!G140,'BIZ kWh ENTRY'!W140,'BIZ kWh ENTRY'!AM140,'BIZ kWh ENTRY'!BC140)</f>
        <v>0</v>
      </c>
      <c r="H140" s="3">
        <f>SUM('BIZ kWh ENTRY'!H140,'BIZ kWh ENTRY'!X140,'BIZ kWh ENTRY'!AN140,'BIZ kWh ENTRY'!BD140)</f>
        <v>0</v>
      </c>
      <c r="I140" s="3">
        <f>SUM('BIZ kWh ENTRY'!I140,'BIZ kWh ENTRY'!Y140,'BIZ kWh ENTRY'!AO140,'BIZ kWh ENTRY'!BE140)</f>
        <v>0</v>
      </c>
      <c r="J140" s="3">
        <f>SUM('BIZ kWh ENTRY'!J140,'BIZ kWh ENTRY'!Z140,'BIZ kWh ENTRY'!AP140,'BIZ kWh ENTRY'!BF140)</f>
        <v>0</v>
      </c>
      <c r="K140" s="3">
        <f>SUM('BIZ kWh ENTRY'!K140,'BIZ kWh ENTRY'!AA140,'BIZ kWh ENTRY'!AQ140,'BIZ kWh ENTRY'!BG140)</f>
        <v>0</v>
      </c>
      <c r="L140" s="3">
        <f>SUM('BIZ kWh ENTRY'!L140,'BIZ kWh ENTRY'!AB140,'BIZ kWh ENTRY'!AR140,'BIZ kWh ENTRY'!BH140)</f>
        <v>0</v>
      </c>
      <c r="M140" s="3">
        <f>SUM('BIZ kWh ENTRY'!M140,'BIZ kWh ENTRY'!AC140,'BIZ kWh ENTRY'!AS140,'BIZ kWh ENTRY'!BI140)</f>
        <v>0</v>
      </c>
      <c r="N140" s="3">
        <f>SUM('BIZ kWh ENTRY'!N140,'BIZ kWh ENTRY'!AD140,'BIZ kWh ENTRY'!AT140,'BIZ kWh ENTRY'!BJ140)</f>
        <v>0</v>
      </c>
      <c r="O140" s="85">
        <f t="shared" si="19"/>
        <v>0</v>
      </c>
      <c r="Q140" s="373">
        <v>0</v>
      </c>
      <c r="R140" s="373">
        <v>0</v>
      </c>
      <c r="S140" s="373">
        <v>0</v>
      </c>
      <c r="T140" s="373">
        <v>0</v>
      </c>
      <c r="U140" s="373">
        <v>0</v>
      </c>
      <c r="V140" s="373">
        <v>0</v>
      </c>
      <c r="W140" s="373">
        <v>0</v>
      </c>
      <c r="X140" s="373">
        <v>0</v>
      </c>
      <c r="Y140" s="373">
        <v>0</v>
      </c>
      <c r="Z140" s="373">
        <v>0</v>
      </c>
      <c r="AA140" s="373">
        <v>0</v>
      </c>
      <c r="AB140" s="402">
        <v>0</v>
      </c>
    </row>
    <row r="141" spans="1:28" x14ac:dyDescent="0.3">
      <c r="A141" s="558"/>
      <c r="B141" s="11" t="s">
        <v>99</v>
      </c>
      <c r="C141" s="3">
        <f>SUM('BIZ kWh ENTRY'!C141,'BIZ kWh ENTRY'!S141,'BIZ kWh ENTRY'!AI141,'BIZ kWh ENTRY'!AY141)</f>
        <v>0</v>
      </c>
      <c r="D141" s="3">
        <f>SUM('BIZ kWh ENTRY'!D141,'BIZ kWh ENTRY'!T141,'BIZ kWh ENTRY'!AJ141,'BIZ kWh ENTRY'!AZ141)</f>
        <v>0</v>
      </c>
      <c r="E141" s="3">
        <f>SUM('BIZ kWh ENTRY'!E141,'BIZ kWh ENTRY'!U141,'BIZ kWh ENTRY'!AK141,'BIZ kWh ENTRY'!BA141)</f>
        <v>0</v>
      </c>
      <c r="F141" s="3">
        <f>SUM('BIZ kWh ENTRY'!F141,'BIZ kWh ENTRY'!V141,'BIZ kWh ENTRY'!AL141,'BIZ kWh ENTRY'!BB141)</f>
        <v>0</v>
      </c>
      <c r="G141" s="3">
        <f>SUM('BIZ kWh ENTRY'!G141,'BIZ kWh ENTRY'!W141,'BIZ kWh ENTRY'!AM141,'BIZ kWh ENTRY'!BC141)</f>
        <v>0</v>
      </c>
      <c r="H141" s="3">
        <f>SUM('BIZ kWh ENTRY'!H141,'BIZ kWh ENTRY'!X141,'BIZ kWh ENTRY'!AN141,'BIZ kWh ENTRY'!BD141)</f>
        <v>0</v>
      </c>
      <c r="I141" s="3">
        <f>SUM('BIZ kWh ENTRY'!I141,'BIZ kWh ENTRY'!Y141,'BIZ kWh ENTRY'!AO141,'BIZ kWh ENTRY'!BE141)</f>
        <v>0</v>
      </c>
      <c r="J141" s="3">
        <f>SUM('BIZ kWh ENTRY'!J141,'BIZ kWh ENTRY'!Z141,'BIZ kWh ENTRY'!AP141,'BIZ kWh ENTRY'!BF141)</f>
        <v>0</v>
      </c>
      <c r="K141" s="3">
        <f>SUM('BIZ kWh ENTRY'!K141,'BIZ kWh ENTRY'!AA141,'BIZ kWh ENTRY'!AQ141,'BIZ kWh ENTRY'!BG141)</f>
        <v>0</v>
      </c>
      <c r="L141" s="3">
        <f>SUM('BIZ kWh ENTRY'!L141,'BIZ kWh ENTRY'!AB141,'BIZ kWh ENTRY'!AR141,'BIZ kWh ENTRY'!BH141)</f>
        <v>0</v>
      </c>
      <c r="M141" s="3">
        <f>SUM('BIZ kWh ENTRY'!M141,'BIZ kWh ENTRY'!AC141,'BIZ kWh ENTRY'!AS141,'BIZ kWh ENTRY'!BI141)</f>
        <v>0</v>
      </c>
      <c r="N141" s="3">
        <f>SUM('BIZ kWh ENTRY'!N141,'BIZ kWh ENTRY'!AD141,'BIZ kWh ENTRY'!AT141,'BIZ kWh ENTRY'!BJ141)</f>
        <v>0</v>
      </c>
      <c r="O141" s="85">
        <f t="shared" si="19"/>
        <v>0</v>
      </c>
      <c r="Q141" s="373">
        <v>0</v>
      </c>
      <c r="R141" s="373">
        <v>0</v>
      </c>
      <c r="S141" s="373">
        <v>0</v>
      </c>
      <c r="T141" s="373">
        <v>0</v>
      </c>
      <c r="U141" s="373">
        <v>0</v>
      </c>
      <c r="V141" s="373">
        <v>0</v>
      </c>
      <c r="W141" s="373">
        <v>0</v>
      </c>
      <c r="X141" s="373">
        <v>0</v>
      </c>
      <c r="Y141" s="373">
        <v>0</v>
      </c>
      <c r="Z141" s="373">
        <v>0</v>
      </c>
      <c r="AA141" s="373">
        <v>0</v>
      </c>
      <c r="AB141" s="402">
        <v>0</v>
      </c>
    </row>
    <row r="142" spans="1:28" x14ac:dyDescent="0.3">
      <c r="A142" s="558"/>
      <c r="B142" s="11" t="s">
        <v>100</v>
      </c>
      <c r="C142" s="3">
        <f>SUM('BIZ kWh ENTRY'!C142,'BIZ kWh ENTRY'!S142,'BIZ kWh ENTRY'!AI142,'BIZ kWh ENTRY'!AY142)</f>
        <v>0</v>
      </c>
      <c r="D142" s="3">
        <f>SUM('BIZ kWh ENTRY'!D142,'BIZ kWh ENTRY'!T142,'BIZ kWh ENTRY'!AJ142,'BIZ kWh ENTRY'!AZ142)</f>
        <v>0</v>
      </c>
      <c r="E142" s="3">
        <f>SUM('BIZ kWh ENTRY'!E142,'BIZ kWh ENTRY'!U142,'BIZ kWh ENTRY'!AK142,'BIZ kWh ENTRY'!BA142)</f>
        <v>0</v>
      </c>
      <c r="F142" s="3">
        <f>SUM('BIZ kWh ENTRY'!F142,'BIZ kWh ENTRY'!V142,'BIZ kWh ENTRY'!AL142,'BIZ kWh ENTRY'!BB142)</f>
        <v>0</v>
      </c>
      <c r="G142" s="3">
        <f>SUM('BIZ kWh ENTRY'!G142,'BIZ kWh ENTRY'!W142,'BIZ kWh ENTRY'!AM142,'BIZ kWh ENTRY'!BC142)</f>
        <v>0</v>
      </c>
      <c r="H142" s="3">
        <f>SUM('BIZ kWh ENTRY'!H142,'BIZ kWh ENTRY'!X142,'BIZ kWh ENTRY'!AN142,'BIZ kWh ENTRY'!BD142)</f>
        <v>0</v>
      </c>
      <c r="I142" s="3">
        <f>SUM('BIZ kWh ENTRY'!I142,'BIZ kWh ENTRY'!Y142,'BIZ kWh ENTRY'!AO142,'BIZ kWh ENTRY'!BE142)</f>
        <v>0</v>
      </c>
      <c r="J142" s="3">
        <f>SUM('BIZ kWh ENTRY'!J142,'BIZ kWh ENTRY'!Z142,'BIZ kWh ENTRY'!AP142,'BIZ kWh ENTRY'!BF142)</f>
        <v>0</v>
      </c>
      <c r="K142" s="3">
        <f>SUM('BIZ kWh ENTRY'!K142,'BIZ kWh ENTRY'!AA142,'BIZ kWh ENTRY'!AQ142,'BIZ kWh ENTRY'!BG142)</f>
        <v>0</v>
      </c>
      <c r="L142" s="3">
        <f>SUM('BIZ kWh ENTRY'!L142,'BIZ kWh ENTRY'!AB142,'BIZ kWh ENTRY'!AR142,'BIZ kWh ENTRY'!BH142)</f>
        <v>0</v>
      </c>
      <c r="M142" s="3">
        <f>SUM('BIZ kWh ENTRY'!M142,'BIZ kWh ENTRY'!AC142,'BIZ kWh ENTRY'!AS142,'BIZ kWh ENTRY'!BI142)</f>
        <v>0</v>
      </c>
      <c r="N142" s="3">
        <f>SUM('BIZ kWh ENTRY'!N142,'BIZ kWh ENTRY'!AD142,'BIZ kWh ENTRY'!AT142,'BIZ kWh ENTRY'!BJ142)</f>
        <v>0</v>
      </c>
      <c r="O142" s="85">
        <f t="shared" si="19"/>
        <v>0</v>
      </c>
      <c r="Q142" s="373">
        <v>0</v>
      </c>
      <c r="R142" s="373">
        <v>0</v>
      </c>
      <c r="S142" s="373">
        <v>0</v>
      </c>
      <c r="T142" s="373">
        <v>0</v>
      </c>
      <c r="U142" s="373">
        <v>0</v>
      </c>
      <c r="V142" s="373">
        <v>0</v>
      </c>
      <c r="W142" s="373">
        <v>0</v>
      </c>
      <c r="X142" s="373">
        <v>0</v>
      </c>
      <c r="Y142" s="373">
        <v>0</v>
      </c>
      <c r="Z142" s="373">
        <v>0</v>
      </c>
      <c r="AA142" s="373">
        <v>0</v>
      </c>
      <c r="AB142" s="402">
        <v>0</v>
      </c>
    </row>
    <row r="143" spans="1:28" x14ac:dyDescent="0.3">
      <c r="A143" s="558"/>
      <c r="B143" s="11" t="s">
        <v>101</v>
      </c>
      <c r="C143" s="3">
        <f>SUM('BIZ kWh ENTRY'!C143,'BIZ kWh ENTRY'!S143,'BIZ kWh ENTRY'!AI143,'BIZ kWh ENTRY'!AY143)</f>
        <v>0</v>
      </c>
      <c r="D143" s="3">
        <f>SUM('BIZ kWh ENTRY'!D143,'BIZ kWh ENTRY'!T143,'BIZ kWh ENTRY'!AJ143,'BIZ kWh ENTRY'!AZ143)</f>
        <v>0</v>
      </c>
      <c r="E143" s="3">
        <f>SUM('BIZ kWh ENTRY'!E143,'BIZ kWh ENTRY'!U143,'BIZ kWh ENTRY'!AK143,'BIZ kWh ENTRY'!BA143)</f>
        <v>0</v>
      </c>
      <c r="F143" s="3">
        <f>SUM('BIZ kWh ENTRY'!F143,'BIZ kWh ENTRY'!V143,'BIZ kWh ENTRY'!AL143,'BIZ kWh ENTRY'!BB143)</f>
        <v>0</v>
      </c>
      <c r="G143" s="3">
        <f>SUM('BIZ kWh ENTRY'!G143,'BIZ kWh ENTRY'!W143,'BIZ kWh ENTRY'!AM143,'BIZ kWh ENTRY'!BC143)</f>
        <v>0</v>
      </c>
      <c r="H143" s="3">
        <f>SUM('BIZ kWh ENTRY'!H143,'BIZ kWh ENTRY'!X143,'BIZ kWh ENTRY'!AN143,'BIZ kWh ENTRY'!BD143)</f>
        <v>0</v>
      </c>
      <c r="I143" s="3">
        <f>SUM('BIZ kWh ENTRY'!I143,'BIZ kWh ENTRY'!Y143,'BIZ kWh ENTRY'!AO143,'BIZ kWh ENTRY'!BE143)</f>
        <v>0</v>
      </c>
      <c r="J143" s="3">
        <f>SUM('BIZ kWh ENTRY'!J143,'BIZ kWh ENTRY'!Z143,'BIZ kWh ENTRY'!AP143,'BIZ kWh ENTRY'!BF143)</f>
        <v>0</v>
      </c>
      <c r="K143" s="3">
        <f>SUM('BIZ kWh ENTRY'!K143,'BIZ kWh ENTRY'!AA143,'BIZ kWh ENTRY'!AQ143,'BIZ kWh ENTRY'!BG143)</f>
        <v>0</v>
      </c>
      <c r="L143" s="3">
        <f>SUM('BIZ kWh ENTRY'!L143,'BIZ kWh ENTRY'!AB143,'BIZ kWh ENTRY'!AR143,'BIZ kWh ENTRY'!BH143)</f>
        <v>0</v>
      </c>
      <c r="M143" s="3">
        <f>SUM('BIZ kWh ENTRY'!M143,'BIZ kWh ENTRY'!AC143,'BIZ kWh ENTRY'!AS143,'BIZ kWh ENTRY'!BI143)</f>
        <v>0</v>
      </c>
      <c r="N143" s="3">
        <f>SUM('BIZ kWh ENTRY'!N143,'BIZ kWh ENTRY'!AD143,'BIZ kWh ENTRY'!AT143,'BIZ kWh ENTRY'!BJ143)</f>
        <v>0</v>
      </c>
      <c r="O143" s="85">
        <f t="shared" si="19"/>
        <v>0</v>
      </c>
      <c r="Q143" s="373">
        <v>0</v>
      </c>
      <c r="R143" s="373">
        <v>0</v>
      </c>
      <c r="S143" s="373">
        <v>0</v>
      </c>
      <c r="T143" s="373">
        <v>0</v>
      </c>
      <c r="U143" s="373">
        <v>0</v>
      </c>
      <c r="V143" s="373">
        <v>0</v>
      </c>
      <c r="W143" s="373">
        <v>0</v>
      </c>
      <c r="X143" s="373">
        <v>0</v>
      </c>
      <c r="Y143" s="373">
        <v>0</v>
      </c>
      <c r="Z143" s="373">
        <v>0</v>
      </c>
      <c r="AA143" s="373">
        <v>0</v>
      </c>
      <c r="AB143" s="402">
        <v>0</v>
      </c>
    </row>
    <row r="144" spans="1:28" ht="15" thickBot="1" x14ac:dyDescent="0.35">
      <c r="A144" s="559"/>
      <c r="B144" s="11" t="s">
        <v>102</v>
      </c>
      <c r="C144" s="3">
        <f>SUM('BIZ kWh ENTRY'!C144,'BIZ kWh ENTRY'!S144,'BIZ kWh ENTRY'!AI144,'BIZ kWh ENTRY'!AY144)</f>
        <v>0</v>
      </c>
      <c r="D144" s="3">
        <f>SUM('BIZ kWh ENTRY'!D144,'BIZ kWh ENTRY'!T144,'BIZ kWh ENTRY'!AJ144,'BIZ kWh ENTRY'!AZ144)</f>
        <v>0</v>
      </c>
      <c r="E144" s="3">
        <f>SUM('BIZ kWh ENTRY'!E144,'BIZ kWh ENTRY'!U144,'BIZ kWh ENTRY'!AK144,'BIZ kWh ENTRY'!BA144)</f>
        <v>0</v>
      </c>
      <c r="F144" s="3">
        <f>SUM('BIZ kWh ENTRY'!F144,'BIZ kWh ENTRY'!V144,'BIZ kWh ENTRY'!AL144,'BIZ kWh ENTRY'!BB144)</f>
        <v>0</v>
      </c>
      <c r="G144" s="3">
        <f>SUM('BIZ kWh ENTRY'!G144,'BIZ kWh ENTRY'!W144,'BIZ kWh ENTRY'!AM144,'BIZ kWh ENTRY'!BC144)</f>
        <v>0</v>
      </c>
      <c r="H144" s="3">
        <f>SUM('BIZ kWh ENTRY'!H144,'BIZ kWh ENTRY'!X144,'BIZ kWh ENTRY'!AN144,'BIZ kWh ENTRY'!BD144)</f>
        <v>0</v>
      </c>
      <c r="I144" s="3">
        <f>SUM('BIZ kWh ENTRY'!I144,'BIZ kWh ENTRY'!Y144,'BIZ kWh ENTRY'!AO144,'BIZ kWh ENTRY'!BE144)</f>
        <v>0</v>
      </c>
      <c r="J144" s="3">
        <f>SUM('BIZ kWh ENTRY'!J144,'BIZ kWh ENTRY'!Z144,'BIZ kWh ENTRY'!AP144,'BIZ kWh ENTRY'!BF144)</f>
        <v>0</v>
      </c>
      <c r="K144" s="3">
        <f>SUM('BIZ kWh ENTRY'!K144,'BIZ kWh ENTRY'!AA144,'BIZ kWh ENTRY'!AQ144,'BIZ kWh ENTRY'!BG144)</f>
        <v>0</v>
      </c>
      <c r="L144" s="3">
        <f>SUM('BIZ kWh ENTRY'!L144,'BIZ kWh ENTRY'!AB144,'BIZ kWh ENTRY'!AR144,'BIZ kWh ENTRY'!BH144)</f>
        <v>0</v>
      </c>
      <c r="M144" s="3">
        <f>SUM('BIZ kWh ENTRY'!M144,'BIZ kWh ENTRY'!AC144,'BIZ kWh ENTRY'!AS144,'BIZ kWh ENTRY'!BI144)</f>
        <v>0</v>
      </c>
      <c r="N144" s="3">
        <f>SUM('BIZ kWh ENTRY'!N144,'BIZ kWh ENTRY'!AD144,'BIZ kWh ENTRY'!AT144,'BIZ kWh ENTRY'!BJ144)</f>
        <v>0</v>
      </c>
      <c r="O144" s="85">
        <f t="shared" si="19"/>
        <v>0</v>
      </c>
      <c r="Q144" s="373">
        <v>0</v>
      </c>
      <c r="R144" s="373">
        <v>0</v>
      </c>
      <c r="S144" s="373">
        <v>0</v>
      </c>
      <c r="T144" s="373">
        <v>0</v>
      </c>
      <c r="U144" s="373">
        <v>0</v>
      </c>
      <c r="V144" s="373">
        <v>0</v>
      </c>
      <c r="W144" s="373">
        <v>0</v>
      </c>
      <c r="X144" s="373">
        <v>0</v>
      </c>
      <c r="Y144" s="373">
        <v>0</v>
      </c>
      <c r="Z144" s="373">
        <v>0</v>
      </c>
      <c r="AA144" s="373">
        <v>0</v>
      </c>
      <c r="AB144" s="402">
        <v>0</v>
      </c>
    </row>
    <row r="145" spans="1:28" ht="21.45" customHeight="1" thickBot="1" x14ac:dyDescent="0.35">
      <c r="B145" s="225" t="s">
        <v>70</v>
      </c>
      <c r="C145" s="226">
        <f t="shared" ref="C145:N145" si="20">SUM(C132:C144)</f>
        <v>0</v>
      </c>
      <c r="D145" s="226">
        <f t="shared" si="20"/>
        <v>21264.220775604248</v>
      </c>
      <c r="E145" s="226">
        <f t="shared" si="20"/>
        <v>45118.02921295166</v>
      </c>
      <c r="F145" s="226">
        <f t="shared" si="20"/>
        <v>0</v>
      </c>
      <c r="G145" s="226">
        <f t="shared" si="20"/>
        <v>13293.229316711426</v>
      </c>
      <c r="H145" s="226">
        <f t="shared" si="20"/>
        <v>82639.398880004883</v>
      </c>
      <c r="I145" s="226">
        <f t="shared" si="20"/>
        <v>112874.140625</v>
      </c>
      <c r="J145" s="226">
        <f t="shared" si="20"/>
        <v>0</v>
      </c>
      <c r="K145" s="226">
        <f t="shared" si="20"/>
        <v>11116.16455078125</v>
      </c>
      <c r="L145" s="226">
        <f t="shared" si="20"/>
        <v>248398.69581604004</v>
      </c>
      <c r="M145" s="226">
        <f t="shared" si="20"/>
        <v>112874.140625</v>
      </c>
      <c r="N145" s="226">
        <f t="shared" si="20"/>
        <v>25496.135902404785</v>
      </c>
      <c r="O145" s="88">
        <f t="shared" si="19"/>
        <v>673074.15570449829</v>
      </c>
      <c r="Q145" s="373">
        <v>0</v>
      </c>
      <c r="R145" s="373">
        <v>0</v>
      </c>
      <c r="S145" s="373">
        <v>0</v>
      </c>
      <c r="T145" s="373">
        <v>0</v>
      </c>
      <c r="U145" s="373">
        <v>0</v>
      </c>
      <c r="V145" s="373">
        <v>0</v>
      </c>
      <c r="W145" s="373">
        <v>0</v>
      </c>
      <c r="X145" s="373">
        <v>0</v>
      </c>
      <c r="Y145" s="373">
        <v>0</v>
      </c>
      <c r="Z145" s="373">
        <v>0</v>
      </c>
      <c r="AA145" s="373">
        <v>0</v>
      </c>
      <c r="AB145" s="402">
        <v>0</v>
      </c>
    </row>
    <row r="146" spans="1:28" ht="21.6" thickBot="1" x14ac:dyDescent="0.35">
      <c r="A146" s="90"/>
    </row>
    <row r="147" spans="1:28" ht="21.6" thickBot="1" x14ac:dyDescent="0.35">
      <c r="A147" s="90"/>
      <c r="B147" s="221" t="s">
        <v>48</v>
      </c>
      <c r="C147" s="222">
        <v>43850</v>
      </c>
      <c r="D147" s="222">
        <v>43882</v>
      </c>
      <c r="E147" s="222">
        <v>43914</v>
      </c>
      <c r="F147" s="222">
        <v>43946</v>
      </c>
      <c r="G147" s="222">
        <v>43978</v>
      </c>
      <c r="H147" s="222">
        <v>44010</v>
      </c>
      <c r="I147" s="222">
        <v>44042</v>
      </c>
      <c r="J147" s="222">
        <v>44074</v>
      </c>
      <c r="K147" s="222">
        <v>44076</v>
      </c>
      <c r="L147" s="222">
        <v>44107</v>
      </c>
      <c r="M147" s="222">
        <v>44140</v>
      </c>
      <c r="N147" s="222" t="s">
        <v>57</v>
      </c>
      <c r="O147" s="223" t="s">
        <v>3</v>
      </c>
      <c r="Q147" s="43"/>
      <c r="R147" s="43"/>
      <c r="S147" s="43"/>
      <c r="T147" s="43"/>
      <c r="U147" s="43"/>
      <c r="V147" s="43"/>
      <c r="W147" s="43"/>
      <c r="X147" s="203"/>
    </row>
    <row r="148" spans="1:28" ht="15" customHeight="1" x14ac:dyDescent="0.3">
      <c r="A148" s="557" t="s">
        <v>111</v>
      </c>
      <c r="B148" s="11" t="s">
        <v>90</v>
      </c>
      <c r="C148" s="3">
        <f>SUM('BIZ kWh ENTRY'!C148,'BIZ kWh ENTRY'!S148,'BIZ kWh ENTRY'!AI148,'BIZ kWh ENTRY'!AY148)</f>
        <v>0</v>
      </c>
      <c r="D148" s="3">
        <f>SUM('BIZ kWh ENTRY'!D148,'BIZ kWh ENTRY'!T148,'BIZ kWh ENTRY'!AJ148,'BIZ kWh ENTRY'!AZ148)</f>
        <v>0</v>
      </c>
      <c r="E148" s="3">
        <f>SUM('BIZ kWh ENTRY'!E148,'BIZ kWh ENTRY'!U148,'BIZ kWh ENTRY'!AK148,'BIZ kWh ENTRY'!BA148)</f>
        <v>0</v>
      </c>
      <c r="F148" s="3">
        <f>SUM('BIZ kWh ENTRY'!F148,'BIZ kWh ENTRY'!V148,'BIZ kWh ENTRY'!AL148,'BIZ kWh ENTRY'!BB148)</f>
        <v>0</v>
      </c>
      <c r="G148" s="3">
        <f>SUM('BIZ kWh ENTRY'!G148,'BIZ kWh ENTRY'!W148,'BIZ kWh ENTRY'!AM148,'BIZ kWh ENTRY'!BC148)</f>
        <v>0</v>
      </c>
      <c r="H148" s="3">
        <f>SUM('BIZ kWh ENTRY'!H148,'BIZ kWh ENTRY'!X148,'BIZ kWh ENTRY'!AN148,'BIZ kWh ENTRY'!BD148)</f>
        <v>0</v>
      </c>
      <c r="I148" s="3">
        <f>SUM('BIZ kWh ENTRY'!I148,'BIZ kWh ENTRY'!Y148,'BIZ kWh ENTRY'!AO148,'BIZ kWh ENTRY'!BE148)</f>
        <v>0</v>
      </c>
      <c r="J148" s="3">
        <f>SUM('BIZ kWh ENTRY'!J148,'BIZ kWh ENTRY'!Z148,'BIZ kWh ENTRY'!AP148,'BIZ kWh ENTRY'!BF148)</f>
        <v>0</v>
      </c>
      <c r="K148" s="3">
        <f>SUM('BIZ kWh ENTRY'!K148,'BIZ kWh ENTRY'!AA148,'BIZ kWh ENTRY'!AQ148,'BIZ kWh ENTRY'!BG148)</f>
        <v>0</v>
      </c>
      <c r="L148" s="3">
        <f>SUM('BIZ kWh ENTRY'!L148,'BIZ kWh ENTRY'!AB148,'BIZ kWh ENTRY'!AR148,'BIZ kWh ENTRY'!BH148)</f>
        <v>0</v>
      </c>
      <c r="M148" s="3">
        <f>SUM('BIZ kWh ENTRY'!M148,'BIZ kWh ENTRY'!AC148,'BIZ kWh ENTRY'!AS148,'BIZ kWh ENTRY'!BI148)</f>
        <v>0</v>
      </c>
      <c r="N148" s="3">
        <f>SUM('BIZ kWh ENTRY'!N148,'BIZ kWh ENTRY'!AD148,'BIZ kWh ENTRY'!AT148,'BIZ kWh ENTRY'!BJ148)</f>
        <v>0</v>
      </c>
      <c r="O148" s="85">
        <f t="shared" ref="O148:O161" si="21">SUM(C148:N148)</f>
        <v>0</v>
      </c>
      <c r="Q148" s="373">
        <v>0</v>
      </c>
      <c r="R148" s="373">
        <v>0</v>
      </c>
      <c r="S148" s="373">
        <v>0</v>
      </c>
      <c r="T148" s="373">
        <v>0</v>
      </c>
      <c r="U148" s="373">
        <v>0</v>
      </c>
      <c r="V148" s="373">
        <v>0</v>
      </c>
      <c r="W148" s="373">
        <v>0</v>
      </c>
      <c r="X148" s="373">
        <v>0</v>
      </c>
      <c r="Y148" s="373">
        <v>0</v>
      </c>
      <c r="Z148" s="373">
        <v>0</v>
      </c>
      <c r="AA148" s="373">
        <v>0</v>
      </c>
      <c r="AB148" s="402">
        <v>0</v>
      </c>
    </row>
    <row r="149" spans="1:28" x14ac:dyDescent="0.3">
      <c r="A149" s="558"/>
      <c r="B149" s="12" t="s">
        <v>91</v>
      </c>
      <c r="C149" s="3">
        <f>SUM('BIZ kWh ENTRY'!C149,'BIZ kWh ENTRY'!S149,'BIZ kWh ENTRY'!AI149,'BIZ kWh ENTRY'!AY149)</f>
        <v>0</v>
      </c>
      <c r="D149" s="3">
        <f>SUM('BIZ kWh ENTRY'!D149,'BIZ kWh ENTRY'!T149,'BIZ kWh ENTRY'!AJ149,'BIZ kWh ENTRY'!AZ149)</f>
        <v>0</v>
      </c>
      <c r="E149" s="3">
        <f>SUM('BIZ kWh ENTRY'!E149,'BIZ kWh ENTRY'!U149,'BIZ kWh ENTRY'!AK149,'BIZ kWh ENTRY'!BA149)</f>
        <v>0</v>
      </c>
      <c r="F149" s="3">
        <f>SUM('BIZ kWh ENTRY'!F149,'BIZ kWh ENTRY'!V149,'BIZ kWh ENTRY'!AL149,'BIZ kWh ENTRY'!BB149)</f>
        <v>0</v>
      </c>
      <c r="G149" s="3">
        <f>SUM('BIZ kWh ENTRY'!G149,'BIZ kWh ENTRY'!W149,'BIZ kWh ENTRY'!AM149,'BIZ kWh ENTRY'!BC149)</f>
        <v>0</v>
      </c>
      <c r="H149" s="3">
        <f>SUM('BIZ kWh ENTRY'!H149,'BIZ kWh ENTRY'!X149,'BIZ kWh ENTRY'!AN149,'BIZ kWh ENTRY'!BD149)</f>
        <v>0</v>
      </c>
      <c r="I149" s="3">
        <f>SUM('BIZ kWh ENTRY'!I149,'BIZ kWh ENTRY'!Y149,'BIZ kWh ENTRY'!AO149,'BIZ kWh ENTRY'!BE149)</f>
        <v>0</v>
      </c>
      <c r="J149" s="3">
        <f>SUM('BIZ kWh ENTRY'!J149,'BIZ kWh ENTRY'!Z149,'BIZ kWh ENTRY'!AP149,'BIZ kWh ENTRY'!BF149)</f>
        <v>0</v>
      </c>
      <c r="K149" s="3">
        <f>SUM('BIZ kWh ENTRY'!K149,'BIZ kWh ENTRY'!AA149,'BIZ kWh ENTRY'!AQ149,'BIZ kWh ENTRY'!BG149)</f>
        <v>0</v>
      </c>
      <c r="L149" s="3">
        <f>SUM('BIZ kWh ENTRY'!L149,'BIZ kWh ENTRY'!AB149,'BIZ kWh ENTRY'!AR149,'BIZ kWh ENTRY'!BH149)</f>
        <v>0</v>
      </c>
      <c r="M149" s="3">
        <f>SUM('BIZ kWh ENTRY'!M149,'BIZ kWh ENTRY'!AC149,'BIZ kWh ENTRY'!AS149,'BIZ kWh ENTRY'!BI149)</f>
        <v>0</v>
      </c>
      <c r="N149" s="3">
        <f>SUM('BIZ kWh ENTRY'!N149,'BIZ kWh ENTRY'!AD149,'BIZ kWh ENTRY'!AT149,'BIZ kWh ENTRY'!BJ149)</f>
        <v>0</v>
      </c>
      <c r="O149" s="85">
        <f t="shared" si="21"/>
        <v>0</v>
      </c>
      <c r="Q149" s="373">
        <v>0</v>
      </c>
      <c r="R149" s="373">
        <v>0</v>
      </c>
      <c r="S149" s="373">
        <v>0</v>
      </c>
      <c r="T149" s="373">
        <v>0</v>
      </c>
      <c r="U149" s="373">
        <v>0</v>
      </c>
      <c r="V149" s="373">
        <v>0</v>
      </c>
      <c r="W149" s="373">
        <v>0</v>
      </c>
      <c r="X149" s="373">
        <v>0</v>
      </c>
      <c r="Y149" s="373">
        <v>0</v>
      </c>
      <c r="Z149" s="373">
        <v>0</v>
      </c>
      <c r="AA149" s="373">
        <v>0</v>
      </c>
      <c r="AB149" s="402">
        <v>0</v>
      </c>
    </row>
    <row r="150" spans="1:28" x14ac:dyDescent="0.3">
      <c r="A150" s="558"/>
      <c r="B150" s="11" t="s">
        <v>92</v>
      </c>
      <c r="C150" s="3">
        <f>SUM('BIZ kWh ENTRY'!C150,'BIZ kWh ENTRY'!S150,'BIZ kWh ENTRY'!AI150,'BIZ kWh ENTRY'!AY150)</f>
        <v>0</v>
      </c>
      <c r="D150" s="3">
        <f>SUM('BIZ kWh ENTRY'!D150,'BIZ kWh ENTRY'!T150,'BIZ kWh ENTRY'!AJ150,'BIZ kWh ENTRY'!AZ150)</f>
        <v>0</v>
      </c>
      <c r="E150" s="3">
        <f>SUM('BIZ kWh ENTRY'!E150,'BIZ kWh ENTRY'!U150,'BIZ kWh ENTRY'!AK150,'BIZ kWh ENTRY'!BA150)</f>
        <v>0</v>
      </c>
      <c r="F150" s="3">
        <f>SUM('BIZ kWh ENTRY'!F150,'BIZ kWh ENTRY'!V150,'BIZ kWh ENTRY'!AL150,'BIZ kWh ENTRY'!BB150)</f>
        <v>0</v>
      </c>
      <c r="G150" s="3">
        <f>SUM('BIZ kWh ENTRY'!G150,'BIZ kWh ENTRY'!W150,'BIZ kWh ENTRY'!AM150,'BIZ kWh ENTRY'!BC150)</f>
        <v>0</v>
      </c>
      <c r="H150" s="3">
        <f>SUM('BIZ kWh ENTRY'!H150,'BIZ kWh ENTRY'!X150,'BIZ kWh ENTRY'!AN150,'BIZ kWh ENTRY'!BD150)</f>
        <v>0</v>
      </c>
      <c r="I150" s="3">
        <f>SUM('BIZ kWh ENTRY'!I150,'BIZ kWh ENTRY'!Y150,'BIZ kWh ENTRY'!AO150,'BIZ kWh ENTRY'!BE150)</f>
        <v>0</v>
      </c>
      <c r="J150" s="3">
        <f>SUM('BIZ kWh ENTRY'!J150,'BIZ kWh ENTRY'!Z150,'BIZ kWh ENTRY'!AP150,'BIZ kWh ENTRY'!BF150)</f>
        <v>0</v>
      </c>
      <c r="K150" s="3">
        <f>SUM('BIZ kWh ENTRY'!K150,'BIZ kWh ENTRY'!AA150,'BIZ kWh ENTRY'!AQ150,'BIZ kWh ENTRY'!BG150)</f>
        <v>0</v>
      </c>
      <c r="L150" s="3">
        <f>SUM('BIZ kWh ENTRY'!L150,'BIZ kWh ENTRY'!AB150,'BIZ kWh ENTRY'!AR150,'BIZ kWh ENTRY'!BH150)</f>
        <v>0</v>
      </c>
      <c r="M150" s="3">
        <f>SUM('BIZ kWh ENTRY'!M150,'BIZ kWh ENTRY'!AC150,'BIZ kWh ENTRY'!AS150,'BIZ kWh ENTRY'!BI150)</f>
        <v>0</v>
      </c>
      <c r="N150" s="3">
        <f>SUM('BIZ kWh ENTRY'!N150,'BIZ kWh ENTRY'!AD150,'BIZ kWh ENTRY'!AT150,'BIZ kWh ENTRY'!BJ150)</f>
        <v>0</v>
      </c>
      <c r="O150" s="85">
        <f t="shared" si="21"/>
        <v>0</v>
      </c>
      <c r="Q150" s="373">
        <v>0</v>
      </c>
      <c r="R150" s="373">
        <v>0</v>
      </c>
      <c r="S150" s="373">
        <v>0</v>
      </c>
      <c r="T150" s="373">
        <v>0</v>
      </c>
      <c r="U150" s="373">
        <v>0</v>
      </c>
      <c r="V150" s="373">
        <v>0</v>
      </c>
      <c r="W150" s="373">
        <v>0</v>
      </c>
      <c r="X150" s="373">
        <v>0</v>
      </c>
      <c r="Y150" s="373">
        <v>0</v>
      </c>
      <c r="Z150" s="373">
        <v>0</v>
      </c>
      <c r="AA150" s="373">
        <v>0</v>
      </c>
      <c r="AB150" s="402">
        <v>0</v>
      </c>
    </row>
    <row r="151" spans="1:28" x14ac:dyDescent="0.3">
      <c r="A151" s="558"/>
      <c r="B151" s="11" t="s">
        <v>93</v>
      </c>
      <c r="C151" s="3">
        <f>SUM('BIZ kWh ENTRY'!C151,'BIZ kWh ENTRY'!S151,'BIZ kWh ENTRY'!AI151,'BIZ kWh ENTRY'!AY151)</f>
        <v>0</v>
      </c>
      <c r="D151" s="3">
        <f>SUM('BIZ kWh ENTRY'!D151,'BIZ kWh ENTRY'!T151,'BIZ kWh ENTRY'!AJ151,'BIZ kWh ENTRY'!AZ151)</f>
        <v>0</v>
      </c>
      <c r="E151" s="3">
        <f>SUM('BIZ kWh ENTRY'!E151,'BIZ kWh ENTRY'!U151,'BIZ kWh ENTRY'!AK151,'BIZ kWh ENTRY'!BA151)</f>
        <v>0</v>
      </c>
      <c r="F151" s="3">
        <f>SUM('BIZ kWh ENTRY'!F151,'BIZ kWh ENTRY'!V151,'BIZ kWh ENTRY'!AL151,'BIZ kWh ENTRY'!BB151)</f>
        <v>0</v>
      </c>
      <c r="G151" s="3">
        <f>SUM('BIZ kWh ENTRY'!G151,'BIZ kWh ENTRY'!W151,'BIZ kWh ENTRY'!AM151,'BIZ kWh ENTRY'!BC151)</f>
        <v>0</v>
      </c>
      <c r="H151" s="3">
        <f>SUM('BIZ kWh ENTRY'!H151,'BIZ kWh ENTRY'!X151,'BIZ kWh ENTRY'!AN151,'BIZ kWh ENTRY'!BD151)</f>
        <v>0</v>
      </c>
      <c r="I151" s="3">
        <f>SUM('BIZ kWh ENTRY'!I151,'BIZ kWh ENTRY'!Y151,'BIZ kWh ENTRY'!AO151,'BIZ kWh ENTRY'!BE151)</f>
        <v>0</v>
      </c>
      <c r="J151" s="3">
        <f>SUM('BIZ kWh ENTRY'!J151,'BIZ kWh ENTRY'!Z151,'BIZ kWh ENTRY'!AP151,'BIZ kWh ENTRY'!BF151)</f>
        <v>0</v>
      </c>
      <c r="K151" s="3">
        <f>SUM('BIZ kWh ENTRY'!K151,'BIZ kWh ENTRY'!AA151,'BIZ kWh ENTRY'!AQ151,'BIZ kWh ENTRY'!BG151)</f>
        <v>0</v>
      </c>
      <c r="L151" s="3">
        <f>SUM('BIZ kWh ENTRY'!L151,'BIZ kWh ENTRY'!AB151,'BIZ kWh ENTRY'!AR151,'BIZ kWh ENTRY'!BH151)</f>
        <v>0</v>
      </c>
      <c r="M151" s="3">
        <f>SUM('BIZ kWh ENTRY'!M151,'BIZ kWh ENTRY'!AC151,'BIZ kWh ENTRY'!AS151,'BIZ kWh ENTRY'!BI151)</f>
        <v>0</v>
      </c>
      <c r="N151" s="3">
        <f>SUM('BIZ kWh ENTRY'!N151,'BIZ kWh ENTRY'!AD151,'BIZ kWh ENTRY'!AT151,'BIZ kWh ENTRY'!BJ151)</f>
        <v>0</v>
      </c>
      <c r="O151" s="85">
        <f t="shared" si="21"/>
        <v>0</v>
      </c>
      <c r="Q151" s="373">
        <v>0</v>
      </c>
      <c r="R151" s="373">
        <v>0</v>
      </c>
      <c r="S151" s="373">
        <v>0</v>
      </c>
      <c r="T151" s="373">
        <v>0</v>
      </c>
      <c r="U151" s="373">
        <v>0</v>
      </c>
      <c r="V151" s="373">
        <v>0</v>
      </c>
      <c r="W151" s="373">
        <v>0</v>
      </c>
      <c r="X151" s="373">
        <v>0</v>
      </c>
      <c r="Y151" s="373">
        <v>0</v>
      </c>
      <c r="Z151" s="373">
        <v>0</v>
      </c>
      <c r="AA151" s="373">
        <v>0</v>
      </c>
      <c r="AB151" s="402">
        <v>0</v>
      </c>
    </row>
    <row r="152" spans="1:28" x14ac:dyDescent="0.3">
      <c r="A152" s="558"/>
      <c r="B152" s="12" t="s">
        <v>94</v>
      </c>
      <c r="C152" s="3">
        <f>SUM('BIZ kWh ENTRY'!C152,'BIZ kWh ENTRY'!S152,'BIZ kWh ENTRY'!AI152,'BIZ kWh ENTRY'!AY152)</f>
        <v>0</v>
      </c>
      <c r="D152" s="3">
        <f>SUM('BIZ kWh ENTRY'!D152,'BIZ kWh ENTRY'!T152,'BIZ kWh ENTRY'!AJ152,'BIZ kWh ENTRY'!AZ152)</f>
        <v>0</v>
      </c>
      <c r="E152" s="3">
        <f>SUM('BIZ kWh ENTRY'!E152,'BIZ kWh ENTRY'!U152,'BIZ kWh ENTRY'!AK152,'BIZ kWh ENTRY'!BA152)</f>
        <v>0</v>
      </c>
      <c r="F152" s="3">
        <f>SUM('BIZ kWh ENTRY'!F152,'BIZ kWh ENTRY'!V152,'BIZ kWh ENTRY'!AL152,'BIZ kWh ENTRY'!BB152)</f>
        <v>0</v>
      </c>
      <c r="G152" s="3">
        <f>SUM('BIZ kWh ENTRY'!G152,'BIZ kWh ENTRY'!W152,'BIZ kWh ENTRY'!AM152,'BIZ kWh ENTRY'!BC152)</f>
        <v>0</v>
      </c>
      <c r="H152" s="3">
        <f>SUM('BIZ kWh ENTRY'!H152,'BIZ kWh ENTRY'!X152,'BIZ kWh ENTRY'!AN152,'BIZ kWh ENTRY'!BD152)</f>
        <v>0</v>
      </c>
      <c r="I152" s="3">
        <f>SUM('BIZ kWh ENTRY'!I152,'BIZ kWh ENTRY'!Y152,'BIZ kWh ENTRY'!AO152,'BIZ kWh ENTRY'!BE152)</f>
        <v>0</v>
      </c>
      <c r="J152" s="3">
        <f>SUM('BIZ kWh ENTRY'!J152,'BIZ kWh ENTRY'!Z152,'BIZ kWh ENTRY'!AP152,'BIZ kWh ENTRY'!BF152)</f>
        <v>0</v>
      </c>
      <c r="K152" s="3">
        <f>SUM('BIZ kWh ENTRY'!K152,'BIZ kWh ENTRY'!AA152,'BIZ kWh ENTRY'!AQ152,'BIZ kWh ENTRY'!BG152)</f>
        <v>0</v>
      </c>
      <c r="L152" s="3">
        <f>SUM('BIZ kWh ENTRY'!L152,'BIZ kWh ENTRY'!AB152,'BIZ kWh ENTRY'!AR152,'BIZ kWh ENTRY'!BH152)</f>
        <v>0</v>
      </c>
      <c r="M152" s="3">
        <f>SUM('BIZ kWh ENTRY'!M152,'BIZ kWh ENTRY'!AC152,'BIZ kWh ENTRY'!AS152,'BIZ kWh ENTRY'!BI152)</f>
        <v>0</v>
      </c>
      <c r="N152" s="3">
        <f>SUM('BIZ kWh ENTRY'!N152,'BIZ kWh ENTRY'!AD152,'BIZ kWh ENTRY'!AT152,'BIZ kWh ENTRY'!BJ152)</f>
        <v>0</v>
      </c>
      <c r="O152" s="85">
        <f t="shared" si="21"/>
        <v>0</v>
      </c>
      <c r="Q152" s="373">
        <v>0</v>
      </c>
      <c r="R152" s="373">
        <v>0</v>
      </c>
      <c r="S152" s="373">
        <v>0</v>
      </c>
      <c r="T152" s="373">
        <v>0</v>
      </c>
      <c r="U152" s="373">
        <v>0</v>
      </c>
      <c r="V152" s="373">
        <v>0</v>
      </c>
      <c r="W152" s="373">
        <v>0</v>
      </c>
      <c r="X152" s="373">
        <v>0</v>
      </c>
      <c r="Y152" s="373">
        <v>0</v>
      </c>
      <c r="Z152" s="373">
        <v>0</v>
      </c>
      <c r="AA152" s="373">
        <v>0</v>
      </c>
      <c r="AB152" s="402">
        <v>0</v>
      </c>
    </row>
    <row r="153" spans="1:28" x14ac:dyDescent="0.3">
      <c r="A153" s="558"/>
      <c r="B153" s="11" t="s">
        <v>95</v>
      </c>
      <c r="C153" s="3">
        <f>SUM('BIZ kWh ENTRY'!C153,'BIZ kWh ENTRY'!S153,'BIZ kWh ENTRY'!AI153,'BIZ kWh ENTRY'!AY153)</f>
        <v>0</v>
      </c>
      <c r="D153" s="3">
        <f>SUM('BIZ kWh ENTRY'!D153,'BIZ kWh ENTRY'!T153,'BIZ kWh ENTRY'!AJ153,'BIZ kWh ENTRY'!AZ153)</f>
        <v>0</v>
      </c>
      <c r="E153" s="3">
        <f>SUM('BIZ kWh ENTRY'!E153,'BIZ kWh ENTRY'!U153,'BIZ kWh ENTRY'!AK153,'BIZ kWh ENTRY'!BA153)</f>
        <v>0</v>
      </c>
      <c r="F153" s="3">
        <f>SUM('BIZ kWh ENTRY'!F153,'BIZ kWh ENTRY'!V153,'BIZ kWh ENTRY'!AL153,'BIZ kWh ENTRY'!BB153)</f>
        <v>0</v>
      </c>
      <c r="G153" s="3">
        <f>SUM('BIZ kWh ENTRY'!G153,'BIZ kWh ENTRY'!W153,'BIZ kWh ENTRY'!AM153,'BIZ kWh ENTRY'!BC153)</f>
        <v>0</v>
      </c>
      <c r="H153" s="3">
        <f>SUM('BIZ kWh ENTRY'!H153,'BIZ kWh ENTRY'!X153,'BIZ kWh ENTRY'!AN153,'BIZ kWh ENTRY'!BD153)</f>
        <v>0</v>
      </c>
      <c r="I153" s="3">
        <f>SUM('BIZ kWh ENTRY'!I153,'BIZ kWh ENTRY'!Y153,'BIZ kWh ENTRY'!AO153,'BIZ kWh ENTRY'!BE153)</f>
        <v>0</v>
      </c>
      <c r="J153" s="3">
        <f>SUM('BIZ kWh ENTRY'!J153,'BIZ kWh ENTRY'!Z153,'BIZ kWh ENTRY'!AP153,'BIZ kWh ENTRY'!BF153)</f>
        <v>0</v>
      </c>
      <c r="K153" s="3">
        <f>SUM('BIZ kWh ENTRY'!K153,'BIZ kWh ENTRY'!AA153,'BIZ kWh ENTRY'!AQ153,'BIZ kWh ENTRY'!BG153)</f>
        <v>0</v>
      </c>
      <c r="L153" s="3">
        <f>SUM('BIZ kWh ENTRY'!L153,'BIZ kWh ENTRY'!AB153,'BIZ kWh ENTRY'!AR153,'BIZ kWh ENTRY'!BH153)</f>
        <v>0</v>
      </c>
      <c r="M153" s="3">
        <f>SUM('BIZ kWh ENTRY'!M153,'BIZ kWh ENTRY'!AC153,'BIZ kWh ENTRY'!AS153,'BIZ kWh ENTRY'!BI153)</f>
        <v>0</v>
      </c>
      <c r="N153" s="3">
        <f>SUM('BIZ kWh ENTRY'!N153,'BIZ kWh ENTRY'!AD153,'BIZ kWh ENTRY'!AT153,'BIZ kWh ENTRY'!BJ153)</f>
        <v>0</v>
      </c>
      <c r="O153" s="85">
        <f t="shared" si="21"/>
        <v>0</v>
      </c>
      <c r="Q153" s="373">
        <v>0</v>
      </c>
      <c r="R153" s="373">
        <v>0</v>
      </c>
      <c r="S153" s="373">
        <v>0</v>
      </c>
      <c r="T153" s="373">
        <v>0</v>
      </c>
      <c r="U153" s="373">
        <v>0</v>
      </c>
      <c r="V153" s="373">
        <v>0</v>
      </c>
      <c r="W153" s="373">
        <v>0</v>
      </c>
      <c r="X153" s="373">
        <v>0</v>
      </c>
      <c r="Y153" s="373">
        <v>0</v>
      </c>
      <c r="Z153" s="373">
        <v>0</v>
      </c>
      <c r="AA153" s="373">
        <v>0</v>
      </c>
      <c r="AB153" s="402">
        <v>0</v>
      </c>
    </row>
    <row r="154" spans="1:28" x14ac:dyDescent="0.3">
      <c r="A154" s="558"/>
      <c r="B154" s="11" t="s">
        <v>96</v>
      </c>
      <c r="C154" s="3">
        <f>SUM('BIZ kWh ENTRY'!C154,'BIZ kWh ENTRY'!S154,'BIZ kWh ENTRY'!AI154,'BIZ kWh ENTRY'!AY154)</f>
        <v>0</v>
      </c>
      <c r="D154" s="3">
        <f>SUM('BIZ kWh ENTRY'!D154,'BIZ kWh ENTRY'!T154,'BIZ kWh ENTRY'!AJ154,'BIZ kWh ENTRY'!AZ154)</f>
        <v>0</v>
      </c>
      <c r="E154" s="3">
        <f>SUM('BIZ kWh ENTRY'!E154,'BIZ kWh ENTRY'!U154,'BIZ kWh ENTRY'!AK154,'BIZ kWh ENTRY'!BA154)</f>
        <v>0</v>
      </c>
      <c r="F154" s="3">
        <f>SUM('BIZ kWh ENTRY'!F154,'BIZ kWh ENTRY'!V154,'BIZ kWh ENTRY'!AL154,'BIZ kWh ENTRY'!BB154)</f>
        <v>0</v>
      </c>
      <c r="G154" s="3">
        <f>SUM('BIZ kWh ENTRY'!G154,'BIZ kWh ENTRY'!W154,'BIZ kWh ENTRY'!AM154,'BIZ kWh ENTRY'!BC154)</f>
        <v>0</v>
      </c>
      <c r="H154" s="3">
        <f>SUM('BIZ kWh ENTRY'!H154,'BIZ kWh ENTRY'!X154,'BIZ kWh ENTRY'!AN154,'BIZ kWh ENTRY'!BD154)</f>
        <v>0</v>
      </c>
      <c r="I154" s="3">
        <f>SUM('BIZ kWh ENTRY'!I154,'BIZ kWh ENTRY'!Y154,'BIZ kWh ENTRY'!AO154,'BIZ kWh ENTRY'!BE154)</f>
        <v>0</v>
      </c>
      <c r="J154" s="3">
        <f>SUM('BIZ kWh ENTRY'!J154,'BIZ kWh ENTRY'!Z154,'BIZ kWh ENTRY'!AP154,'BIZ kWh ENTRY'!BF154)</f>
        <v>0</v>
      </c>
      <c r="K154" s="3">
        <f>SUM('BIZ kWh ENTRY'!K154,'BIZ kWh ENTRY'!AA154,'BIZ kWh ENTRY'!AQ154,'BIZ kWh ENTRY'!BG154)</f>
        <v>0</v>
      </c>
      <c r="L154" s="3">
        <f>SUM('BIZ kWh ENTRY'!L154,'BIZ kWh ENTRY'!AB154,'BIZ kWh ENTRY'!AR154,'BIZ kWh ENTRY'!BH154)</f>
        <v>0</v>
      </c>
      <c r="M154" s="3">
        <f>SUM('BIZ kWh ENTRY'!M154,'BIZ kWh ENTRY'!AC154,'BIZ kWh ENTRY'!AS154,'BIZ kWh ENTRY'!BI154)</f>
        <v>0</v>
      </c>
      <c r="N154" s="3">
        <f>SUM('BIZ kWh ENTRY'!N154,'BIZ kWh ENTRY'!AD154,'BIZ kWh ENTRY'!AT154,'BIZ kWh ENTRY'!BJ154)</f>
        <v>0</v>
      </c>
      <c r="O154" s="85">
        <f t="shared" si="21"/>
        <v>0</v>
      </c>
      <c r="Q154" s="373">
        <v>0</v>
      </c>
      <c r="R154" s="373">
        <v>0</v>
      </c>
      <c r="S154" s="373">
        <v>0</v>
      </c>
      <c r="T154" s="373">
        <v>0</v>
      </c>
      <c r="U154" s="373">
        <v>0</v>
      </c>
      <c r="V154" s="373">
        <v>0</v>
      </c>
      <c r="W154" s="373">
        <v>0</v>
      </c>
      <c r="X154" s="373">
        <v>0</v>
      </c>
      <c r="Y154" s="373">
        <v>0</v>
      </c>
      <c r="Z154" s="373">
        <v>0</v>
      </c>
      <c r="AA154" s="373">
        <v>0</v>
      </c>
      <c r="AB154" s="402">
        <v>0</v>
      </c>
    </row>
    <row r="155" spans="1:28" x14ac:dyDescent="0.3">
      <c r="A155" s="558"/>
      <c r="B155" s="11" t="s">
        <v>97</v>
      </c>
      <c r="C155" s="3">
        <f>SUM('BIZ kWh ENTRY'!C155,'BIZ kWh ENTRY'!S155,'BIZ kWh ENTRY'!AI155,'BIZ kWh ENTRY'!AY155)</f>
        <v>0</v>
      </c>
      <c r="D155" s="3">
        <f>SUM('BIZ kWh ENTRY'!D155,'BIZ kWh ENTRY'!T155,'BIZ kWh ENTRY'!AJ155,'BIZ kWh ENTRY'!AZ155)</f>
        <v>0</v>
      </c>
      <c r="E155" s="3">
        <f>SUM('BIZ kWh ENTRY'!E155,'BIZ kWh ENTRY'!U155,'BIZ kWh ENTRY'!AK155,'BIZ kWh ENTRY'!BA155)</f>
        <v>0</v>
      </c>
      <c r="F155" s="3">
        <f>SUM('BIZ kWh ENTRY'!F155,'BIZ kWh ENTRY'!V155,'BIZ kWh ENTRY'!AL155,'BIZ kWh ENTRY'!BB155)</f>
        <v>0</v>
      </c>
      <c r="G155" s="3">
        <f>SUM('BIZ kWh ENTRY'!G155,'BIZ kWh ENTRY'!W155,'BIZ kWh ENTRY'!AM155,'BIZ kWh ENTRY'!BC155)</f>
        <v>0</v>
      </c>
      <c r="H155" s="3">
        <f>SUM('BIZ kWh ENTRY'!H155,'BIZ kWh ENTRY'!X155,'BIZ kWh ENTRY'!AN155,'BIZ kWh ENTRY'!BD155)</f>
        <v>0</v>
      </c>
      <c r="I155" s="3">
        <f>SUM('BIZ kWh ENTRY'!I155,'BIZ kWh ENTRY'!Y155,'BIZ kWh ENTRY'!AO155,'BIZ kWh ENTRY'!BE155)</f>
        <v>0</v>
      </c>
      <c r="J155" s="3">
        <f>SUM('BIZ kWh ENTRY'!J155,'BIZ kWh ENTRY'!Z155,'BIZ kWh ENTRY'!AP155,'BIZ kWh ENTRY'!BF155)</f>
        <v>0</v>
      </c>
      <c r="K155" s="3">
        <f>SUM('BIZ kWh ENTRY'!K155,'BIZ kWh ENTRY'!AA155,'BIZ kWh ENTRY'!AQ155,'BIZ kWh ENTRY'!BG155)</f>
        <v>0</v>
      </c>
      <c r="L155" s="3">
        <f>SUM('BIZ kWh ENTRY'!L155,'BIZ kWh ENTRY'!AB155,'BIZ kWh ENTRY'!AR155,'BIZ kWh ENTRY'!BH155)</f>
        <v>0</v>
      </c>
      <c r="M155" s="3">
        <f>SUM('BIZ kWh ENTRY'!M155,'BIZ kWh ENTRY'!AC155,'BIZ kWh ENTRY'!AS155,'BIZ kWh ENTRY'!BI155)</f>
        <v>0</v>
      </c>
      <c r="N155" s="3">
        <f>SUM('BIZ kWh ENTRY'!N155,'BIZ kWh ENTRY'!AD155,'BIZ kWh ENTRY'!AT155,'BIZ kWh ENTRY'!BJ155)</f>
        <v>0</v>
      </c>
      <c r="O155" s="85">
        <f t="shared" si="21"/>
        <v>0</v>
      </c>
      <c r="Q155" s="373">
        <v>0</v>
      </c>
      <c r="R155" s="373">
        <v>0</v>
      </c>
      <c r="S155" s="373">
        <v>0</v>
      </c>
      <c r="T155" s="373">
        <v>0</v>
      </c>
      <c r="U155" s="373">
        <v>0</v>
      </c>
      <c r="V155" s="373">
        <v>0</v>
      </c>
      <c r="W155" s="373">
        <v>0</v>
      </c>
      <c r="X155" s="373">
        <v>0</v>
      </c>
      <c r="Y155" s="373">
        <v>0</v>
      </c>
      <c r="Z155" s="373">
        <v>0</v>
      </c>
      <c r="AA155" s="373">
        <v>0</v>
      </c>
      <c r="AB155" s="402">
        <v>0</v>
      </c>
    </row>
    <row r="156" spans="1:28" x14ac:dyDescent="0.3">
      <c r="A156" s="558"/>
      <c r="B156" s="11" t="s">
        <v>98</v>
      </c>
      <c r="C156" s="3">
        <f>SUM('BIZ kWh ENTRY'!C156,'BIZ kWh ENTRY'!S156,'BIZ kWh ENTRY'!AI156,'BIZ kWh ENTRY'!AY156)</f>
        <v>0</v>
      </c>
      <c r="D156" s="3">
        <f>SUM('BIZ kWh ENTRY'!D156,'BIZ kWh ENTRY'!T156,'BIZ kWh ENTRY'!AJ156,'BIZ kWh ENTRY'!AZ156)</f>
        <v>0</v>
      </c>
      <c r="E156" s="3">
        <f>SUM('BIZ kWh ENTRY'!E156,'BIZ kWh ENTRY'!U156,'BIZ kWh ENTRY'!AK156,'BIZ kWh ENTRY'!BA156)</f>
        <v>0</v>
      </c>
      <c r="F156" s="3">
        <f>SUM('BIZ kWh ENTRY'!F156,'BIZ kWh ENTRY'!V156,'BIZ kWh ENTRY'!AL156,'BIZ kWh ENTRY'!BB156)</f>
        <v>0</v>
      </c>
      <c r="G156" s="3">
        <f>SUM('BIZ kWh ENTRY'!G156,'BIZ kWh ENTRY'!W156,'BIZ kWh ENTRY'!AM156,'BIZ kWh ENTRY'!BC156)</f>
        <v>0</v>
      </c>
      <c r="H156" s="3">
        <f>SUM('BIZ kWh ENTRY'!H156,'BIZ kWh ENTRY'!X156,'BIZ kWh ENTRY'!AN156,'BIZ kWh ENTRY'!BD156)</f>
        <v>0</v>
      </c>
      <c r="I156" s="3">
        <f>SUM('BIZ kWh ENTRY'!I156,'BIZ kWh ENTRY'!Y156,'BIZ kWh ENTRY'!AO156,'BIZ kWh ENTRY'!BE156)</f>
        <v>0</v>
      </c>
      <c r="J156" s="3">
        <f>SUM('BIZ kWh ENTRY'!J156,'BIZ kWh ENTRY'!Z156,'BIZ kWh ENTRY'!AP156,'BIZ kWh ENTRY'!BF156)</f>
        <v>0</v>
      </c>
      <c r="K156" s="3">
        <f>SUM('BIZ kWh ENTRY'!K156,'BIZ kWh ENTRY'!AA156,'BIZ kWh ENTRY'!AQ156,'BIZ kWh ENTRY'!BG156)</f>
        <v>0</v>
      </c>
      <c r="L156" s="3">
        <f>SUM('BIZ kWh ENTRY'!L156,'BIZ kWh ENTRY'!AB156,'BIZ kWh ENTRY'!AR156,'BIZ kWh ENTRY'!BH156)</f>
        <v>0</v>
      </c>
      <c r="M156" s="3">
        <f>SUM('BIZ kWh ENTRY'!M156,'BIZ kWh ENTRY'!AC156,'BIZ kWh ENTRY'!AS156,'BIZ kWh ENTRY'!BI156)</f>
        <v>0</v>
      </c>
      <c r="N156" s="3">
        <f>SUM('BIZ kWh ENTRY'!N156,'BIZ kWh ENTRY'!AD156,'BIZ kWh ENTRY'!AT156,'BIZ kWh ENTRY'!BJ156)</f>
        <v>0</v>
      </c>
      <c r="O156" s="85">
        <f t="shared" si="21"/>
        <v>0</v>
      </c>
      <c r="Q156" s="373">
        <v>0</v>
      </c>
      <c r="R156" s="373">
        <v>0</v>
      </c>
      <c r="S156" s="373">
        <v>0</v>
      </c>
      <c r="T156" s="373">
        <v>0</v>
      </c>
      <c r="U156" s="373">
        <v>0</v>
      </c>
      <c r="V156" s="373">
        <v>0</v>
      </c>
      <c r="W156" s="373">
        <v>0</v>
      </c>
      <c r="X156" s="373">
        <v>0</v>
      </c>
      <c r="Y156" s="373">
        <v>0</v>
      </c>
      <c r="Z156" s="373">
        <v>0</v>
      </c>
      <c r="AA156" s="373">
        <v>0</v>
      </c>
      <c r="AB156" s="402">
        <v>0</v>
      </c>
    </row>
    <row r="157" spans="1:28" x14ac:dyDescent="0.3">
      <c r="A157" s="558"/>
      <c r="B157" s="11" t="s">
        <v>99</v>
      </c>
      <c r="C157" s="3">
        <f>SUM('BIZ kWh ENTRY'!C157,'BIZ kWh ENTRY'!S157,'BIZ kWh ENTRY'!AI157,'BIZ kWh ENTRY'!AY157)</f>
        <v>0</v>
      </c>
      <c r="D157" s="3">
        <f>SUM('BIZ kWh ENTRY'!D157,'BIZ kWh ENTRY'!T157,'BIZ kWh ENTRY'!AJ157,'BIZ kWh ENTRY'!AZ157)</f>
        <v>0</v>
      </c>
      <c r="E157" s="3">
        <f>SUM('BIZ kWh ENTRY'!E157,'BIZ kWh ENTRY'!U157,'BIZ kWh ENTRY'!AK157,'BIZ kWh ENTRY'!BA157)</f>
        <v>0</v>
      </c>
      <c r="F157" s="3">
        <f>SUM('BIZ kWh ENTRY'!F157,'BIZ kWh ENTRY'!V157,'BIZ kWh ENTRY'!AL157,'BIZ kWh ENTRY'!BB157)</f>
        <v>0</v>
      </c>
      <c r="G157" s="3">
        <f>SUM('BIZ kWh ENTRY'!G157,'BIZ kWh ENTRY'!W157,'BIZ kWh ENTRY'!AM157,'BIZ kWh ENTRY'!BC157)</f>
        <v>0</v>
      </c>
      <c r="H157" s="3">
        <f>SUM('BIZ kWh ENTRY'!H157,'BIZ kWh ENTRY'!X157,'BIZ kWh ENTRY'!AN157,'BIZ kWh ENTRY'!BD157)</f>
        <v>0</v>
      </c>
      <c r="I157" s="3">
        <f>SUM('BIZ kWh ENTRY'!I157,'BIZ kWh ENTRY'!Y157,'BIZ kWh ENTRY'!AO157,'BIZ kWh ENTRY'!BE157)</f>
        <v>0</v>
      </c>
      <c r="J157" s="3">
        <f>SUM('BIZ kWh ENTRY'!J157,'BIZ kWh ENTRY'!Z157,'BIZ kWh ENTRY'!AP157,'BIZ kWh ENTRY'!BF157)</f>
        <v>0</v>
      </c>
      <c r="K157" s="3">
        <f>SUM('BIZ kWh ENTRY'!K157,'BIZ kWh ENTRY'!AA157,'BIZ kWh ENTRY'!AQ157,'BIZ kWh ENTRY'!BG157)</f>
        <v>0</v>
      </c>
      <c r="L157" s="3">
        <f>SUM('BIZ kWh ENTRY'!L157,'BIZ kWh ENTRY'!AB157,'BIZ kWh ENTRY'!AR157,'BIZ kWh ENTRY'!BH157)</f>
        <v>0</v>
      </c>
      <c r="M157" s="3">
        <f>SUM('BIZ kWh ENTRY'!M157,'BIZ kWh ENTRY'!AC157,'BIZ kWh ENTRY'!AS157,'BIZ kWh ENTRY'!BI157)</f>
        <v>0</v>
      </c>
      <c r="N157" s="3">
        <f>SUM('BIZ kWh ENTRY'!N157,'BIZ kWh ENTRY'!AD157,'BIZ kWh ENTRY'!AT157,'BIZ kWh ENTRY'!BJ157)</f>
        <v>0</v>
      </c>
      <c r="O157" s="85">
        <f t="shared" si="21"/>
        <v>0</v>
      </c>
      <c r="Q157" s="373">
        <v>0</v>
      </c>
      <c r="R157" s="373">
        <v>0</v>
      </c>
      <c r="S157" s="373">
        <v>0</v>
      </c>
      <c r="T157" s="373">
        <v>0</v>
      </c>
      <c r="U157" s="373">
        <v>0</v>
      </c>
      <c r="V157" s="373">
        <v>0</v>
      </c>
      <c r="W157" s="373">
        <v>0</v>
      </c>
      <c r="X157" s="373">
        <v>0</v>
      </c>
      <c r="Y157" s="373">
        <v>0</v>
      </c>
      <c r="Z157" s="373">
        <v>0</v>
      </c>
      <c r="AA157" s="373">
        <v>0</v>
      </c>
      <c r="AB157" s="402">
        <v>0</v>
      </c>
    </row>
    <row r="158" spans="1:28" x14ac:dyDescent="0.3">
      <c r="A158" s="558"/>
      <c r="B158" s="11" t="s">
        <v>100</v>
      </c>
      <c r="C158" s="3">
        <f>SUM('BIZ kWh ENTRY'!C158,'BIZ kWh ENTRY'!S158,'BIZ kWh ENTRY'!AI158,'BIZ kWh ENTRY'!AY158)</f>
        <v>0</v>
      </c>
      <c r="D158" s="3">
        <f>SUM('BIZ kWh ENTRY'!D158,'BIZ kWh ENTRY'!T158,'BIZ kWh ENTRY'!AJ158,'BIZ kWh ENTRY'!AZ158)</f>
        <v>0</v>
      </c>
      <c r="E158" s="3">
        <f>SUM('BIZ kWh ENTRY'!E158,'BIZ kWh ENTRY'!U158,'BIZ kWh ENTRY'!AK158,'BIZ kWh ENTRY'!BA158)</f>
        <v>0</v>
      </c>
      <c r="F158" s="3">
        <f>SUM('BIZ kWh ENTRY'!F158,'BIZ kWh ENTRY'!V158,'BIZ kWh ENTRY'!AL158,'BIZ kWh ENTRY'!BB158)</f>
        <v>0</v>
      </c>
      <c r="G158" s="3">
        <f>SUM('BIZ kWh ENTRY'!G158,'BIZ kWh ENTRY'!W158,'BIZ kWh ENTRY'!AM158,'BIZ kWh ENTRY'!BC158)</f>
        <v>0</v>
      </c>
      <c r="H158" s="3">
        <f>SUM('BIZ kWh ENTRY'!H158,'BIZ kWh ENTRY'!X158,'BIZ kWh ENTRY'!AN158,'BIZ kWh ENTRY'!BD158)</f>
        <v>0</v>
      </c>
      <c r="I158" s="3">
        <f>SUM('BIZ kWh ENTRY'!I158,'BIZ kWh ENTRY'!Y158,'BIZ kWh ENTRY'!AO158,'BIZ kWh ENTRY'!BE158)</f>
        <v>0</v>
      </c>
      <c r="J158" s="3">
        <f>SUM('BIZ kWh ENTRY'!J158,'BIZ kWh ENTRY'!Z158,'BIZ kWh ENTRY'!AP158,'BIZ kWh ENTRY'!BF158)</f>
        <v>0</v>
      </c>
      <c r="K158" s="3">
        <f>SUM('BIZ kWh ENTRY'!K158,'BIZ kWh ENTRY'!AA158,'BIZ kWh ENTRY'!AQ158,'BIZ kWh ENTRY'!BG158)</f>
        <v>0</v>
      </c>
      <c r="L158" s="3">
        <f>SUM('BIZ kWh ENTRY'!L158,'BIZ kWh ENTRY'!AB158,'BIZ kWh ENTRY'!AR158,'BIZ kWh ENTRY'!BH158)</f>
        <v>0</v>
      </c>
      <c r="M158" s="3">
        <f>SUM('BIZ kWh ENTRY'!M158,'BIZ kWh ENTRY'!AC158,'BIZ kWh ENTRY'!AS158,'BIZ kWh ENTRY'!BI158)</f>
        <v>0</v>
      </c>
      <c r="N158" s="3">
        <f>SUM('BIZ kWh ENTRY'!N158,'BIZ kWh ENTRY'!AD158,'BIZ kWh ENTRY'!AT158,'BIZ kWh ENTRY'!BJ158)</f>
        <v>0</v>
      </c>
      <c r="O158" s="85">
        <f t="shared" si="21"/>
        <v>0</v>
      </c>
      <c r="Q158" s="373">
        <v>0</v>
      </c>
      <c r="R158" s="373">
        <v>0</v>
      </c>
      <c r="S158" s="373">
        <v>0</v>
      </c>
      <c r="T158" s="373">
        <v>0</v>
      </c>
      <c r="U158" s="373">
        <v>0</v>
      </c>
      <c r="V158" s="373">
        <v>0</v>
      </c>
      <c r="W158" s="373">
        <v>0</v>
      </c>
      <c r="X158" s="373">
        <v>0</v>
      </c>
      <c r="Y158" s="373">
        <v>0</v>
      </c>
      <c r="Z158" s="373">
        <v>0</v>
      </c>
      <c r="AA158" s="373">
        <v>0</v>
      </c>
      <c r="AB158" s="402">
        <v>0</v>
      </c>
    </row>
    <row r="159" spans="1:28" x14ac:dyDescent="0.3">
      <c r="A159" s="558"/>
      <c r="B159" s="11" t="s">
        <v>101</v>
      </c>
      <c r="C159" s="3">
        <f>SUM('BIZ kWh ENTRY'!C159,'BIZ kWh ENTRY'!S159,'BIZ kWh ENTRY'!AI159,'BIZ kWh ENTRY'!AY159)</f>
        <v>0</v>
      </c>
      <c r="D159" s="3">
        <f>SUM('BIZ kWh ENTRY'!D159,'BIZ kWh ENTRY'!T159,'BIZ kWh ENTRY'!AJ159,'BIZ kWh ENTRY'!AZ159)</f>
        <v>0</v>
      </c>
      <c r="E159" s="3">
        <f>SUM('BIZ kWh ENTRY'!E159,'BIZ kWh ENTRY'!U159,'BIZ kWh ENTRY'!AK159,'BIZ kWh ENTRY'!BA159)</f>
        <v>0</v>
      </c>
      <c r="F159" s="3">
        <f>SUM('BIZ kWh ENTRY'!F159,'BIZ kWh ENTRY'!V159,'BIZ kWh ENTRY'!AL159,'BIZ kWh ENTRY'!BB159)</f>
        <v>0</v>
      </c>
      <c r="G159" s="3">
        <f>SUM('BIZ kWh ENTRY'!G159,'BIZ kWh ENTRY'!W159,'BIZ kWh ENTRY'!AM159,'BIZ kWh ENTRY'!BC159)</f>
        <v>0</v>
      </c>
      <c r="H159" s="3">
        <f>SUM('BIZ kWh ENTRY'!H159,'BIZ kWh ENTRY'!X159,'BIZ kWh ENTRY'!AN159,'BIZ kWh ENTRY'!BD159)</f>
        <v>0</v>
      </c>
      <c r="I159" s="3">
        <f>SUM('BIZ kWh ENTRY'!I159,'BIZ kWh ENTRY'!Y159,'BIZ kWh ENTRY'!AO159,'BIZ kWh ENTRY'!BE159)</f>
        <v>0</v>
      </c>
      <c r="J159" s="3">
        <f>SUM('BIZ kWh ENTRY'!J159,'BIZ kWh ENTRY'!Z159,'BIZ kWh ENTRY'!AP159,'BIZ kWh ENTRY'!BF159)</f>
        <v>0</v>
      </c>
      <c r="K159" s="3">
        <f>SUM('BIZ kWh ENTRY'!K159,'BIZ kWh ENTRY'!AA159,'BIZ kWh ENTRY'!AQ159,'BIZ kWh ENTRY'!BG159)</f>
        <v>0</v>
      </c>
      <c r="L159" s="3">
        <f>SUM('BIZ kWh ENTRY'!L159,'BIZ kWh ENTRY'!AB159,'BIZ kWh ENTRY'!AR159,'BIZ kWh ENTRY'!BH159)</f>
        <v>0</v>
      </c>
      <c r="M159" s="3">
        <f>SUM('BIZ kWh ENTRY'!M159,'BIZ kWh ENTRY'!AC159,'BIZ kWh ENTRY'!AS159,'BIZ kWh ENTRY'!BI159)</f>
        <v>0</v>
      </c>
      <c r="N159" s="3">
        <f>SUM('BIZ kWh ENTRY'!N159,'BIZ kWh ENTRY'!AD159,'BIZ kWh ENTRY'!AT159,'BIZ kWh ENTRY'!BJ159)</f>
        <v>0</v>
      </c>
      <c r="O159" s="85">
        <f t="shared" si="21"/>
        <v>0</v>
      </c>
      <c r="Q159" s="373">
        <v>0</v>
      </c>
      <c r="R159" s="373">
        <v>0</v>
      </c>
      <c r="S159" s="373">
        <v>0</v>
      </c>
      <c r="T159" s="373">
        <v>0</v>
      </c>
      <c r="U159" s="373">
        <v>0</v>
      </c>
      <c r="V159" s="373">
        <v>0</v>
      </c>
      <c r="W159" s="373">
        <v>0</v>
      </c>
      <c r="X159" s="373">
        <v>0</v>
      </c>
      <c r="Y159" s="373">
        <v>0</v>
      </c>
      <c r="Z159" s="373">
        <v>0</v>
      </c>
      <c r="AA159" s="373">
        <v>0</v>
      </c>
      <c r="AB159" s="402">
        <v>0</v>
      </c>
    </row>
    <row r="160" spans="1:28" ht="15" thickBot="1" x14ac:dyDescent="0.35">
      <c r="A160" s="559"/>
      <c r="B160" s="11" t="s">
        <v>102</v>
      </c>
      <c r="C160" s="3">
        <f>SUM('BIZ kWh ENTRY'!C160,'BIZ kWh ENTRY'!S160,'BIZ kWh ENTRY'!AI160,'BIZ kWh ENTRY'!AY160)</f>
        <v>0</v>
      </c>
      <c r="D160" s="3">
        <f>SUM('BIZ kWh ENTRY'!D160,'BIZ kWh ENTRY'!T160,'BIZ kWh ENTRY'!AJ160,'BIZ kWh ENTRY'!AZ160)</f>
        <v>0</v>
      </c>
      <c r="E160" s="3">
        <f>SUM('BIZ kWh ENTRY'!E160,'BIZ kWh ENTRY'!U160,'BIZ kWh ENTRY'!AK160,'BIZ kWh ENTRY'!BA160)</f>
        <v>0</v>
      </c>
      <c r="F160" s="3">
        <f>SUM('BIZ kWh ENTRY'!F160,'BIZ kWh ENTRY'!V160,'BIZ kWh ENTRY'!AL160,'BIZ kWh ENTRY'!BB160)</f>
        <v>0</v>
      </c>
      <c r="G160" s="3">
        <f>SUM('BIZ kWh ENTRY'!G160,'BIZ kWh ENTRY'!W160,'BIZ kWh ENTRY'!AM160,'BIZ kWh ENTRY'!BC160)</f>
        <v>0</v>
      </c>
      <c r="H160" s="3">
        <f>SUM('BIZ kWh ENTRY'!H160,'BIZ kWh ENTRY'!X160,'BIZ kWh ENTRY'!AN160,'BIZ kWh ENTRY'!BD160)</f>
        <v>0</v>
      </c>
      <c r="I160" s="3">
        <f>SUM('BIZ kWh ENTRY'!I160,'BIZ kWh ENTRY'!Y160,'BIZ kWh ENTRY'!AO160,'BIZ kWh ENTRY'!BE160)</f>
        <v>0</v>
      </c>
      <c r="J160" s="3">
        <f>SUM('BIZ kWh ENTRY'!J160,'BIZ kWh ENTRY'!Z160,'BIZ kWh ENTRY'!AP160,'BIZ kWh ENTRY'!BF160)</f>
        <v>0</v>
      </c>
      <c r="K160" s="3">
        <f>SUM('BIZ kWh ENTRY'!K160,'BIZ kWh ENTRY'!AA160,'BIZ kWh ENTRY'!AQ160,'BIZ kWh ENTRY'!BG160)</f>
        <v>0</v>
      </c>
      <c r="L160" s="3">
        <f>SUM('BIZ kWh ENTRY'!L160,'BIZ kWh ENTRY'!AB160,'BIZ kWh ENTRY'!AR160,'BIZ kWh ENTRY'!BH160)</f>
        <v>0</v>
      </c>
      <c r="M160" s="3">
        <f>SUM('BIZ kWh ENTRY'!M160,'BIZ kWh ENTRY'!AC160,'BIZ kWh ENTRY'!AS160,'BIZ kWh ENTRY'!BI160)</f>
        <v>0</v>
      </c>
      <c r="N160" s="3">
        <f>SUM('BIZ kWh ENTRY'!N160,'BIZ kWh ENTRY'!AD160,'BIZ kWh ENTRY'!AT160,'BIZ kWh ENTRY'!BJ160)</f>
        <v>0</v>
      </c>
      <c r="O160" s="85">
        <f t="shared" si="21"/>
        <v>0</v>
      </c>
      <c r="Q160" s="373">
        <v>0</v>
      </c>
      <c r="R160" s="373">
        <v>0</v>
      </c>
      <c r="S160" s="373">
        <v>0</v>
      </c>
      <c r="T160" s="373">
        <v>0</v>
      </c>
      <c r="U160" s="373">
        <v>0</v>
      </c>
      <c r="V160" s="373">
        <v>0</v>
      </c>
      <c r="W160" s="373">
        <v>0</v>
      </c>
      <c r="X160" s="373">
        <v>0</v>
      </c>
      <c r="Y160" s="373">
        <v>0</v>
      </c>
      <c r="Z160" s="373">
        <v>0</v>
      </c>
      <c r="AA160" s="373">
        <v>0</v>
      </c>
      <c r="AB160" s="402">
        <v>0</v>
      </c>
    </row>
    <row r="161" spans="1:28" ht="21.45" customHeight="1" thickBot="1" x14ac:dyDescent="0.35">
      <c r="B161" s="225" t="s">
        <v>70</v>
      </c>
      <c r="C161" s="226">
        <f t="shared" ref="C161:N161" si="22">SUM(C148:C160)</f>
        <v>0</v>
      </c>
      <c r="D161" s="226">
        <f t="shared" si="22"/>
        <v>0</v>
      </c>
      <c r="E161" s="226">
        <f t="shared" si="22"/>
        <v>0</v>
      </c>
      <c r="F161" s="226">
        <f t="shared" si="22"/>
        <v>0</v>
      </c>
      <c r="G161" s="226">
        <f t="shared" si="22"/>
        <v>0</v>
      </c>
      <c r="H161" s="226">
        <f t="shared" si="22"/>
        <v>0</v>
      </c>
      <c r="I161" s="226">
        <f t="shared" si="22"/>
        <v>0</v>
      </c>
      <c r="J161" s="226">
        <f t="shared" si="22"/>
        <v>0</v>
      </c>
      <c r="K161" s="226">
        <f t="shared" si="22"/>
        <v>0</v>
      </c>
      <c r="L161" s="226">
        <f t="shared" si="22"/>
        <v>0</v>
      </c>
      <c r="M161" s="226">
        <f t="shared" si="22"/>
        <v>0</v>
      </c>
      <c r="N161" s="226">
        <f t="shared" si="22"/>
        <v>0</v>
      </c>
      <c r="O161" s="88">
        <f t="shared" si="21"/>
        <v>0</v>
      </c>
      <c r="Q161" s="373">
        <v>0</v>
      </c>
      <c r="R161" s="373">
        <v>0</v>
      </c>
      <c r="S161" s="373">
        <v>0</v>
      </c>
      <c r="T161" s="373">
        <v>0</v>
      </c>
      <c r="U161" s="373">
        <v>0</v>
      </c>
      <c r="V161" s="373">
        <v>0</v>
      </c>
      <c r="W161" s="373">
        <v>0</v>
      </c>
      <c r="X161" s="373">
        <v>0</v>
      </c>
      <c r="Y161" s="373">
        <v>0</v>
      </c>
      <c r="Z161" s="373">
        <v>0</v>
      </c>
      <c r="AA161" s="373">
        <v>0</v>
      </c>
      <c r="AB161" s="402">
        <v>0</v>
      </c>
    </row>
    <row r="162" spans="1:28" ht="21.45" customHeight="1" thickBot="1" x14ac:dyDescent="0.35">
      <c r="A162"/>
    </row>
    <row r="163" spans="1:28" ht="21.45" customHeight="1" thickBot="1" x14ac:dyDescent="0.35">
      <c r="B163" s="221" t="s">
        <v>48</v>
      </c>
      <c r="C163" s="222">
        <v>43850</v>
      </c>
      <c r="D163" s="222">
        <v>43882</v>
      </c>
      <c r="E163" s="222">
        <v>43914</v>
      </c>
      <c r="F163" s="222">
        <v>43946</v>
      </c>
      <c r="G163" s="222">
        <v>43978</v>
      </c>
      <c r="H163" s="222">
        <v>44010</v>
      </c>
      <c r="I163" s="222">
        <v>44042</v>
      </c>
      <c r="J163" s="222">
        <v>44074</v>
      </c>
      <c r="K163" s="222">
        <v>44076</v>
      </c>
      <c r="L163" s="222">
        <v>44107</v>
      </c>
      <c r="M163" s="222">
        <v>44140</v>
      </c>
      <c r="N163" s="222" t="s">
        <v>57</v>
      </c>
      <c r="O163" s="223" t="s">
        <v>3</v>
      </c>
    </row>
    <row r="164" spans="1:28" ht="15" customHeight="1" x14ac:dyDescent="0.3">
      <c r="A164" s="563" t="s">
        <v>112</v>
      </c>
      <c r="B164" s="11" t="s">
        <v>90</v>
      </c>
      <c r="C164" s="3">
        <f>C20+C36+C52+C68+C84+C132+C148</f>
        <v>0</v>
      </c>
      <c r="D164" s="3">
        <f t="shared" ref="D164:N164" si="23">D20+D36+D52+D68+D84+D132+D148</f>
        <v>65583.517999999996</v>
      </c>
      <c r="E164" s="3">
        <f t="shared" si="23"/>
        <v>0</v>
      </c>
      <c r="F164" s="3">
        <f t="shared" si="23"/>
        <v>390203.74098149315</v>
      </c>
      <c r="G164" s="3">
        <f t="shared" si="23"/>
        <v>0</v>
      </c>
      <c r="H164" s="3">
        <f t="shared" si="23"/>
        <v>0</v>
      </c>
      <c r="I164" s="3">
        <f t="shared" si="23"/>
        <v>0</v>
      </c>
      <c r="J164" s="3">
        <f t="shared" si="23"/>
        <v>653122.47</v>
      </c>
      <c r="K164" s="3">
        <f t="shared" si="23"/>
        <v>0</v>
      </c>
      <c r="L164" s="3">
        <f t="shared" si="23"/>
        <v>1745293.5499999998</v>
      </c>
      <c r="M164" s="3">
        <f t="shared" si="23"/>
        <v>129542.41299999999</v>
      </c>
      <c r="N164" s="3">
        <f t="shared" si="23"/>
        <v>2086271.0593481287</v>
      </c>
      <c r="O164" s="85">
        <f t="shared" ref="O164:O177" si="24">SUM(C164:N164)</f>
        <v>5070016.7513296213</v>
      </c>
      <c r="Q164" s="373">
        <v>0</v>
      </c>
      <c r="R164" s="373">
        <v>0</v>
      </c>
      <c r="S164" s="373">
        <v>0</v>
      </c>
      <c r="T164" s="373">
        <v>0</v>
      </c>
      <c r="U164" s="373">
        <v>0</v>
      </c>
      <c r="V164" s="373">
        <v>0</v>
      </c>
      <c r="W164" s="373">
        <v>0</v>
      </c>
      <c r="X164" s="373">
        <v>0</v>
      </c>
      <c r="Y164" s="373">
        <v>0</v>
      </c>
      <c r="Z164" s="373">
        <v>0</v>
      </c>
      <c r="AA164" s="373">
        <v>0</v>
      </c>
      <c r="AB164" s="402">
        <v>0</v>
      </c>
    </row>
    <row r="165" spans="1:28" x14ac:dyDescent="0.3">
      <c r="A165" s="564"/>
      <c r="B165" s="12" t="s">
        <v>91</v>
      </c>
      <c r="C165" s="3">
        <f t="shared" ref="C165:N165" si="25">C21+C37+C53+C69+C85+C133+C149</f>
        <v>0</v>
      </c>
      <c r="D165" s="3">
        <f t="shared" si="25"/>
        <v>0</v>
      </c>
      <c r="E165" s="3">
        <f t="shared" si="25"/>
        <v>0</v>
      </c>
      <c r="F165" s="3">
        <f t="shared" si="25"/>
        <v>0</v>
      </c>
      <c r="G165" s="3">
        <f t="shared" si="25"/>
        <v>0</v>
      </c>
      <c r="H165" s="3">
        <f t="shared" si="25"/>
        <v>38461.056263358529</v>
      </c>
      <c r="I165" s="3">
        <f t="shared" si="25"/>
        <v>0</v>
      </c>
      <c r="J165" s="3">
        <f t="shared" si="25"/>
        <v>0</v>
      </c>
      <c r="K165" s="3">
        <f t="shared" si="25"/>
        <v>8969.0453397970905</v>
      </c>
      <c r="L165" s="3">
        <f t="shared" si="25"/>
        <v>13540.25337058285</v>
      </c>
      <c r="M165" s="3">
        <f t="shared" si="25"/>
        <v>0</v>
      </c>
      <c r="N165" s="3">
        <f t="shared" si="25"/>
        <v>20043.306586855098</v>
      </c>
      <c r="O165" s="85">
        <f t="shared" si="24"/>
        <v>81013.66156059358</v>
      </c>
      <c r="Q165" s="373">
        <v>0</v>
      </c>
      <c r="R165" s="373">
        <v>0</v>
      </c>
      <c r="S165" s="373">
        <v>0</v>
      </c>
      <c r="T165" s="373">
        <v>0</v>
      </c>
      <c r="U165" s="373">
        <v>0</v>
      </c>
      <c r="V165" s="373">
        <v>0</v>
      </c>
      <c r="W165" s="373">
        <v>0</v>
      </c>
      <c r="X165" s="373">
        <v>0</v>
      </c>
      <c r="Y165" s="373">
        <v>0</v>
      </c>
      <c r="Z165" s="373">
        <v>0</v>
      </c>
      <c r="AA165" s="373">
        <v>0</v>
      </c>
      <c r="AB165" s="402">
        <v>0</v>
      </c>
    </row>
    <row r="166" spans="1:28" x14ac:dyDescent="0.3">
      <c r="A166" s="564"/>
      <c r="B166" s="11" t="s">
        <v>92</v>
      </c>
      <c r="C166" s="3">
        <f t="shared" ref="C166:N166" si="26">C22+C38+C54+C70+C86+C134+C150</f>
        <v>0</v>
      </c>
      <c r="D166" s="3">
        <f t="shared" si="26"/>
        <v>0</v>
      </c>
      <c r="E166" s="3">
        <f t="shared" si="26"/>
        <v>0</v>
      </c>
      <c r="F166" s="3">
        <f t="shared" si="26"/>
        <v>0</v>
      </c>
      <c r="G166" s="3">
        <f t="shared" si="26"/>
        <v>0</v>
      </c>
      <c r="H166" s="3">
        <f t="shared" si="26"/>
        <v>0</v>
      </c>
      <c r="I166" s="3">
        <f t="shared" si="26"/>
        <v>0</v>
      </c>
      <c r="J166" s="3">
        <f t="shared" si="26"/>
        <v>4065.2080000000001</v>
      </c>
      <c r="K166" s="3">
        <f t="shared" si="26"/>
        <v>0</v>
      </c>
      <c r="L166" s="3">
        <f t="shared" si="26"/>
        <v>0</v>
      </c>
      <c r="M166" s="3">
        <f t="shared" si="26"/>
        <v>0</v>
      </c>
      <c r="N166" s="3">
        <f t="shared" si="26"/>
        <v>4065.2080000000001</v>
      </c>
      <c r="O166" s="85">
        <f t="shared" si="24"/>
        <v>8130.4160000000002</v>
      </c>
      <c r="Q166" s="373">
        <v>0</v>
      </c>
      <c r="R166" s="373">
        <v>0</v>
      </c>
      <c r="S166" s="373">
        <v>0</v>
      </c>
      <c r="T166" s="373">
        <v>0</v>
      </c>
      <c r="U166" s="373">
        <v>0</v>
      </c>
      <c r="V166" s="373">
        <v>0</v>
      </c>
      <c r="W166" s="373">
        <v>0</v>
      </c>
      <c r="X166" s="373">
        <v>0</v>
      </c>
      <c r="Y166" s="373">
        <v>0</v>
      </c>
      <c r="Z166" s="373">
        <v>0</v>
      </c>
      <c r="AA166" s="373">
        <v>0</v>
      </c>
      <c r="AB166" s="402">
        <v>0</v>
      </c>
    </row>
    <row r="167" spans="1:28" x14ac:dyDescent="0.3">
      <c r="A167" s="564"/>
      <c r="B167" s="11" t="s">
        <v>93</v>
      </c>
      <c r="C167" s="3">
        <f t="shared" ref="C167:N167" si="27">C23+C39+C55+C71+C87+C135+C151</f>
        <v>885461.04585167428</v>
      </c>
      <c r="D167" s="3">
        <f t="shared" si="27"/>
        <v>2257.0239999999999</v>
      </c>
      <c r="E167" s="3">
        <f t="shared" si="27"/>
        <v>37797.624791491879</v>
      </c>
      <c r="F167" s="3">
        <f t="shared" si="27"/>
        <v>97749.024064756246</v>
      </c>
      <c r="G167" s="3">
        <f t="shared" si="27"/>
        <v>172635.92119331026</v>
      </c>
      <c r="H167" s="3">
        <f t="shared" si="27"/>
        <v>602693.80183831335</v>
      </c>
      <c r="I167" s="3">
        <f t="shared" si="27"/>
        <v>652711.29361598019</v>
      </c>
      <c r="J167" s="3">
        <f t="shared" si="27"/>
        <v>1051312.2964957582</v>
      </c>
      <c r="K167" s="3">
        <f t="shared" si="27"/>
        <v>1393744.6877698647</v>
      </c>
      <c r="L167" s="3">
        <f t="shared" si="27"/>
        <v>2415331.7754811943</v>
      </c>
      <c r="M167" s="3">
        <f t="shared" si="27"/>
        <v>1274609.5503569632</v>
      </c>
      <c r="N167" s="3">
        <f t="shared" si="27"/>
        <v>2797802.3466374404</v>
      </c>
      <c r="O167" s="85">
        <f t="shared" si="24"/>
        <v>11384106.392096747</v>
      </c>
      <c r="Q167" s="373">
        <v>0</v>
      </c>
      <c r="R167" s="373">
        <v>0</v>
      </c>
      <c r="S167" s="373">
        <v>0</v>
      </c>
      <c r="T167" s="373">
        <v>0</v>
      </c>
      <c r="U167" s="373">
        <v>0</v>
      </c>
      <c r="V167" s="373">
        <v>0</v>
      </c>
      <c r="W167" s="373">
        <v>0</v>
      </c>
      <c r="X167" s="373">
        <v>0</v>
      </c>
      <c r="Y167" s="373">
        <v>0</v>
      </c>
      <c r="Z167" s="373">
        <v>0</v>
      </c>
      <c r="AA167" s="373">
        <v>0</v>
      </c>
      <c r="AB167" s="402">
        <v>0</v>
      </c>
    </row>
    <row r="168" spans="1:28" x14ac:dyDescent="0.3">
      <c r="A168" s="564"/>
      <c r="B168" s="12" t="s">
        <v>94</v>
      </c>
      <c r="C168" s="3">
        <f t="shared" ref="C168:N168" si="28">C24+C40+C56+C72+C88+C136+C152</f>
        <v>0</v>
      </c>
      <c r="D168" s="3">
        <f t="shared" si="28"/>
        <v>0</v>
      </c>
      <c r="E168" s="3">
        <f t="shared" si="28"/>
        <v>0</v>
      </c>
      <c r="F168" s="3">
        <f t="shared" si="28"/>
        <v>0</v>
      </c>
      <c r="G168" s="3">
        <f t="shared" si="28"/>
        <v>0</v>
      </c>
      <c r="H168" s="3">
        <f t="shared" si="28"/>
        <v>0</v>
      </c>
      <c r="I168" s="3">
        <f t="shared" si="28"/>
        <v>0</v>
      </c>
      <c r="J168" s="3">
        <f t="shared" si="28"/>
        <v>0</v>
      </c>
      <c r="K168" s="3">
        <f t="shared" si="28"/>
        <v>0</v>
      </c>
      <c r="L168" s="3">
        <f t="shared" si="28"/>
        <v>0</v>
      </c>
      <c r="M168" s="3">
        <f t="shared" si="28"/>
        <v>0</v>
      </c>
      <c r="N168" s="3">
        <f t="shared" si="28"/>
        <v>0</v>
      </c>
      <c r="O168" s="85">
        <f t="shared" si="24"/>
        <v>0</v>
      </c>
      <c r="Q168" s="373">
        <v>0</v>
      </c>
      <c r="R168" s="373">
        <v>0</v>
      </c>
      <c r="S168" s="373">
        <v>0</v>
      </c>
      <c r="T168" s="373">
        <v>0</v>
      </c>
      <c r="U168" s="373">
        <v>0</v>
      </c>
      <c r="V168" s="373">
        <v>0</v>
      </c>
      <c r="W168" s="373">
        <v>0</v>
      </c>
      <c r="X168" s="373">
        <v>0</v>
      </c>
      <c r="Y168" s="373">
        <v>0</v>
      </c>
      <c r="Z168" s="373">
        <v>0</v>
      </c>
      <c r="AA168" s="373">
        <v>0</v>
      </c>
      <c r="AB168" s="402">
        <v>0</v>
      </c>
    </row>
    <row r="169" spans="1:28" x14ac:dyDescent="0.3">
      <c r="A169" s="564"/>
      <c r="B169" s="11" t="s">
        <v>95</v>
      </c>
      <c r="C169" s="3">
        <f t="shared" ref="C169:N169" si="29">C25+C41+C57+C73+C89+C137+C153</f>
        <v>0</v>
      </c>
      <c r="D169" s="3">
        <f t="shared" si="29"/>
        <v>0</v>
      </c>
      <c r="E169" s="3">
        <f t="shared" si="29"/>
        <v>0</v>
      </c>
      <c r="F169" s="3">
        <f t="shared" si="29"/>
        <v>0</v>
      </c>
      <c r="G169" s="3">
        <f t="shared" si="29"/>
        <v>0</v>
      </c>
      <c r="H169" s="3">
        <f t="shared" si="29"/>
        <v>0</v>
      </c>
      <c r="I169" s="3">
        <f t="shared" si="29"/>
        <v>0</v>
      </c>
      <c r="J169" s="3">
        <f t="shared" si="29"/>
        <v>0</v>
      </c>
      <c r="K169" s="3">
        <f t="shared" si="29"/>
        <v>0</v>
      </c>
      <c r="L169" s="3">
        <f t="shared" si="29"/>
        <v>0</v>
      </c>
      <c r="M169" s="3">
        <f t="shared" si="29"/>
        <v>0</v>
      </c>
      <c r="N169" s="3">
        <f t="shared" si="29"/>
        <v>44326.094357732356</v>
      </c>
      <c r="O169" s="85">
        <f t="shared" si="24"/>
        <v>44326.094357732356</v>
      </c>
      <c r="Q169" s="373">
        <v>0</v>
      </c>
      <c r="R169" s="373">
        <v>0</v>
      </c>
      <c r="S169" s="373">
        <v>0</v>
      </c>
      <c r="T169" s="373">
        <v>0</v>
      </c>
      <c r="U169" s="373">
        <v>0</v>
      </c>
      <c r="V169" s="373">
        <v>0</v>
      </c>
      <c r="W169" s="373">
        <v>0</v>
      </c>
      <c r="X169" s="373">
        <v>0</v>
      </c>
      <c r="Y169" s="373">
        <v>0</v>
      </c>
      <c r="Z169" s="373">
        <v>0</v>
      </c>
      <c r="AA169" s="373">
        <v>0</v>
      </c>
      <c r="AB169" s="402">
        <v>0</v>
      </c>
    </row>
    <row r="170" spans="1:28" x14ac:dyDescent="0.3">
      <c r="A170" s="564"/>
      <c r="B170" s="11" t="s">
        <v>96</v>
      </c>
      <c r="C170" s="3">
        <f t="shared" ref="C170:N170" si="30">C26+C42+C58+C74+C90+C138+C154</f>
        <v>805458.16012541926</v>
      </c>
      <c r="D170" s="3">
        <f t="shared" si="30"/>
        <v>39359.434782639662</v>
      </c>
      <c r="E170" s="3">
        <f t="shared" si="30"/>
        <v>18247.77622147584</v>
      </c>
      <c r="F170" s="3">
        <f t="shared" si="30"/>
        <v>236739.96938271201</v>
      </c>
      <c r="G170" s="3">
        <f t="shared" si="30"/>
        <v>867735.27405192296</v>
      </c>
      <c r="H170" s="3">
        <f t="shared" si="30"/>
        <v>580296.29584120738</v>
      </c>
      <c r="I170" s="3">
        <f t="shared" si="30"/>
        <v>648606.69117251213</v>
      </c>
      <c r="J170" s="3">
        <f t="shared" si="30"/>
        <v>633719.04842096497</v>
      </c>
      <c r="K170" s="3">
        <f t="shared" si="30"/>
        <v>1595921.0399590863</v>
      </c>
      <c r="L170" s="3">
        <f t="shared" si="30"/>
        <v>1850526.3951801264</v>
      </c>
      <c r="M170" s="3">
        <f t="shared" si="30"/>
        <v>2390495.5534964278</v>
      </c>
      <c r="N170" s="3">
        <f t="shared" si="30"/>
        <v>13336760.589932704</v>
      </c>
      <c r="O170" s="85">
        <f t="shared" si="24"/>
        <v>23003866.228567198</v>
      </c>
      <c r="Q170" s="373">
        <v>0</v>
      </c>
      <c r="R170" s="373">
        <v>0</v>
      </c>
      <c r="S170" s="373">
        <v>0</v>
      </c>
      <c r="T170" s="373">
        <v>0</v>
      </c>
      <c r="U170" s="373">
        <v>0</v>
      </c>
      <c r="V170" s="373">
        <v>0</v>
      </c>
      <c r="W170" s="373">
        <v>0</v>
      </c>
      <c r="X170" s="373">
        <v>0</v>
      </c>
      <c r="Y170" s="373">
        <v>0</v>
      </c>
      <c r="Z170" s="373">
        <v>0</v>
      </c>
      <c r="AA170" s="373">
        <v>0</v>
      </c>
      <c r="AB170" s="402">
        <v>0</v>
      </c>
    </row>
    <row r="171" spans="1:28" x14ac:dyDescent="0.3">
      <c r="A171" s="564"/>
      <c r="B171" s="11" t="s">
        <v>97</v>
      </c>
      <c r="C171" s="3">
        <f t="shared" ref="C171:N171" si="31">C27+C43+C59+C75+C91+C139+C155</f>
        <v>3092541.2295716908</v>
      </c>
      <c r="D171" s="3">
        <f t="shared" si="31"/>
        <v>3421427.1006774539</v>
      </c>
      <c r="E171" s="3">
        <f t="shared" si="31"/>
        <v>3491143.8998796009</v>
      </c>
      <c r="F171" s="3">
        <f t="shared" si="31"/>
        <v>6907592.6596835051</v>
      </c>
      <c r="G171" s="3">
        <f t="shared" si="31"/>
        <v>5919407.9812592315</v>
      </c>
      <c r="H171" s="3">
        <f t="shared" si="31"/>
        <v>6562340.8524502739</v>
      </c>
      <c r="I171" s="3">
        <f t="shared" si="31"/>
        <v>6594750.5218591057</v>
      </c>
      <c r="J171" s="3">
        <f t="shared" si="31"/>
        <v>6956102.168939339</v>
      </c>
      <c r="K171" s="3">
        <f t="shared" si="31"/>
        <v>5921777.0609576022</v>
      </c>
      <c r="L171" s="3">
        <f t="shared" si="31"/>
        <v>7767507.3811215088</v>
      </c>
      <c r="M171" s="3">
        <f t="shared" si="31"/>
        <v>11105699.826782767</v>
      </c>
      <c r="N171" s="3">
        <f t="shared" si="31"/>
        <v>28894323.17857343</v>
      </c>
      <c r="O171" s="85">
        <f t="shared" si="24"/>
        <v>96634613.861755505</v>
      </c>
      <c r="Q171" s="373">
        <v>0</v>
      </c>
      <c r="R171" s="373">
        <v>0</v>
      </c>
      <c r="S171" s="373">
        <v>0</v>
      </c>
      <c r="T171" s="373">
        <v>0</v>
      </c>
      <c r="U171" s="373">
        <v>0</v>
      </c>
      <c r="V171" s="373">
        <v>0</v>
      </c>
      <c r="W171" s="373">
        <v>0</v>
      </c>
      <c r="X171" s="373">
        <v>0</v>
      </c>
      <c r="Y171" s="373">
        <v>0</v>
      </c>
      <c r="Z171" s="373">
        <v>0</v>
      </c>
      <c r="AA171" s="373">
        <v>0</v>
      </c>
      <c r="AB171" s="402">
        <v>0</v>
      </c>
    </row>
    <row r="172" spans="1:28" x14ac:dyDescent="0.3">
      <c r="A172" s="564"/>
      <c r="B172" s="11" t="s">
        <v>98</v>
      </c>
      <c r="C172" s="3">
        <f t="shared" ref="C172:N172" si="32">C28+C44+C60+C76+C92+C140+C156</f>
        <v>0</v>
      </c>
      <c r="D172" s="3">
        <f t="shared" si="32"/>
        <v>0</v>
      </c>
      <c r="E172" s="3">
        <f t="shared" si="32"/>
        <v>0</v>
      </c>
      <c r="F172" s="3">
        <f t="shared" si="32"/>
        <v>0</v>
      </c>
      <c r="G172" s="3">
        <f t="shared" si="32"/>
        <v>0</v>
      </c>
      <c r="H172" s="3">
        <f t="shared" si="32"/>
        <v>0</v>
      </c>
      <c r="I172" s="3">
        <f t="shared" si="32"/>
        <v>58078.979999999996</v>
      </c>
      <c r="J172" s="3">
        <f t="shared" si="32"/>
        <v>0</v>
      </c>
      <c r="K172" s="3">
        <f t="shared" si="32"/>
        <v>0</v>
      </c>
      <c r="L172" s="3">
        <f t="shared" si="32"/>
        <v>0</v>
      </c>
      <c r="M172" s="3">
        <f t="shared" si="32"/>
        <v>0</v>
      </c>
      <c r="N172" s="3">
        <f t="shared" si="32"/>
        <v>0</v>
      </c>
      <c r="O172" s="85">
        <f t="shared" si="24"/>
        <v>58078.979999999996</v>
      </c>
      <c r="Q172" s="373">
        <v>0</v>
      </c>
      <c r="R172" s="373">
        <v>0</v>
      </c>
      <c r="S172" s="373">
        <v>0</v>
      </c>
      <c r="T172" s="373">
        <v>0</v>
      </c>
      <c r="U172" s="373">
        <v>0</v>
      </c>
      <c r="V172" s="373">
        <v>0</v>
      </c>
      <c r="W172" s="373">
        <v>0</v>
      </c>
      <c r="X172" s="373">
        <v>0</v>
      </c>
      <c r="Y172" s="373">
        <v>0</v>
      </c>
      <c r="Z172" s="373">
        <v>0</v>
      </c>
      <c r="AA172" s="373">
        <v>0</v>
      </c>
      <c r="AB172" s="402">
        <v>0</v>
      </c>
    </row>
    <row r="173" spans="1:28" x14ac:dyDescent="0.3">
      <c r="A173" s="564"/>
      <c r="B173" s="11" t="s">
        <v>99</v>
      </c>
      <c r="C173" s="3">
        <f t="shared" ref="C173:N173" si="33">C29+C45+C61+C77+C93+C141+C157</f>
        <v>349071.7172751422</v>
      </c>
      <c r="D173" s="3">
        <f t="shared" si="33"/>
        <v>0</v>
      </c>
      <c r="E173" s="3">
        <f t="shared" si="33"/>
        <v>0</v>
      </c>
      <c r="F173" s="3">
        <f t="shared" si="33"/>
        <v>345985.57431450469</v>
      </c>
      <c r="G173" s="3">
        <f t="shared" si="33"/>
        <v>312598.12800311152</v>
      </c>
      <c r="H173" s="3">
        <f t="shared" si="33"/>
        <v>0</v>
      </c>
      <c r="I173" s="3">
        <f t="shared" si="33"/>
        <v>323609.13340516627</v>
      </c>
      <c r="J173" s="3">
        <f t="shared" si="33"/>
        <v>834036.30739132001</v>
      </c>
      <c r="K173" s="3">
        <f t="shared" si="33"/>
        <v>340472.23726261349</v>
      </c>
      <c r="L173" s="3">
        <f t="shared" si="33"/>
        <v>300024.02675076155</v>
      </c>
      <c r="M173" s="3">
        <f t="shared" si="33"/>
        <v>360623.6073192202</v>
      </c>
      <c r="N173" s="3">
        <f t="shared" si="33"/>
        <v>884842.36335089849</v>
      </c>
      <c r="O173" s="85">
        <f t="shared" si="24"/>
        <v>4051263.0950727384</v>
      </c>
      <c r="Q173" s="373">
        <v>0</v>
      </c>
      <c r="R173" s="373">
        <v>0</v>
      </c>
      <c r="S173" s="373">
        <v>0</v>
      </c>
      <c r="T173" s="373">
        <v>0</v>
      </c>
      <c r="U173" s="373">
        <v>0</v>
      </c>
      <c r="V173" s="373">
        <v>0</v>
      </c>
      <c r="W173" s="373">
        <v>0</v>
      </c>
      <c r="X173" s="373">
        <v>0</v>
      </c>
      <c r="Y173" s="373">
        <v>0</v>
      </c>
      <c r="Z173" s="373">
        <v>0</v>
      </c>
      <c r="AA173" s="373">
        <v>0</v>
      </c>
      <c r="AB173" s="402">
        <v>0</v>
      </c>
    </row>
    <row r="174" spans="1:28" x14ac:dyDescent="0.3">
      <c r="A174" s="564"/>
      <c r="B174" s="11" t="s">
        <v>100</v>
      </c>
      <c r="C174" s="3">
        <f t="shared" ref="C174:N174" si="34">C30+C46+C62+C78+C94+C142+C158</f>
        <v>0</v>
      </c>
      <c r="D174" s="3">
        <f t="shared" si="34"/>
        <v>0</v>
      </c>
      <c r="E174" s="3">
        <f t="shared" si="34"/>
        <v>0</v>
      </c>
      <c r="F174" s="3">
        <f t="shared" si="34"/>
        <v>0</v>
      </c>
      <c r="G174" s="3">
        <f t="shared" si="34"/>
        <v>0</v>
      </c>
      <c r="H174" s="3">
        <f t="shared" si="34"/>
        <v>0</v>
      </c>
      <c r="I174" s="3">
        <f t="shared" si="34"/>
        <v>0</v>
      </c>
      <c r="J174" s="3">
        <f t="shared" si="34"/>
        <v>0</v>
      </c>
      <c r="K174" s="3">
        <f t="shared" si="34"/>
        <v>141994.74900758473</v>
      </c>
      <c r="L174" s="3">
        <f t="shared" si="34"/>
        <v>0</v>
      </c>
      <c r="M174" s="3">
        <f t="shared" si="34"/>
        <v>0</v>
      </c>
      <c r="N174" s="3">
        <f t="shared" si="34"/>
        <v>1697481.818216949</v>
      </c>
      <c r="O174" s="85">
        <f t="shared" si="24"/>
        <v>1839476.5672245338</v>
      </c>
      <c r="Q174" s="373">
        <v>0</v>
      </c>
      <c r="R174" s="373">
        <v>0</v>
      </c>
      <c r="S174" s="373">
        <v>0</v>
      </c>
      <c r="T174" s="373">
        <v>0</v>
      </c>
      <c r="U174" s="373">
        <v>0</v>
      </c>
      <c r="V174" s="373">
        <v>0</v>
      </c>
      <c r="W174" s="373">
        <v>0</v>
      </c>
      <c r="X174" s="373">
        <v>0</v>
      </c>
      <c r="Y174" s="373">
        <v>0</v>
      </c>
      <c r="Z174" s="373">
        <v>0</v>
      </c>
      <c r="AA174" s="373">
        <v>0</v>
      </c>
      <c r="AB174" s="402">
        <v>0</v>
      </c>
    </row>
    <row r="175" spans="1:28" x14ac:dyDescent="0.3">
      <c r="A175" s="564"/>
      <c r="B175" s="11" t="s">
        <v>101</v>
      </c>
      <c r="C175" s="3">
        <f t="shared" ref="C175:N175" si="35">C31+C47+C63+C79+C95+C143+C159</f>
        <v>70607.916805421206</v>
      </c>
      <c r="D175" s="3">
        <f t="shared" si="35"/>
        <v>0</v>
      </c>
      <c r="E175" s="3">
        <f t="shared" si="35"/>
        <v>0</v>
      </c>
      <c r="F175" s="3">
        <f t="shared" si="35"/>
        <v>28120.731071812268</v>
      </c>
      <c r="G175" s="3">
        <f t="shared" si="35"/>
        <v>1317254.6126131436</v>
      </c>
      <c r="H175" s="3">
        <f t="shared" si="35"/>
        <v>53926.550220503123</v>
      </c>
      <c r="I175" s="3">
        <f t="shared" si="35"/>
        <v>0</v>
      </c>
      <c r="J175" s="3">
        <f t="shared" si="35"/>
        <v>9540.3431467871105</v>
      </c>
      <c r="K175" s="3">
        <f t="shared" si="35"/>
        <v>2175.3897708362788</v>
      </c>
      <c r="L175" s="3">
        <f t="shared" si="35"/>
        <v>0</v>
      </c>
      <c r="M175" s="3">
        <f t="shared" si="35"/>
        <v>122587.13506723587</v>
      </c>
      <c r="N175" s="3">
        <f t="shared" si="35"/>
        <v>469959.00522012514</v>
      </c>
      <c r="O175" s="85">
        <f t="shared" si="24"/>
        <v>2074171.6839158649</v>
      </c>
      <c r="Q175" s="373">
        <v>0</v>
      </c>
      <c r="R175" s="373">
        <v>0</v>
      </c>
      <c r="S175" s="373">
        <v>0</v>
      </c>
      <c r="T175" s="373">
        <v>0</v>
      </c>
      <c r="U175" s="373">
        <v>0</v>
      </c>
      <c r="V175" s="373">
        <v>0</v>
      </c>
      <c r="W175" s="373">
        <v>0</v>
      </c>
      <c r="X175" s="373">
        <v>0</v>
      </c>
      <c r="Y175" s="373">
        <v>0</v>
      </c>
      <c r="Z175" s="373">
        <v>0</v>
      </c>
      <c r="AA175" s="373">
        <v>0</v>
      </c>
      <c r="AB175" s="402">
        <v>0</v>
      </c>
    </row>
    <row r="176" spans="1:28" ht="15" thickBot="1" x14ac:dyDescent="0.35">
      <c r="A176" s="565"/>
      <c r="B176" s="11" t="s">
        <v>102</v>
      </c>
      <c r="C176" s="3">
        <f t="shared" ref="C176:N176" si="36">C32+C48+C64+C80+C96+C144+C160</f>
        <v>0</v>
      </c>
      <c r="D176" s="3">
        <f t="shared" si="36"/>
        <v>0</v>
      </c>
      <c r="E176" s="3">
        <f t="shared" si="36"/>
        <v>19378.896000000001</v>
      </c>
      <c r="F176" s="3">
        <f t="shared" si="36"/>
        <v>0</v>
      </c>
      <c r="G176" s="3">
        <f t="shared" si="36"/>
        <v>0</v>
      </c>
      <c r="H176" s="3">
        <f t="shared" si="36"/>
        <v>0</v>
      </c>
      <c r="I176" s="3">
        <f t="shared" si="36"/>
        <v>0</v>
      </c>
      <c r="J176" s="3">
        <f t="shared" si="36"/>
        <v>0</v>
      </c>
      <c r="K176" s="3">
        <f t="shared" si="36"/>
        <v>19378.896000000001</v>
      </c>
      <c r="L176" s="3">
        <f t="shared" si="36"/>
        <v>0</v>
      </c>
      <c r="M176" s="3">
        <f t="shared" si="36"/>
        <v>0</v>
      </c>
      <c r="N176" s="3">
        <f t="shared" si="36"/>
        <v>237402.48552973071</v>
      </c>
      <c r="O176" s="85">
        <f t="shared" si="24"/>
        <v>276160.27752973069</v>
      </c>
      <c r="Q176" s="373">
        <v>0</v>
      </c>
      <c r="R176" s="373">
        <v>0</v>
      </c>
      <c r="S176" s="373">
        <v>0</v>
      </c>
      <c r="T176" s="373">
        <v>0</v>
      </c>
      <c r="U176" s="373">
        <v>0</v>
      </c>
      <c r="V176" s="373">
        <v>0</v>
      </c>
      <c r="W176" s="373">
        <v>0</v>
      </c>
      <c r="X176" s="373">
        <v>0</v>
      </c>
      <c r="Y176" s="373">
        <v>0</v>
      </c>
      <c r="Z176" s="373">
        <v>0</v>
      </c>
      <c r="AA176" s="373">
        <v>0</v>
      </c>
      <c r="AB176" s="402">
        <v>0</v>
      </c>
    </row>
    <row r="177" spans="1:28" ht="21.45" customHeight="1" thickBot="1" x14ac:dyDescent="0.35">
      <c r="B177" s="225" t="s">
        <v>70</v>
      </c>
      <c r="C177" s="226">
        <f t="shared" ref="C177:N177" si="37">SUM(C164:C176)</f>
        <v>5203140.0696293479</v>
      </c>
      <c r="D177" s="226">
        <f t="shared" si="37"/>
        <v>3528627.0774600934</v>
      </c>
      <c r="E177" s="226">
        <f t="shared" si="37"/>
        <v>3566568.1968925688</v>
      </c>
      <c r="F177" s="226">
        <f t="shared" si="37"/>
        <v>8006391.6994987838</v>
      </c>
      <c r="G177" s="226">
        <f t="shared" si="37"/>
        <v>8589631.9171207193</v>
      </c>
      <c r="H177" s="226">
        <f t="shared" si="37"/>
        <v>7837718.5566136567</v>
      </c>
      <c r="I177" s="226">
        <f t="shared" si="37"/>
        <v>8277756.6200527651</v>
      </c>
      <c r="J177" s="226">
        <f t="shared" si="37"/>
        <v>10141897.842394169</v>
      </c>
      <c r="K177" s="226">
        <f t="shared" si="37"/>
        <v>9424433.1060673855</v>
      </c>
      <c r="L177" s="226">
        <f t="shared" si="37"/>
        <v>14092223.381904174</v>
      </c>
      <c r="M177" s="226">
        <f t="shared" si="37"/>
        <v>15383558.086022615</v>
      </c>
      <c r="N177" s="226">
        <f t="shared" si="37"/>
        <v>50473277.45575399</v>
      </c>
      <c r="O177" s="235">
        <f t="shared" si="24"/>
        <v>144525224.00941026</v>
      </c>
      <c r="P177" s="374">
        <f>SUM(C20:N32,C36:N48,C52:N64,C68:N80,C84:N96,C132:N144,C148:N160)</f>
        <v>144525224.00941023</v>
      </c>
      <c r="Q177" s="373">
        <v>0</v>
      </c>
      <c r="R177" s="373">
        <v>0</v>
      </c>
      <c r="S177" s="373">
        <v>0</v>
      </c>
      <c r="T177" s="373">
        <v>0</v>
      </c>
      <c r="U177" s="373">
        <v>0</v>
      </c>
      <c r="V177" s="373">
        <v>0</v>
      </c>
      <c r="W177" s="373">
        <v>0</v>
      </c>
      <c r="X177" s="373">
        <v>0</v>
      </c>
      <c r="Y177" s="373">
        <v>0</v>
      </c>
      <c r="Z177" s="373">
        <v>0</v>
      </c>
      <c r="AA177" s="373">
        <v>0</v>
      </c>
      <c r="AB177" s="402">
        <v>0</v>
      </c>
    </row>
    <row r="178" spans="1:28" ht="21.45" customHeight="1" thickBot="1" x14ac:dyDescent="0.35"/>
    <row r="179" spans="1:28" ht="21.45" customHeight="1" thickBot="1" x14ac:dyDescent="0.35">
      <c r="B179" s="221" t="s">
        <v>48</v>
      </c>
      <c r="C179" s="222">
        <v>43850</v>
      </c>
      <c r="D179" s="222">
        <v>43882</v>
      </c>
      <c r="E179" s="222">
        <v>43914</v>
      </c>
      <c r="F179" s="222">
        <v>43946</v>
      </c>
      <c r="G179" s="222">
        <v>43978</v>
      </c>
      <c r="H179" s="222">
        <v>44010</v>
      </c>
      <c r="I179" s="222">
        <v>44042</v>
      </c>
      <c r="J179" s="222">
        <v>44074</v>
      </c>
      <c r="K179" s="222">
        <v>44076</v>
      </c>
      <c r="L179" s="222">
        <v>44107</v>
      </c>
      <c r="M179" s="222">
        <v>44140</v>
      </c>
      <c r="N179" s="222" t="s">
        <v>57</v>
      </c>
      <c r="O179" s="223" t="s">
        <v>3</v>
      </c>
    </row>
    <row r="180" spans="1:28" ht="15" customHeight="1" x14ac:dyDescent="0.3">
      <c r="A180" s="560" t="s">
        <v>114</v>
      </c>
      <c r="B180" s="232" t="s">
        <v>90</v>
      </c>
      <c r="C180" s="3">
        <f>C4+C116</f>
        <v>0</v>
      </c>
      <c r="D180" s="3">
        <f t="shared" ref="D180:N180" si="38">D4+D116</f>
        <v>0</v>
      </c>
      <c r="E180" s="3">
        <f t="shared" si="38"/>
        <v>0</v>
      </c>
      <c r="F180" s="3">
        <f t="shared" si="38"/>
        <v>0</v>
      </c>
      <c r="G180" s="3">
        <f t="shared" si="38"/>
        <v>0</v>
      </c>
      <c r="H180" s="3">
        <f t="shared" si="38"/>
        <v>0</v>
      </c>
      <c r="I180" s="3">
        <f t="shared" si="38"/>
        <v>0</v>
      </c>
      <c r="J180" s="3">
        <f t="shared" si="38"/>
        <v>0</v>
      </c>
      <c r="K180" s="3">
        <f t="shared" si="38"/>
        <v>0</v>
      </c>
      <c r="L180" s="3">
        <f t="shared" si="38"/>
        <v>0</v>
      </c>
      <c r="M180" s="3">
        <f t="shared" si="38"/>
        <v>0</v>
      </c>
      <c r="N180" s="3">
        <f t="shared" si="38"/>
        <v>0</v>
      </c>
      <c r="O180" s="85">
        <f t="shared" ref="O180:O193" si="39">SUM(C180:N180)</f>
        <v>0</v>
      </c>
      <c r="Q180" s="373">
        <v>0</v>
      </c>
      <c r="R180" s="373">
        <v>0</v>
      </c>
      <c r="S180" s="373">
        <v>0</v>
      </c>
      <c r="T180" s="373">
        <v>0</v>
      </c>
      <c r="U180" s="373">
        <v>0</v>
      </c>
      <c r="V180" s="373">
        <v>0</v>
      </c>
      <c r="W180" s="373">
        <v>0</v>
      </c>
      <c r="X180" s="373">
        <v>0</v>
      </c>
      <c r="Y180" s="373">
        <v>0</v>
      </c>
      <c r="Z180" s="373">
        <v>0</v>
      </c>
      <c r="AA180" s="373">
        <v>0</v>
      </c>
      <c r="AB180" s="402">
        <v>0</v>
      </c>
    </row>
    <row r="181" spans="1:28" x14ac:dyDescent="0.3">
      <c r="A181" s="561"/>
      <c r="B181" s="232" t="s">
        <v>91</v>
      </c>
      <c r="C181" s="3">
        <f t="shared" ref="C181:N181" si="40">C5+C117</f>
        <v>0</v>
      </c>
      <c r="D181" s="3">
        <f t="shared" si="40"/>
        <v>0</v>
      </c>
      <c r="E181" s="3">
        <f t="shared" si="40"/>
        <v>0</v>
      </c>
      <c r="F181" s="3">
        <f t="shared" si="40"/>
        <v>0</v>
      </c>
      <c r="G181" s="3">
        <f t="shared" si="40"/>
        <v>0</v>
      </c>
      <c r="H181" s="3">
        <f t="shared" si="40"/>
        <v>0</v>
      </c>
      <c r="I181" s="3">
        <f t="shared" si="40"/>
        <v>0</v>
      </c>
      <c r="J181" s="3">
        <f t="shared" si="40"/>
        <v>0</v>
      </c>
      <c r="K181" s="3">
        <f t="shared" si="40"/>
        <v>0</v>
      </c>
      <c r="L181" s="3">
        <f t="shared" si="40"/>
        <v>0</v>
      </c>
      <c r="M181" s="3">
        <f t="shared" si="40"/>
        <v>0</v>
      </c>
      <c r="N181" s="3">
        <f t="shared" si="40"/>
        <v>0</v>
      </c>
      <c r="O181" s="85">
        <f t="shared" si="39"/>
        <v>0</v>
      </c>
      <c r="Q181" s="373">
        <v>0</v>
      </c>
      <c r="R181" s="373">
        <v>0</v>
      </c>
      <c r="S181" s="373">
        <v>0</v>
      </c>
      <c r="T181" s="373">
        <v>0</v>
      </c>
      <c r="U181" s="373">
        <v>0</v>
      </c>
      <c r="V181" s="373">
        <v>0</v>
      </c>
      <c r="W181" s="373">
        <v>0</v>
      </c>
      <c r="X181" s="373">
        <v>0</v>
      </c>
      <c r="Y181" s="373">
        <v>0</v>
      </c>
      <c r="Z181" s="373">
        <v>0</v>
      </c>
      <c r="AA181" s="373">
        <v>0</v>
      </c>
      <c r="AB181" s="402">
        <v>0</v>
      </c>
    </row>
    <row r="182" spans="1:28" x14ac:dyDescent="0.3">
      <c r="A182" s="561"/>
      <c r="B182" s="232" t="s">
        <v>92</v>
      </c>
      <c r="C182" s="3">
        <f t="shared" ref="C182:N182" si="41">C6+C118</f>
        <v>0</v>
      </c>
      <c r="D182" s="3">
        <f t="shared" si="41"/>
        <v>0</v>
      </c>
      <c r="E182" s="3">
        <f t="shared" si="41"/>
        <v>0</v>
      </c>
      <c r="F182" s="3">
        <f t="shared" si="41"/>
        <v>0</v>
      </c>
      <c r="G182" s="3">
        <f t="shared" si="41"/>
        <v>0</v>
      </c>
      <c r="H182" s="3">
        <f t="shared" si="41"/>
        <v>0</v>
      </c>
      <c r="I182" s="3">
        <f t="shared" si="41"/>
        <v>0</v>
      </c>
      <c r="J182" s="3">
        <f t="shared" si="41"/>
        <v>0</v>
      </c>
      <c r="K182" s="3">
        <f t="shared" si="41"/>
        <v>0</v>
      </c>
      <c r="L182" s="3">
        <f t="shared" si="41"/>
        <v>0</v>
      </c>
      <c r="M182" s="3">
        <f t="shared" si="41"/>
        <v>0</v>
      </c>
      <c r="N182" s="3">
        <f t="shared" si="41"/>
        <v>0</v>
      </c>
      <c r="O182" s="85">
        <f t="shared" si="39"/>
        <v>0</v>
      </c>
      <c r="Q182" s="373">
        <v>0</v>
      </c>
      <c r="R182" s="373">
        <v>0</v>
      </c>
      <c r="S182" s="373">
        <v>0</v>
      </c>
      <c r="T182" s="373">
        <v>0</v>
      </c>
      <c r="U182" s="373">
        <v>0</v>
      </c>
      <c r="V182" s="373">
        <v>0</v>
      </c>
      <c r="W182" s="373">
        <v>0</v>
      </c>
      <c r="X182" s="373">
        <v>0</v>
      </c>
      <c r="Y182" s="373">
        <v>0</v>
      </c>
      <c r="Z182" s="373">
        <v>0</v>
      </c>
      <c r="AA182" s="373">
        <v>0</v>
      </c>
      <c r="AB182" s="402">
        <v>0</v>
      </c>
    </row>
    <row r="183" spans="1:28" x14ac:dyDescent="0.3">
      <c r="A183" s="561"/>
      <c r="B183" s="232" t="s">
        <v>93</v>
      </c>
      <c r="C183" s="3">
        <f t="shared" ref="C183:N183" si="42">C7+C119</f>
        <v>0</v>
      </c>
      <c r="D183" s="3">
        <f t="shared" si="42"/>
        <v>0</v>
      </c>
      <c r="E183" s="3">
        <f t="shared" si="42"/>
        <v>0</v>
      </c>
      <c r="F183" s="3">
        <f t="shared" si="42"/>
        <v>0</v>
      </c>
      <c r="G183" s="3">
        <f t="shared" si="42"/>
        <v>0</v>
      </c>
      <c r="H183" s="3">
        <f t="shared" si="42"/>
        <v>0</v>
      </c>
      <c r="I183" s="3">
        <f t="shared" si="42"/>
        <v>0</v>
      </c>
      <c r="J183" s="3">
        <f t="shared" si="42"/>
        <v>0</v>
      </c>
      <c r="K183" s="3">
        <f t="shared" si="42"/>
        <v>0</v>
      </c>
      <c r="L183" s="3">
        <f t="shared" si="42"/>
        <v>0</v>
      </c>
      <c r="M183" s="3">
        <f t="shared" si="42"/>
        <v>0</v>
      </c>
      <c r="N183" s="3">
        <f t="shared" si="42"/>
        <v>0</v>
      </c>
      <c r="O183" s="85">
        <f t="shared" si="39"/>
        <v>0</v>
      </c>
      <c r="Q183" s="373">
        <v>0</v>
      </c>
      <c r="R183" s="373">
        <v>0</v>
      </c>
      <c r="S183" s="373">
        <v>0</v>
      </c>
      <c r="T183" s="373">
        <v>0</v>
      </c>
      <c r="U183" s="373">
        <v>0</v>
      </c>
      <c r="V183" s="373">
        <v>0</v>
      </c>
      <c r="W183" s="373">
        <v>0</v>
      </c>
      <c r="X183" s="373">
        <v>0</v>
      </c>
      <c r="Y183" s="373">
        <v>0</v>
      </c>
      <c r="Z183" s="373">
        <v>0</v>
      </c>
      <c r="AA183" s="373">
        <v>0</v>
      </c>
      <c r="AB183" s="402">
        <v>0</v>
      </c>
    </row>
    <row r="184" spans="1:28" x14ac:dyDescent="0.3">
      <c r="A184" s="561"/>
      <c r="B184" s="232" t="s">
        <v>94</v>
      </c>
      <c r="C184" s="3">
        <f t="shared" ref="C184:N184" si="43">C8+C120</f>
        <v>0</v>
      </c>
      <c r="D184" s="3">
        <f t="shared" si="43"/>
        <v>0</v>
      </c>
      <c r="E184" s="3">
        <f t="shared" si="43"/>
        <v>0</v>
      </c>
      <c r="F184" s="3">
        <f t="shared" si="43"/>
        <v>0</v>
      </c>
      <c r="G184" s="3">
        <f t="shared" si="43"/>
        <v>0</v>
      </c>
      <c r="H184" s="3">
        <f t="shared" si="43"/>
        <v>0</v>
      </c>
      <c r="I184" s="3">
        <f t="shared" si="43"/>
        <v>0</v>
      </c>
      <c r="J184" s="3">
        <f t="shared" si="43"/>
        <v>0</v>
      </c>
      <c r="K184" s="3">
        <f t="shared" si="43"/>
        <v>0</v>
      </c>
      <c r="L184" s="3">
        <f t="shared" si="43"/>
        <v>0</v>
      </c>
      <c r="M184" s="3">
        <f t="shared" si="43"/>
        <v>0</v>
      </c>
      <c r="N184" s="3">
        <f t="shared" si="43"/>
        <v>0</v>
      </c>
      <c r="O184" s="85">
        <f t="shared" si="39"/>
        <v>0</v>
      </c>
      <c r="Q184" s="373">
        <v>0</v>
      </c>
      <c r="R184" s="373">
        <v>0</v>
      </c>
      <c r="S184" s="373">
        <v>0</v>
      </c>
      <c r="T184" s="373">
        <v>0</v>
      </c>
      <c r="U184" s="373">
        <v>0</v>
      </c>
      <c r="V184" s="373">
        <v>0</v>
      </c>
      <c r="W184" s="373">
        <v>0</v>
      </c>
      <c r="X184" s="373">
        <v>0</v>
      </c>
      <c r="Y184" s="373">
        <v>0</v>
      </c>
      <c r="Z184" s="373">
        <v>0</v>
      </c>
      <c r="AA184" s="373">
        <v>0</v>
      </c>
      <c r="AB184" s="402">
        <v>0</v>
      </c>
    </row>
    <row r="185" spans="1:28" x14ac:dyDescent="0.3">
      <c r="A185" s="561"/>
      <c r="B185" s="232" t="s">
        <v>95</v>
      </c>
      <c r="C185" s="3">
        <f t="shared" ref="C185:N185" si="44">C9+C121</f>
        <v>0</v>
      </c>
      <c r="D185" s="3">
        <f t="shared" si="44"/>
        <v>0</v>
      </c>
      <c r="E185" s="3">
        <f t="shared" si="44"/>
        <v>0</v>
      </c>
      <c r="F185" s="3">
        <f t="shared" si="44"/>
        <v>0</v>
      </c>
      <c r="G185" s="3">
        <f t="shared" si="44"/>
        <v>0</v>
      </c>
      <c r="H185" s="3">
        <f t="shared" si="44"/>
        <v>0</v>
      </c>
      <c r="I185" s="3">
        <f t="shared" si="44"/>
        <v>0</v>
      </c>
      <c r="J185" s="3">
        <f t="shared" si="44"/>
        <v>0</v>
      </c>
      <c r="K185" s="3">
        <f t="shared" si="44"/>
        <v>0</v>
      </c>
      <c r="L185" s="3">
        <f t="shared" si="44"/>
        <v>0</v>
      </c>
      <c r="M185" s="3">
        <f t="shared" si="44"/>
        <v>0</v>
      </c>
      <c r="N185" s="3">
        <f t="shared" si="44"/>
        <v>0</v>
      </c>
      <c r="O185" s="85">
        <f t="shared" si="39"/>
        <v>0</v>
      </c>
      <c r="Q185" s="373">
        <v>0</v>
      </c>
      <c r="R185" s="373">
        <v>0</v>
      </c>
      <c r="S185" s="373">
        <v>0</v>
      </c>
      <c r="T185" s="373">
        <v>0</v>
      </c>
      <c r="U185" s="373">
        <v>0</v>
      </c>
      <c r="V185" s="373">
        <v>0</v>
      </c>
      <c r="W185" s="373">
        <v>0</v>
      </c>
      <c r="X185" s="373">
        <v>0</v>
      </c>
      <c r="Y185" s="373">
        <v>0</v>
      </c>
      <c r="Z185" s="373">
        <v>0</v>
      </c>
      <c r="AA185" s="373">
        <v>0</v>
      </c>
      <c r="AB185" s="402">
        <v>0</v>
      </c>
    </row>
    <row r="186" spans="1:28" x14ac:dyDescent="0.3">
      <c r="A186" s="561"/>
      <c r="B186" s="232" t="s">
        <v>96</v>
      </c>
      <c r="C186" s="3">
        <f t="shared" ref="C186:N186" si="45">C10+C122</f>
        <v>0</v>
      </c>
      <c r="D186" s="3">
        <f t="shared" si="45"/>
        <v>0</v>
      </c>
      <c r="E186" s="3">
        <f t="shared" si="45"/>
        <v>0</v>
      </c>
      <c r="F186" s="3">
        <f t="shared" si="45"/>
        <v>0</v>
      </c>
      <c r="G186" s="3">
        <f t="shared" si="45"/>
        <v>0</v>
      </c>
      <c r="H186" s="3">
        <f t="shared" si="45"/>
        <v>0</v>
      </c>
      <c r="I186" s="3">
        <f t="shared" si="45"/>
        <v>0</v>
      </c>
      <c r="J186" s="3">
        <f t="shared" si="45"/>
        <v>0</v>
      </c>
      <c r="K186" s="3">
        <f t="shared" si="45"/>
        <v>0</v>
      </c>
      <c r="L186" s="3">
        <f t="shared" si="45"/>
        <v>0</v>
      </c>
      <c r="M186" s="3">
        <f t="shared" si="45"/>
        <v>0</v>
      </c>
      <c r="N186" s="3">
        <f t="shared" si="45"/>
        <v>0</v>
      </c>
      <c r="O186" s="85">
        <f t="shared" si="39"/>
        <v>0</v>
      </c>
      <c r="Q186" s="373">
        <v>0</v>
      </c>
      <c r="R186" s="373">
        <v>0</v>
      </c>
      <c r="S186" s="373">
        <v>0</v>
      </c>
      <c r="T186" s="373">
        <v>0</v>
      </c>
      <c r="U186" s="373">
        <v>0</v>
      </c>
      <c r="V186" s="373">
        <v>0</v>
      </c>
      <c r="W186" s="373">
        <v>0</v>
      </c>
      <c r="X186" s="373">
        <v>0</v>
      </c>
      <c r="Y186" s="373">
        <v>0</v>
      </c>
      <c r="Z186" s="373">
        <v>0</v>
      </c>
      <c r="AA186" s="373">
        <v>0</v>
      </c>
      <c r="AB186" s="402">
        <v>0</v>
      </c>
    </row>
    <row r="187" spans="1:28" x14ac:dyDescent="0.3">
      <c r="A187" s="561"/>
      <c r="B187" s="232" t="s">
        <v>97</v>
      </c>
      <c r="C187" s="3">
        <f t="shared" ref="C187:N187" si="46">C11+C123</f>
        <v>0</v>
      </c>
      <c r="D187" s="3">
        <f t="shared" si="46"/>
        <v>181753.52627146486</v>
      </c>
      <c r="E187" s="3">
        <f t="shared" si="46"/>
        <v>205462.59867490234</v>
      </c>
      <c r="F187" s="3">
        <f t="shared" si="46"/>
        <v>256410.11370000005</v>
      </c>
      <c r="G187" s="3">
        <f t="shared" si="46"/>
        <v>0</v>
      </c>
      <c r="H187" s="3">
        <f t="shared" si="46"/>
        <v>0</v>
      </c>
      <c r="I187" s="3">
        <f t="shared" si="46"/>
        <v>62475.118247656254</v>
      </c>
      <c r="J187" s="3">
        <f t="shared" si="46"/>
        <v>15803.165647949219</v>
      </c>
      <c r="K187" s="3">
        <f t="shared" si="46"/>
        <v>0</v>
      </c>
      <c r="L187" s="3">
        <f t="shared" si="46"/>
        <v>121434.16351318359</v>
      </c>
      <c r="M187" s="3">
        <f t="shared" si="46"/>
        <v>100641.89000244142</v>
      </c>
      <c r="N187" s="3">
        <f t="shared" si="46"/>
        <v>13385.460090637207</v>
      </c>
      <c r="O187" s="85">
        <f t="shared" si="39"/>
        <v>957366.03614823497</v>
      </c>
      <c r="Q187" s="373">
        <v>0</v>
      </c>
      <c r="R187" s="373">
        <v>0</v>
      </c>
      <c r="S187" s="373">
        <v>0</v>
      </c>
      <c r="T187" s="373">
        <v>0</v>
      </c>
      <c r="U187" s="373">
        <v>0</v>
      </c>
      <c r="V187" s="373">
        <v>0</v>
      </c>
      <c r="W187" s="373">
        <v>0</v>
      </c>
      <c r="X187" s="373">
        <v>0</v>
      </c>
      <c r="Y187" s="373">
        <v>0</v>
      </c>
      <c r="Z187" s="373">
        <v>0</v>
      </c>
      <c r="AA187" s="373">
        <v>0</v>
      </c>
      <c r="AB187" s="402">
        <v>0</v>
      </c>
    </row>
    <row r="188" spans="1:28" x14ac:dyDescent="0.3">
      <c r="A188" s="561"/>
      <c r="B188" s="232" t="s">
        <v>98</v>
      </c>
      <c r="C188" s="3">
        <f t="shared" ref="C188:N188" si="47">C12+C124</f>
        <v>0</v>
      </c>
      <c r="D188" s="3">
        <f t="shared" si="47"/>
        <v>0</v>
      </c>
      <c r="E188" s="3">
        <f t="shared" si="47"/>
        <v>0</v>
      </c>
      <c r="F188" s="3">
        <f t="shared" si="47"/>
        <v>0</v>
      </c>
      <c r="G188" s="3">
        <f t="shared" si="47"/>
        <v>0</v>
      </c>
      <c r="H188" s="3">
        <f t="shared" si="47"/>
        <v>0</v>
      </c>
      <c r="I188" s="3">
        <f t="shared" si="47"/>
        <v>0</v>
      </c>
      <c r="J188" s="3">
        <f t="shared" si="47"/>
        <v>0</v>
      </c>
      <c r="K188" s="3">
        <f t="shared" si="47"/>
        <v>0</v>
      </c>
      <c r="L188" s="3">
        <f t="shared" si="47"/>
        <v>0</v>
      </c>
      <c r="M188" s="3">
        <f t="shared" si="47"/>
        <v>0</v>
      </c>
      <c r="N188" s="3">
        <f t="shared" si="47"/>
        <v>0</v>
      </c>
      <c r="O188" s="85">
        <f t="shared" si="39"/>
        <v>0</v>
      </c>
      <c r="Q188" s="373">
        <v>0</v>
      </c>
      <c r="R188" s="373">
        <v>0</v>
      </c>
      <c r="S188" s="373">
        <v>0</v>
      </c>
      <c r="T188" s="373">
        <v>0</v>
      </c>
      <c r="U188" s="373">
        <v>0</v>
      </c>
      <c r="V188" s="373">
        <v>0</v>
      </c>
      <c r="W188" s="373">
        <v>0</v>
      </c>
      <c r="X188" s="373">
        <v>0</v>
      </c>
      <c r="Y188" s="373">
        <v>0</v>
      </c>
      <c r="Z188" s="373">
        <v>0</v>
      </c>
      <c r="AA188" s="373">
        <v>0</v>
      </c>
      <c r="AB188" s="402">
        <v>0</v>
      </c>
    </row>
    <row r="189" spans="1:28" x14ac:dyDescent="0.3">
      <c r="A189" s="561"/>
      <c r="B189" s="232" t="s">
        <v>99</v>
      </c>
      <c r="C189" s="3">
        <f t="shared" ref="C189:N189" si="48">C13+C125</f>
        <v>0</v>
      </c>
      <c r="D189" s="3">
        <f t="shared" si="48"/>
        <v>0</v>
      </c>
      <c r="E189" s="3">
        <f t="shared" si="48"/>
        <v>0</v>
      </c>
      <c r="F189" s="3">
        <f t="shared" si="48"/>
        <v>0</v>
      </c>
      <c r="G189" s="3">
        <f t="shared" si="48"/>
        <v>0</v>
      </c>
      <c r="H189" s="3">
        <f t="shared" si="48"/>
        <v>0</v>
      </c>
      <c r="I189" s="3">
        <f t="shared" si="48"/>
        <v>0</v>
      </c>
      <c r="J189" s="3">
        <f t="shared" si="48"/>
        <v>0</v>
      </c>
      <c r="K189" s="3">
        <f t="shared" si="48"/>
        <v>0</v>
      </c>
      <c r="L189" s="3">
        <f t="shared" si="48"/>
        <v>0</v>
      </c>
      <c r="M189" s="3">
        <f t="shared" si="48"/>
        <v>0</v>
      </c>
      <c r="N189" s="3">
        <f t="shared" si="48"/>
        <v>0</v>
      </c>
      <c r="O189" s="85">
        <f t="shared" si="39"/>
        <v>0</v>
      </c>
      <c r="Q189" s="373">
        <v>0</v>
      </c>
      <c r="R189" s="373">
        <v>0</v>
      </c>
      <c r="S189" s="373">
        <v>0</v>
      </c>
      <c r="T189" s="373">
        <v>0</v>
      </c>
      <c r="U189" s="373">
        <v>0</v>
      </c>
      <c r="V189" s="373">
        <v>0</v>
      </c>
      <c r="W189" s="373">
        <v>0</v>
      </c>
      <c r="X189" s="373">
        <v>0</v>
      </c>
      <c r="Y189" s="373">
        <v>0</v>
      </c>
      <c r="Z189" s="373">
        <v>0</v>
      </c>
      <c r="AA189" s="373">
        <v>0</v>
      </c>
      <c r="AB189" s="402">
        <v>0</v>
      </c>
    </row>
    <row r="190" spans="1:28" x14ac:dyDescent="0.3">
      <c r="A190" s="561"/>
      <c r="B190" s="232" t="s">
        <v>100</v>
      </c>
      <c r="C190" s="3">
        <f t="shared" ref="C190:N190" si="49">C14+C126</f>
        <v>0</v>
      </c>
      <c r="D190" s="3">
        <f t="shared" si="49"/>
        <v>0</v>
      </c>
      <c r="E190" s="3">
        <f t="shared" si="49"/>
        <v>0</v>
      </c>
      <c r="F190" s="3">
        <f t="shared" si="49"/>
        <v>0</v>
      </c>
      <c r="G190" s="3">
        <f t="shared" si="49"/>
        <v>0</v>
      </c>
      <c r="H190" s="3">
        <f t="shared" si="49"/>
        <v>0</v>
      </c>
      <c r="I190" s="3">
        <f t="shared" si="49"/>
        <v>0</v>
      </c>
      <c r="J190" s="3">
        <f t="shared" si="49"/>
        <v>0</v>
      </c>
      <c r="K190" s="3">
        <f t="shared" si="49"/>
        <v>0</v>
      </c>
      <c r="L190" s="3">
        <f t="shared" si="49"/>
        <v>0</v>
      </c>
      <c r="M190" s="3">
        <f t="shared" si="49"/>
        <v>0</v>
      </c>
      <c r="N190" s="3">
        <f t="shared" si="49"/>
        <v>0</v>
      </c>
      <c r="O190" s="85">
        <f t="shared" si="39"/>
        <v>0</v>
      </c>
      <c r="Q190" s="373">
        <v>0</v>
      </c>
      <c r="R190" s="373">
        <v>0</v>
      </c>
      <c r="S190" s="373">
        <v>0</v>
      </c>
      <c r="T190" s="373">
        <v>0</v>
      </c>
      <c r="U190" s="373">
        <v>0</v>
      </c>
      <c r="V190" s="373">
        <v>0</v>
      </c>
      <c r="W190" s="373">
        <v>0</v>
      </c>
      <c r="X190" s="373">
        <v>0</v>
      </c>
      <c r="Y190" s="373">
        <v>0</v>
      </c>
      <c r="Z190" s="373">
        <v>0</v>
      </c>
      <c r="AA190" s="373">
        <v>0</v>
      </c>
      <c r="AB190" s="402">
        <v>0</v>
      </c>
    </row>
    <row r="191" spans="1:28" x14ac:dyDescent="0.3">
      <c r="A191" s="561"/>
      <c r="B191" s="232" t="s">
        <v>101</v>
      </c>
      <c r="C191" s="3">
        <f t="shared" ref="C191:N191" si="50">C15+C127</f>
        <v>0</v>
      </c>
      <c r="D191" s="3">
        <f t="shared" si="50"/>
        <v>0</v>
      </c>
      <c r="E191" s="3">
        <f t="shared" si="50"/>
        <v>0</v>
      </c>
      <c r="F191" s="3">
        <f t="shared" si="50"/>
        <v>0</v>
      </c>
      <c r="G191" s="3">
        <f t="shared" si="50"/>
        <v>0</v>
      </c>
      <c r="H191" s="3">
        <f t="shared" si="50"/>
        <v>0</v>
      </c>
      <c r="I191" s="3">
        <f t="shared" si="50"/>
        <v>0</v>
      </c>
      <c r="J191" s="3">
        <f t="shared" si="50"/>
        <v>0</v>
      </c>
      <c r="K191" s="3">
        <f t="shared" si="50"/>
        <v>0</v>
      </c>
      <c r="L191" s="3">
        <f t="shared" si="50"/>
        <v>0</v>
      </c>
      <c r="M191" s="3">
        <f t="shared" si="50"/>
        <v>0</v>
      </c>
      <c r="N191" s="3">
        <f t="shared" si="50"/>
        <v>0</v>
      </c>
      <c r="O191" s="85">
        <f t="shared" si="39"/>
        <v>0</v>
      </c>
      <c r="Q191" s="373">
        <v>0</v>
      </c>
      <c r="R191" s="373">
        <v>0</v>
      </c>
      <c r="S191" s="373">
        <v>0</v>
      </c>
      <c r="T191" s="373">
        <v>0</v>
      </c>
      <c r="U191" s="373">
        <v>0</v>
      </c>
      <c r="V191" s="373">
        <v>0</v>
      </c>
      <c r="W191" s="373">
        <v>0</v>
      </c>
      <c r="X191" s="373">
        <v>0</v>
      </c>
      <c r="Y191" s="373">
        <v>0</v>
      </c>
      <c r="Z191" s="373">
        <v>0</v>
      </c>
      <c r="AA191" s="373">
        <v>0</v>
      </c>
      <c r="AB191" s="402">
        <v>0</v>
      </c>
    </row>
    <row r="192" spans="1:28" ht="15" thickBot="1" x14ac:dyDescent="0.35">
      <c r="A192" s="562"/>
      <c r="B192" s="232" t="s">
        <v>102</v>
      </c>
      <c r="C192" s="3">
        <f t="shared" ref="C192:N192" si="51">C16+C128</f>
        <v>0</v>
      </c>
      <c r="D192" s="3">
        <f t="shared" si="51"/>
        <v>0</v>
      </c>
      <c r="E192" s="3">
        <f t="shared" si="51"/>
        <v>0</v>
      </c>
      <c r="F192" s="3">
        <f t="shared" si="51"/>
        <v>0</v>
      </c>
      <c r="G192" s="3">
        <f t="shared" si="51"/>
        <v>0</v>
      </c>
      <c r="H192" s="3">
        <f t="shared" si="51"/>
        <v>0</v>
      </c>
      <c r="I192" s="3">
        <f t="shared" si="51"/>
        <v>0</v>
      </c>
      <c r="J192" s="3">
        <f t="shared" si="51"/>
        <v>0</v>
      </c>
      <c r="K192" s="3">
        <f t="shared" si="51"/>
        <v>0</v>
      </c>
      <c r="L192" s="3">
        <f t="shared" si="51"/>
        <v>0</v>
      </c>
      <c r="M192" s="3">
        <f t="shared" si="51"/>
        <v>0</v>
      </c>
      <c r="N192" s="3">
        <f t="shared" si="51"/>
        <v>0</v>
      </c>
      <c r="O192" s="85">
        <f t="shared" si="39"/>
        <v>0</v>
      </c>
      <c r="Q192" s="373">
        <v>0</v>
      </c>
      <c r="R192" s="373">
        <v>0</v>
      </c>
      <c r="S192" s="373">
        <v>0</v>
      </c>
      <c r="T192" s="373">
        <v>0</v>
      </c>
      <c r="U192" s="373">
        <v>0</v>
      </c>
      <c r="V192" s="373">
        <v>0</v>
      </c>
      <c r="W192" s="373">
        <v>0</v>
      </c>
      <c r="X192" s="373">
        <v>0</v>
      </c>
      <c r="Y192" s="373">
        <v>0</v>
      </c>
      <c r="Z192" s="373">
        <v>0</v>
      </c>
      <c r="AA192" s="373">
        <v>0</v>
      </c>
      <c r="AB192" s="402">
        <v>0</v>
      </c>
    </row>
    <row r="193" spans="1:28" ht="21.45" customHeight="1" thickBot="1" x14ac:dyDescent="0.35">
      <c r="B193" s="233" t="s">
        <v>70</v>
      </c>
      <c r="C193" s="226">
        <f t="shared" ref="C193:N193" si="52">SUM(C180:C192)</f>
        <v>0</v>
      </c>
      <c r="D193" s="226">
        <f t="shared" si="52"/>
        <v>181753.52627146486</v>
      </c>
      <c r="E193" s="226">
        <f t="shared" si="52"/>
        <v>205462.59867490234</v>
      </c>
      <c r="F193" s="226">
        <f t="shared" si="52"/>
        <v>256410.11370000005</v>
      </c>
      <c r="G193" s="226">
        <f t="shared" si="52"/>
        <v>0</v>
      </c>
      <c r="H193" s="226">
        <f t="shared" si="52"/>
        <v>0</v>
      </c>
      <c r="I193" s="226">
        <f t="shared" si="52"/>
        <v>62475.118247656254</v>
      </c>
      <c r="J193" s="226">
        <f t="shared" si="52"/>
        <v>15803.165647949219</v>
      </c>
      <c r="K193" s="226">
        <f t="shared" si="52"/>
        <v>0</v>
      </c>
      <c r="L193" s="226">
        <f t="shared" si="52"/>
        <v>121434.16351318359</v>
      </c>
      <c r="M193" s="226">
        <f t="shared" si="52"/>
        <v>100641.89000244142</v>
      </c>
      <c r="N193" s="226">
        <f t="shared" si="52"/>
        <v>13385.460090637207</v>
      </c>
      <c r="O193" s="320">
        <f t="shared" si="39"/>
        <v>957366.03614823497</v>
      </c>
      <c r="P193" s="374">
        <f>SUM(C4:N16,C116:N128)</f>
        <v>957366.03614823497</v>
      </c>
      <c r="Q193" s="373">
        <v>0</v>
      </c>
      <c r="R193" s="373">
        <v>0</v>
      </c>
      <c r="S193" s="373">
        <v>0</v>
      </c>
      <c r="T193" s="373">
        <v>0</v>
      </c>
      <c r="U193" s="373">
        <v>0</v>
      </c>
      <c r="V193" s="373">
        <v>0</v>
      </c>
      <c r="W193" s="373">
        <v>0</v>
      </c>
      <c r="X193" s="373">
        <v>0</v>
      </c>
      <c r="Y193" s="373">
        <v>0</v>
      </c>
      <c r="Z193" s="373">
        <v>0</v>
      </c>
      <c r="AA193" s="373">
        <v>0</v>
      </c>
      <c r="AB193" s="402">
        <v>0</v>
      </c>
    </row>
    <row r="194" spans="1:28" ht="15" thickBot="1" x14ac:dyDescent="0.35">
      <c r="M194" s="572" t="s">
        <v>120</v>
      </c>
      <c r="N194" s="573"/>
      <c r="O194" s="148">
        <f>O177+O193+O113</f>
        <v>145883265.56488532</v>
      </c>
      <c r="P194" s="374">
        <f>P177+P193+P113</f>
        <v>145883265.56488529</v>
      </c>
      <c r="Q194" s="368"/>
    </row>
    <row r="197" spans="1:28" x14ac:dyDescent="0.3">
      <c r="A197" s="324"/>
    </row>
    <row r="198" spans="1:28" s="321" customFormat="1" x14ac:dyDescent="0.3">
      <c r="A198" s="324"/>
      <c r="B198" s="321" t="s">
        <v>90</v>
      </c>
      <c r="C198" s="322">
        <f>C164+C180+C100</f>
        <v>0</v>
      </c>
      <c r="D198" s="322">
        <f t="shared" ref="D198:N198" si="53">D164+D180+D100</f>
        <v>65583.517999999996</v>
      </c>
      <c r="E198" s="322">
        <f t="shared" si="53"/>
        <v>0</v>
      </c>
      <c r="F198" s="322">
        <f t="shared" si="53"/>
        <v>390203.74098149315</v>
      </c>
      <c r="G198" s="322">
        <f t="shared" si="53"/>
        <v>0</v>
      </c>
      <c r="H198" s="322">
        <f t="shared" si="53"/>
        <v>0</v>
      </c>
      <c r="I198" s="322">
        <f t="shared" si="53"/>
        <v>0</v>
      </c>
      <c r="J198" s="322">
        <f t="shared" si="53"/>
        <v>653122.47</v>
      </c>
      <c r="K198" s="322">
        <f t="shared" si="53"/>
        <v>0</v>
      </c>
      <c r="L198" s="322">
        <f t="shared" si="53"/>
        <v>1745293.5499999998</v>
      </c>
      <c r="M198" s="322">
        <f t="shared" si="53"/>
        <v>129542.41299999999</v>
      </c>
      <c r="N198" s="322">
        <f t="shared" si="53"/>
        <v>2086271.0593481287</v>
      </c>
      <c r="O198" s="322">
        <f t="shared" ref="O198" si="54">O4+O20+O36+O52+O68+O84+O100+O116+O132+O148</f>
        <v>5070016.7513296213</v>
      </c>
    </row>
    <row r="199" spans="1:28" s="321" customFormat="1" x14ac:dyDescent="0.3">
      <c r="A199" s="324"/>
      <c r="B199" s="321" t="s">
        <v>91</v>
      </c>
      <c r="C199" s="322">
        <f t="shared" ref="C199:N199" si="55">C165+C181+C101</f>
        <v>0</v>
      </c>
      <c r="D199" s="322">
        <f t="shared" si="55"/>
        <v>0</v>
      </c>
      <c r="E199" s="322">
        <f t="shared" si="55"/>
        <v>0</v>
      </c>
      <c r="F199" s="322">
        <f t="shared" si="55"/>
        <v>0</v>
      </c>
      <c r="G199" s="322">
        <f t="shared" si="55"/>
        <v>0</v>
      </c>
      <c r="H199" s="322">
        <f t="shared" si="55"/>
        <v>38461.056263358529</v>
      </c>
      <c r="I199" s="322">
        <f t="shared" si="55"/>
        <v>0</v>
      </c>
      <c r="J199" s="322">
        <f t="shared" si="55"/>
        <v>0</v>
      </c>
      <c r="K199" s="322">
        <f t="shared" si="55"/>
        <v>8969.0453397970905</v>
      </c>
      <c r="L199" s="322">
        <f t="shared" si="55"/>
        <v>13540.25337058285</v>
      </c>
      <c r="M199" s="322">
        <f t="shared" si="55"/>
        <v>0</v>
      </c>
      <c r="N199" s="322">
        <f t="shared" si="55"/>
        <v>20043.306586855098</v>
      </c>
      <c r="O199" s="322">
        <f t="shared" ref="O199" si="56">O5+O21+O37+O53+O69+O85+O101+O117+O133+O149</f>
        <v>81013.66156059358</v>
      </c>
    </row>
    <row r="200" spans="1:28" s="321" customFormat="1" x14ac:dyDescent="0.3">
      <c r="A200" s="324"/>
      <c r="B200" s="321" t="s">
        <v>92</v>
      </c>
      <c r="C200" s="322">
        <f t="shared" ref="C200:N200" si="57">C166+C182+C102</f>
        <v>0</v>
      </c>
      <c r="D200" s="322">
        <f t="shared" si="57"/>
        <v>0</v>
      </c>
      <c r="E200" s="322">
        <f t="shared" si="57"/>
        <v>0</v>
      </c>
      <c r="F200" s="322">
        <f t="shared" si="57"/>
        <v>0</v>
      </c>
      <c r="G200" s="322">
        <f t="shared" si="57"/>
        <v>0</v>
      </c>
      <c r="H200" s="322">
        <f t="shared" si="57"/>
        <v>0</v>
      </c>
      <c r="I200" s="322">
        <f t="shared" si="57"/>
        <v>0</v>
      </c>
      <c r="J200" s="322">
        <f t="shared" si="57"/>
        <v>4065.2080000000001</v>
      </c>
      <c r="K200" s="322">
        <f t="shared" si="57"/>
        <v>0</v>
      </c>
      <c r="L200" s="322">
        <f t="shared" si="57"/>
        <v>0</v>
      </c>
      <c r="M200" s="322">
        <f t="shared" si="57"/>
        <v>0</v>
      </c>
      <c r="N200" s="322">
        <f t="shared" si="57"/>
        <v>4065.2080000000001</v>
      </c>
      <c r="O200" s="322">
        <f t="shared" ref="O200" si="58">O6+O22+O38+O54+O70+O86+O102+O118+O134+O150</f>
        <v>8130.4160000000002</v>
      </c>
    </row>
    <row r="201" spans="1:28" s="321" customFormat="1" x14ac:dyDescent="0.3">
      <c r="A201" s="324"/>
      <c r="B201" s="321" t="s">
        <v>93</v>
      </c>
      <c r="C201" s="322">
        <f t="shared" ref="C201:N201" si="59">C167+C183+C103</f>
        <v>885461.04585167428</v>
      </c>
      <c r="D201" s="322">
        <f t="shared" si="59"/>
        <v>2257.0239999999999</v>
      </c>
      <c r="E201" s="322">
        <f t="shared" si="59"/>
        <v>37797.624791491879</v>
      </c>
      <c r="F201" s="322">
        <f t="shared" si="59"/>
        <v>97749.024064756246</v>
      </c>
      <c r="G201" s="322">
        <f t="shared" si="59"/>
        <v>172635.92119331026</v>
      </c>
      <c r="H201" s="322">
        <f t="shared" si="59"/>
        <v>602693.80183831335</v>
      </c>
      <c r="I201" s="322">
        <f t="shared" si="59"/>
        <v>652711.29361598019</v>
      </c>
      <c r="J201" s="322">
        <f t="shared" si="59"/>
        <v>1051312.2964957582</v>
      </c>
      <c r="K201" s="322">
        <f t="shared" si="59"/>
        <v>1393744.6877698647</v>
      </c>
      <c r="L201" s="322">
        <f t="shared" si="59"/>
        <v>2415331.7754811943</v>
      </c>
      <c r="M201" s="322">
        <f t="shared" si="59"/>
        <v>1274609.5503569632</v>
      </c>
      <c r="N201" s="322">
        <f t="shared" si="59"/>
        <v>2797802.3466374404</v>
      </c>
      <c r="O201" s="322">
        <f t="shared" ref="O201" si="60">O7+O23+O39+O55+O71+O87+O103+O119+O135+O151</f>
        <v>11384106.392096747</v>
      </c>
    </row>
    <row r="202" spans="1:28" s="321" customFormat="1" x14ac:dyDescent="0.3">
      <c r="A202" s="324"/>
      <c r="B202" s="321" t="s">
        <v>94</v>
      </c>
      <c r="C202" s="322">
        <f t="shared" ref="C202:N202" si="61">C168+C184+C104</f>
        <v>0</v>
      </c>
      <c r="D202" s="322">
        <f t="shared" si="61"/>
        <v>0</v>
      </c>
      <c r="E202" s="322">
        <f t="shared" si="61"/>
        <v>0</v>
      </c>
      <c r="F202" s="322">
        <f t="shared" si="61"/>
        <v>0</v>
      </c>
      <c r="G202" s="322">
        <f t="shared" si="61"/>
        <v>0</v>
      </c>
      <c r="H202" s="322">
        <f t="shared" si="61"/>
        <v>0</v>
      </c>
      <c r="I202" s="322">
        <f t="shared" si="61"/>
        <v>0</v>
      </c>
      <c r="J202" s="322">
        <f t="shared" si="61"/>
        <v>0</v>
      </c>
      <c r="K202" s="322">
        <f t="shared" si="61"/>
        <v>0</v>
      </c>
      <c r="L202" s="322">
        <f t="shared" si="61"/>
        <v>0</v>
      </c>
      <c r="M202" s="322">
        <f t="shared" si="61"/>
        <v>0</v>
      </c>
      <c r="N202" s="322">
        <f t="shared" si="61"/>
        <v>0</v>
      </c>
      <c r="O202" s="322">
        <f t="shared" ref="O202" si="62">O8+O24+O40+O56+O72+O88+O104+O120+O136+O152</f>
        <v>0</v>
      </c>
    </row>
    <row r="203" spans="1:28" s="321" customFormat="1" x14ac:dyDescent="0.3">
      <c r="A203" s="324"/>
      <c r="B203" s="321" t="s">
        <v>95</v>
      </c>
      <c r="C203" s="322">
        <f t="shared" ref="C203:N203" si="63">C169+C185+C105</f>
        <v>0</v>
      </c>
      <c r="D203" s="322">
        <f t="shared" si="63"/>
        <v>0</v>
      </c>
      <c r="E203" s="322">
        <f t="shared" si="63"/>
        <v>0</v>
      </c>
      <c r="F203" s="322">
        <f t="shared" si="63"/>
        <v>0</v>
      </c>
      <c r="G203" s="322">
        <f t="shared" si="63"/>
        <v>0</v>
      </c>
      <c r="H203" s="322">
        <f t="shared" si="63"/>
        <v>0</v>
      </c>
      <c r="I203" s="322">
        <f t="shared" si="63"/>
        <v>0</v>
      </c>
      <c r="J203" s="322">
        <f t="shared" si="63"/>
        <v>0</v>
      </c>
      <c r="K203" s="322">
        <f t="shared" si="63"/>
        <v>0</v>
      </c>
      <c r="L203" s="322">
        <f t="shared" si="63"/>
        <v>0</v>
      </c>
      <c r="M203" s="322">
        <f t="shared" si="63"/>
        <v>0</v>
      </c>
      <c r="N203" s="322">
        <f t="shared" si="63"/>
        <v>44326.094357732356</v>
      </c>
      <c r="O203" s="322">
        <f t="shared" ref="O203" si="64">O9+O25+O41+O57+O73+O89+O105+O121+O137+O153</f>
        <v>44326.094357732356</v>
      </c>
    </row>
    <row r="204" spans="1:28" s="321" customFormat="1" x14ac:dyDescent="0.3">
      <c r="A204" s="324"/>
      <c r="B204" s="321" t="s">
        <v>96</v>
      </c>
      <c r="C204" s="322">
        <f t="shared" ref="C204:N204" si="65">C170+C186+C106</f>
        <v>805458.16012541926</v>
      </c>
      <c r="D204" s="322">
        <f t="shared" si="65"/>
        <v>39359.434782639662</v>
      </c>
      <c r="E204" s="322">
        <f t="shared" si="65"/>
        <v>18247.77622147584</v>
      </c>
      <c r="F204" s="322">
        <f t="shared" si="65"/>
        <v>236739.96938271201</v>
      </c>
      <c r="G204" s="322">
        <f t="shared" si="65"/>
        <v>867735.27405192296</v>
      </c>
      <c r="H204" s="322">
        <f t="shared" si="65"/>
        <v>580296.29584120738</v>
      </c>
      <c r="I204" s="322">
        <f t="shared" si="65"/>
        <v>648606.69117251213</v>
      </c>
      <c r="J204" s="322">
        <f t="shared" si="65"/>
        <v>633719.04842096497</v>
      </c>
      <c r="K204" s="322">
        <f t="shared" si="65"/>
        <v>1595921.0399590863</v>
      </c>
      <c r="L204" s="322">
        <f t="shared" si="65"/>
        <v>1850526.3951801264</v>
      </c>
      <c r="M204" s="322">
        <f t="shared" si="65"/>
        <v>2390495.5534964278</v>
      </c>
      <c r="N204" s="322">
        <f t="shared" si="65"/>
        <v>13336760.589932704</v>
      </c>
      <c r="O204" s="322">
        <f t="shared" ref="O204" si="66">O10+O26+O42+O58+O74+O90+O106+O122+O138+O154</f>
        <v>23003866.228567194</v>
      </c>
    </row>
    <row r="205" spans="1:28" s="321" customFormat="1" x14ac:dyDescent="0.3">
      <c r="A205" s="324"/>
      <c r="B205" s="321" t="s">
        <v>97</v>
      </c>
      <c r="C205" s="322">
        <f t="shared" ref="C205:N205" si="67">C171+C187+C107</f>
        <v>3092541.2295716908</v>
      </c>
      <c r="D205" s="322">
        <f t="shared" si="67"/>
        <v>3603180.6269489187</v>
      </c>
      <c r="E205" s="322">
        <f t="shared" si="67"/>
        <v>3696606.4985545031</v>
      </c>
      <c r="F205" s="322">
        <f t="shared" si="67"/>
        <v>7164002.7733835047</v>
      </c>
      <c r="G205" s="322">
        <f t="shared" si="67"/>
        <v>5919407.9812592315</v>
      </c>
      <c r="H205" s="322">
        <f t="shared" si="67"/>
        <v>6562340.8524502739</v>
      </c>
      <c r="I205" s="322">
        <f t="shared" si="67"/>
        <v>6657225.6401067618</v>
      </c>
      <c r="J205" s="322">
        <f t="shared" si="67"/>
        <v>6971905.3345872881</v>
      </c>
      <c r="K205" s="322">
        <f t="shared" si="67"/>
        <v>5921777.0609576022</v>
      </c>
      <c r="L205" s="322">
        <f t="shared" si="67"/>
        <v>7888941.5446346924</v>
      </c>
      <c r="M205" s="322">
        <f t="shared" si="67"/>
        <v>11206341.716785207</v>
      </c>
      <c r="N205" s="322">
        <f t="shared" si="67"/>
        <v>28907708.638664067</v>
      </c>
      <c r="O205" s="322">
        <f t="shared" ref="O205" si="68">O11+O27+O43+O59+O75+O91+O107+O123+O139+O155</f>
        <v>97591979.89790374</v>
      </c>
    </row>
    <row r="206" spans="1:28" s="321" customFormat="1" x14ac:dyDescent="0.3">
      <c r="A206" s="324"/>
      <c r="B206" s="321" t="s">
        <v>98</v>
      </c>
      <c r="C206" s="322">
        <f t="shared" ref="C206:N206" si="69">C172+C188+C108</f>
        <v>0</v>
      </c>
      <c r="D206" s="322">
        <f t="shared" si="69"/>
        <v>0</v>
      </c>
      <c r="E206" s="322">
        <f t="shared" si="69"/>
        <v>0</v>
      </c>
      <c r="F206" s="322">
        <f t="shared" si="69"/>
        <v>0</v>
      </c>
      <c r="G206" s="322">
        <f t="shared" si="69"/>
        <v>0</v>
      </c>
      <c r="H206" s="322">
        <f t="shared" si="69"/>
        <v>0</v>
      </c>
      <c r="I206" s="322">
        <f t="shared" si="69"/>
        <v>58078.979999999996</v>
      </c>
      <c r="J206" s="322">
        <f t="shared" si="69"/>
        <v>225638.46232500003</v>
      </c>
      <c r="K206" s="322">
        <f t="shared" si="69"/>
        <v>154629.92700183831</v>
      </c>
      <c r="L206" s="322">
        <f t="shared" si="69"/>
        <v>0</v>
      </c>
      <c r="M206" s="322">
        <f t="shared" si="69"/>
        <v>0</v>
      </c>
      <c r="N206" s="322">
        <f t="shared" si="69"/>
        <v>20407.130000000005</v>
      </c>
      <c r="O206" s="322">
        <f t="shared" ref="O206" si="70">O12+O28+O44+O60+O76+O92+O108+O124+O140+O156</f>
        <v>458754.4993268383</v>
      </c>
    </row>
    <row r="207" spans="1:28" s="321" customFormat="1" x14ac:dyDescent="0.3">
      <c r="A207" s="324"/>
      <c r="B207" s="321" t="s">
        <v>99</v>
      </c>
      <c r="C207" s="322">
        <f t="shared" ref="C207:N207" si="71">C173+C189+C109</f>
        <v>349071.7172751422</v>
      </c>
      <c r="D207" s="322">
        <f t="shared" si="71"/>
        <v>0</v>
      </c>
      <c r="E207" s="322">
        <f t="shared" si="71"/>
        <v>0</v>
      </c>
      <c r="F207" s="322">
        <f t="shared" si="71"/>
        <v>345985.57431450469</v>
      </c>
      <c r="G207" s="322">
        <f t="shared" si="71"/>
        <v>312598.12800311152</v>
      </c>
      <c r="H207" s="322">
        <f t="shared" si="71"/>
        <v>0</v>
      </c>
      <c r="I207" s="322">
        <f t="shared" si="71"/>
        <v>323609.13340516627</v>
      </c>
      <c r="J207" s="322">
        <f t="shared" si="71"/>
        <v>834036.30739132001</v>
      </c>
      <c r="K207" s="322">
        <f t="shared" si="71"/>
        <v>340472.23726261349</v>
      </c>
      <c r="L207" s="322">
        <f t="shared" si="71"/>
        <v>300024.02675076155</v>
      </c>
      <c r="M207" s="322">
        <f t="shared" si="71"/>
        <v>360623.6073192202</v>
      </c>
      <c r="N207" s="322">
        <f t="shared" si="71"/>
        <v>884842.36335089849</v>
      </c>
      <c r="O207" s="322">
        <f t="shared" ref="O207" si="72">O13+O29+O45+O61+O77+O93+O109+O125+O141+O157</f>
        <v>4051263.0950727384</v>
      </c>
    </row>
    <row r="208" spans="1:28" s="321" customFormat="1" x14ac:dyDescent="0.3">
      <c r="A208" s="324"/>
      <c r="B208" s="321" t="s">
        <v>100</v>
      </c>
      <c r="C208" s="322">
        <f t="shared" ref="C208:N208" si="73">C174+C190+C110</f>
        <v>0</v>
      </c>
      <c r="D208" s="322">
        <f t="shared" si="73"/>
        <v>0</v>
      </c>
      <c r="E208" s="322">
        <f t="shared" si="73"/>
        <v>0</v>
      </c>
      <c r="F208" s="322">
        <f t="shared" si="73"/>
        <v>0</v>
      </c>
      <c r="G208" s="322">
        <f t="shared" si="73"/>
        <v>0</v>
      </c>
      <c r="H208" s="322">
        <f t="shared" si="73"/>
        <v>0</v>
      </c>
      <c r="I208" s="322">
        <f t="shared" si="73"/>
        <v>0</v>
      </c>
      <c r="J208" s="322">
        <f t="shared" si="73"/>
        <v>0</v>
      </c>
      <c r="K208" s="322">
        <f t="shared" si="73"/>
        <v>141994.74900758473</v>
      </c>
      <c r="L208" s="322">
        <f t="shared" si="73"/>
        <v>0</v>
      </c>
      <c r="M208" s="322">
        <f t="shared" si="73"/>
        <v>0</v>
      </c>
      <c r="N208" s="322">
        <f t="shared" si="73"/>
        <v>1697481.818216949</v>
      </c>
      <c r="O208" s="322">
        <f t="shared" ref="O208" si="74">O14+O30+O46+O62+O78+O94+O110+O126+O142+O158</f>
        <v>1839476.5672245338</v>
      </c>
    </row>
    <row r="209" spans="1:17" s="321" customFormat="1" x14ac:dyDescent="0.3">
      <c r="A209" s="324"/>
      <c r="B209" s="321" t="s">
        <v>101</v>
      </c>
      <c r="C209" s="322">
        <f t="shared" ref="C209:N209" si="75">C175+C191+C111</f>
        <v>70607.916805421206</v>
      </c>
      <c r="D209" s="322">
        <f t="shared" si="75"/>
        <v>0</v>
      </c>
      <c r="E209" s="322">
        <f t="shared" si="75"/>
        <v>0</v>
      </c>
      <c r="F209" s="322">
        <f t="shared" si="75"/>
        <v>28120.731071812268</v>
      </c>
      <c r="G209" s="322">
        <f t="shared" si="75"/>
        <v>1317254.6126131436</v>
      </c>
      <c r="H209" s="322">
        <f t="shared" si="75"/>
        <v>53926.550220503123</v>
      </c>
      <c r="I209" s="322">
        <f t="shared" si="75"/>
        <v>0</v>
      </c>
      <c r="J209" s="322">
        <f t="shared" si="75"/>
        <v>9540.3431467871105</v>
      </c>
      <c r="K209" s="322">
        <f t="shared" si="75"/>
        <v>2175.3897708362788</v>
      </c>
      <c r="L209" s="322">
        <f t="shared" si="75"/>
        <v>0</v>
      </c>
      <c r="M209" s="322">
        <f t="shared" si="75"/>
        <v>122587.13506723587</v>
      </c>
      <c r="N209" s="322">
        <f t="shared" si="75"/>
        <v>469959.00522012514</v>
      </c>
      <c r="O209" s="322">
        <f t="shared" ref="O209" si="76">O15+O31+O47+O63+O79+O95+O111+O127+O143+O159</f>
        <v>2074171.6839158644</v>
      </c>
    </row>
    <row r="210" spans="1:17" s="321" customFormat="1" x14ac:dyDescent="0.3">
      <c r="A210" s="324"/>
      <c r="B210" s="321" t="s">
        <v>102</v>
      </c>
      <c r="C210" s="322">
        <f t="shared" ref="C210:N210" si="77">C176+C192+C112</f>
        <v>0</v>
      </c>
      <c r="D210" s="322">
        <f t="shared" si="77"/>
        <v>0</v>
      </c>
      <c r="E210" s="322">
        <f t="shared" si="77"/>
        <v>19378.896000000001</v>
      </c>
      <c r="F210" s="322">
        <f t="shared" si="77"/>
        <v>0</v>
      </c>
      <c r="G210" s="322">
        <f t="shared" si="77"/>
        <v>0</v>
      </c>
      <c r="H210" s="322">
        <f t="shared" si="77"/>
        <v>0</v>
      </c>
      <c r="I210" s="322">
        <f t="shared" si="77"/>
        <v>0</v>
      </c>
      <c r="J210" s="322">
        <f t="shared" si="77"/>
        <v>0</v>
      </c>
      <c r="K210" s="322">
        <f t="shared" si="77"/>
        <v>19378.896000000001</v>
      </c>
      <c r="L210" s="322">
        <f t="shared" si="77"/>
        <v>0</v>
      </c>
      <c r="M210" s="322">
        <f t="shared" si="77"/>
        <v>0</v>
      </c>
      <c r="N210" s="322">
        <f t="shared" si="77"/>
        <v>237402.48552973071</v>
      </c>
      <c r="O210" s="322">
        <f t="shared" ref="O210" si="78">O16+O32+O48+O64+O80+O96+O112+O128+O144+O160</f>
        <v>276160.27752973069</v>
      </c>
    </row>
    <row r="211" spans="1:17" s="321" customFormat="1" x14ac:dyDescent="0.3">
      <c r="A211" s="89"/>
      <c r="B211" s="321" t="s">
        <v>70</v>
      </c>
      <c r="C211" s="322">
        <f t="shared" ref="C211:O211" si="79">C17+C33+C49+C65+C81+C97+C113+C129+C145+C161</f>
        <v>5203140.0696293479</v>
      </c>
      <c r="D211" s="322">
        <f t="shared" si="79"/>
        <v>3710380.6037315587</v>
      </c>
      <c r="E211" s="322">
        <f t="shared" si="79"/>
        <v>3772030.7955674715</v>
      </c>
      <c r="F211" s="322">
        <f t="shared" si="79"/>
        <v>8262801.8131987834</v>
      </c>
      <c r="G211" s="322">
        <f t="shared" si="79"/>
        <v>8589631.9171207193</v>
      </c>
      <c r="H211" s="322">
        <f t="shared" si="79"/>
        <v>7837718.5566136576</v>
      </c>
      <c r="I211" s="322">
        <f t="shared" si="79"/>
        <v>8340231.7383004203</v>
      </c>
      <c r="J211" s="322">
        <f t="shared" si="79"/>
        <v>10383339.470367117</v>
      </c>
      <c r="K211" s="322">
        <f t="shared" si="79"/>
        <v>9579063.0330692232</v>
      </c>
      <c r="L211" s="322">
        <f t="shared" si="79"/>
        <v>14213657.545417357</v>
      </c>
      <c r="M211" s="322">
        <f t="shared" si="79"/>
        <v>15484199.976025054</v>
      </c>
      <c r="N211" s="322">
        <f t="shared" si="79"/>
        <v>50507070.045844622</v>
      </c>
      <c r="O211" s="322">
        <f t="shared" si="79"/>
        <v>145883265.56488535</v>
      </c>
    </row>
    <row r="212" spans="1:17" s="321" customFormat="1" x14ac:dyDescent="0.3">
      <c r="A212" s="89"/>
      <c r="O212" s="323"/>
    </row>
    <row r="213" spans="1:17" s="321" customFormat="1" x14ac:dyDescent="0.3">
      <c r="A213" s="89"/>
      <c r="N213" s="203" t="s">
        <v>36</v>
      </c>
      <c r="O213" s="373">
        <f>SUM('BIZ kWh ENTRY'!C4:N16,'BIZ kWh ENTRY'!C20:N32,'BIZ kWh ENTRY'!C36:N48,'BIZ kWh ENTRY'!C52:N64,'BIZ kWh ENTRY'!C68:N80,'BIZ kWh ENTRY'!C84:N96,'BIZ kWh ENTRY'!C100:N112,'BIZ kWh ENTRY'!C116:N128,'BIZ kWh ENTRY'!C132:N144,'BIZ kWh ENTRY'!C148:N160,'BIZ kWh ENTRY'!S4:AD16,'BIZ kWh ENTRY'!S20:AD32,'BIZ kWh ENTRY'!S36:AD48,'BIZ kWh ENTRY'!S52:AD64,'BIZ kWh ENTRY'!S68:AD80,'BIZ kWh ENTRY'!S84:AD96,'BIZ kWh ENTRY'!S100:AD112,'BIZ kWh ENTRY'!S116:AD128,'BIZ kWh ENTRY'!S132:AD144,'BIZ kWh ENTRY'!S148:AD160,'BIZ kWh ENTRY'!AI4:AT16,'BIZ kWh ENTRY'!AI20:AT32,'BIZ kWh ENTRY'!AI36:AT48,'BIZ kWh ENTRY'!AI52:AT64,'BIZ kWh ENTRY'!AI68:AT80,'BIZ kWh ENTRY'!AI84:AT96,'BIZ kWh ENTRY'!AI100:AT112,'BIZ kWh ENTRY'!AI116:AT128,'BIZ kWh ENTRY'!AI132:AT144,'BIZ kWh ENTRY'!AI148:AT160,'BIZ kWh ENTRY'!AY4:BJ16,'BIZ kWh ENTRY'!AY20:BJ32,'BIZ kWh ENTRY'!AY36:BJ48,'BIZ kWh ENTRY'!AY52:BJ64,'BIZ kWh ENTRY'!AY68:BJ80,'BIZ kWh ENTRY'!AY84:BJ96,'BIZ kWh ENTRY'!AY100:BJ112,'BIZ kWh ENTRY'!AY116:BJ128,'BIZ kWh ENTRY'!AY132:BJ144,'BIZ kWh ENTRY'!AY148:BJ160)</f>
        <v>145883265.56488529</v>
      </c>
    </row>
    <row r="215" spans="1:17" x14ac:dyDescent="0.3">
      <c r="N215" s="203" t="s">
        <v>36</v>
      </c>
      <c r="O215" s="373">
        <f>'BIZ kWh ENTRY'!O194+'BIZ kWh ENTRY'!AE194+'BIZ kWh ENTRY'!AU194+'BIZ kWh ENTRY'!BK194</f>
        <v>145883265.56488535</v>
      </c>
      <c r="Q215" s="334"/>
    </row>
    <row r="216" spans="1:17" x14ac:dyDescent="0.3">
      <c r="O216"/>
      <c r="Q216" s="334"/>
    </row>
    <row r="217" spans="1:17" x14ac:dyDescent="0.3">
      <c r="O217"/>
      <c r="Q217" s="334"/>
    </row>
    <row r="218" spans="1:17" x14ac:dyDescent="0.3">
      <c r="O218"/>
      <c r="Q218" s="334"/>
    </row>
  </sheetData>
  <mergeCells count="14">
    <mergeCell ref="M194:N194"/>
    <mergeCell ref="C1:N1"/>
    <mergeCell ref="A84:A96"/>
    <mergeCell ref="A100:A112"/>
    <mergeCell ref="A116:A128"/>
    <mergeCell ref="A180:A192"/>
    <mergeCell ref="A132:A144"/>
    <mergeCell ref="A148:A160"/>
    <mergeCell ref="A164:A176"/>
    <mergeCell ref="A68:A80"/>
    <mergeCell ref="A4:A16"/>
    <mergeCell ref="A20:A32"/>
    <mergeCell ref="A36:A48"/>
    <mergeCell ref="A52:A6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A1:AO97"/>
  <sheetViews>
    <sheetView zoomScale="80" zoomScaleNormal="80" workbookViewId="0">
      <pane xSplit="2" topLeftCell="C1" activePane="topRight" state="frozen"/>
      <selection activeCell="O48" sqref="O48"/>
      <selection pane="topRight" activeCell="H27" sqref="H27"/>
    </sheetView>
  </sheetViews>
  <sheetFormatPr defaultRowHeight="14.4" x14ac:dyDescent="0.3"/>
  <cols>
    <col min="1" max="1" width="9" customWidth="1"/>
    <col min="2" max="2" width="29" bestFit="1" customWidth="1"/>
    <col min="3" max="3" width="12.5546875" bestFit="1" customWidth="1"/>
    <col min="4" max="4" width="14.21875" bestFit="1" customWidth="1"/>
    <col min="5" max="5" width="15.21875" bestFit="1" customWidth="1"/>
    <col min="6" max="6" width="12.5546875" bestFit="1" customWidth="1"/>
    <col min="7" max="7" width="13.5546875" bestFit="1" customWidth="1"/>
    <col min="8" max="8" width="14.77734375" bestFit="1" customWidth="1"/>
    <col min="9" max="16" width="14.21875" bestFit="1" customWidth="1"/>
    <col min="17" max="33" width="14.21875" customWidth="1"/>
    <col min="34" max="39" width="15.21875" customWidth="1"/>
    <col min="40" max="40" width="10.5546875" bestFit="1" customWidth="1"/>
    <col min="41" max="41" width="16.77734375" bestFit="1" customWidth="1"/>
  </cols>
  <sheetData>
    <row r="1" spans="1:39" ht="15" thickBot="1" x14ac:dyDescent="0.3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ht="15" thickBot="1" x14ac:dyDescent="0.35">
      <c r="A2" s="83"/>
      <c r="B2" s="186" t="s">
        <v>121</v>
      </c>
      <c r="C2" s="423">
        <v>0.79015470747957905</v>
      </c>
      <c r="D2" s="424">
        <f>C2</f>
        <v>0.79015470747957905</v>
      </c>
      <c r="E2" s="424">
        <f t="shared" ref="E2:AM2" si="0">D2</f>
        <v>0.79015470747957905</v>
      </c>
      <c r="F2" s="424">
        <f t="shared" si="0"/>
        <v>0.79015470747957905</v>
      </c>
      <c r="G2" s="424">
        <f t="shared" si="0"/>
        <v>0.79015470747957905</v>
      </c>
      <c r="H2" s="424">
        <f t="shared" si="0"/>
        <v>0.79015470747957905</v>
      </c>
      <c r="I2" s="424">
        <f t="shared" si="0"/>
        <v>0.79015470747957905</v>
      </c>
      <c r="J2" s="424">
        <f t="shared" si="0"/>
        <v>0.79015470747957905</v>
      </c>
      <c r="K2" s="424">
        <f t="shared" si="0"/>
        <v>0.79015470747957905</v>
      </c>
      <c r="L2" s="424">
        <f t="shared" si="0"/>
        <v>0.79015470747957905</v>
      </c>
      <c r="M2" s="424">
        <f t="shared" si="0"/>
        <v>0.79015470747957905</v>
      </c>
      <c r="N2" s="424">
        <f t="shared" si="0"/>
        <v>0.79015470747957905</v>
      </c>
      <c r="O2" s="424">
        <f t="shared" si="0"/>
        <v>0.79015470747957905</v>
      </c>
      <c r="P2" s="424">
        <f t="shared" si="0"/>
        <v>0.79015470747957905</v>
      </c>
      <c r="Q2" s="424">
        <f t="shared" si="0"/>
        <v>0.79015470747957905</v>
      </c>
      <c r="R2" s="424">
        <f t="shared" si="0"/>
        <v>0.79015470747957905</v>
      </c>
      <c r="S2" s="424">
        <f t="shared" si="0"/>
        <v>0.79015470747957905</v>
      </c>
      <c r="T2" s="424">
        <f t="shared" si="0"/>
        <v>0.79015470747957905</v>
      </c>
      <c r="U2" s="424">
        <f t="shared" si="0"/>
        <v>0.79015470747957905</v>
      </c>
      <c r="V2" s="424">
        <f t="shared" si="0"/>
        <v>0.79015470747957905</v>
      </c>
      <c r="W2" s="424">
        <f t="shared" si="0"/>
        <v>0.79015470747957905</v>
      </c>
      <c r="X2" s="424">
        <f t="shared" si="0"/>
        <v>0.79015470747957905</v>
      </c>
      <c r="Y2" s="424">
        <f t="shared" si="0"/>
        <v>0.79015470747957905</v>
      </c>
      <c r="Z2" s="424">
        <f t="shared" si="0"/>
        <v>0.79015470747957905</v>
      </c>
      <c r="AA2" s="424">
        <f t="shared" si="0"/>
        <v>0.79015470747957905</v>
      </c>
      <c r="AB2" s="424">
        <f t="shared" si="0"/>
        <v>0.79015470747957905</v>
      </c>
      <c r="AC2" s="424">
        <f t="shared" si="0"/>
        <v>0.79015470747957905</v>
      </c>
      <c r="AD2" s="424">
        <f t="shared" si="0"/>
        <v>0.79015470747957905</v>
      </c>
      <c r="AE2" s="424">
        <f t="shared" si="0"/>
        <v>0.79015470747957905</v>
      </c>
      <c r="AF2" s="424">
        <f t="shared" si="0"/>
        <v>0.79015470747957905</v>
      </c>
      <c r="AG2" s="424">
        <f t="shared" si="0"/>
        <v>0.79015470747957905</v>
      </c>
      <c r="AH2" s="424">
        <f t="shared" si="0"/>
        <v>0.79015470747957905</v>
      </c>
      <c r="AI2" s="424">
        <f t="shared" si="0"/>
        <v>0.79015470747957905</v>
      </c>
      <c r="AJ2" s="424">
        <f t="shared" si="0"/>
        <v>0.79015470747957905</v>
      </c>
      <c r="AK2" s="424">
        <f t="shared" si="0"/>
        <v>0.79015470747957905</v>
      </c>
      <c r="AL2" s="424">
        <f t="shared" si="0"/>
        <v>0.79015470747957905</v>
      </c>
      <c r="AM2" s="424">
        <f t="shared" si="0"/>
        <v>0.79015470747957905</v>
      </c>
    </row>
    <row r="3" spans="1:39" s="7" customFormat="1" ht="16.5" customHeight="1" thickBot="1" x14ac:dyDescent="0.5">
      <c r="B3" s="82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33" t="s">
        <v>122</v>
      </c>
      <c r="O3" s="326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</row>
    <row r="4" spans="1:39" ht="15.75" customHeight="1" thickBot="1" x14ac:dyDescent="0.35">
      <c r="A4" s="576" t="s">
        <v>123</v>
      </c>
      <c r="B4" s="190" t="s">
        <v>124</v>
      </c>
      <c r="C4" s="175">
        <v>43831</v>
      </c>
      <c r="D4" s="175">
        <v>43862</v>
      </c>
      <c r="E4" s="175">
        <v>43891</v>
      </c>
      <c r="F4" s="175">
        <v>43922</v>
      </c>
      <c r="G4" s="175">
        <v>43952</v>
      </c>
      <c r="H4" s="175">
        <v>43983</v>
      </c>
      <c r="I4" s="175">
        <v>44013</v>
      </c>
      <c r="J4" s="175">
        <v>44044</v>
      </c>
      <c r="K4" s="175">
        <v>44075</v>
      </c>
      <c r="L4" s="175">
        <v>44105</v>
      </c>
      <c r="M4" s="175">
        <v>44136</v>
      </c>
      <c r="N4" s="175">
        <v>44166</v>
      </c>
      <c r="O4" s="175">
        <v>44197</v>
      </c>
      <c r="P4" s="175">
        <v>44228</v>
      </c>
      <c r="Q4" s="175">
        <v>44256</v>
      </c>
      <c r="R4" s="175">
        <v>44287</v>
      </c>
      <c r="S4" s="175">
        <v>44317</v>
      </c>
      <c r="T4" s="175">
        <v>44348</v>
      </c>
      <c r="U4" s="175">
        <v>44378</v>
      </c>
      <c r="V4" s="175">
        <v>44409</v>
      </c>
      <c r="W4" s="175">
        <v>44440</v>
      </c>
      <c r="X4" s="175">
        <v>44470</v>
      </c>
      <c r="Y4" s="175">
        <v>44501</v>
      </c>
      <c r="Z4" s="175">
        <v>44531</v>
      </c>
      <c r="AA4" s="175">
        <v>44562</v>
      </c>
      <c r="AB4" s="175">
        <v>44593</v>
      </c>
      <c r="AC4" s="175">
        <v>44621</v>
      </c>
      <c r="AD4" s="175">
        <v>44652</v>
      </c>
      <c r="AE4" s="175">
        <v>44682</v>
      </c>
      <c r="AF4" s="175">
        <v>44713</v>
      </c>
      <c r="AG4" s="175">
        <v>44743</v>
      </c>
      <c r="AH4" s="175">
        <v>44774</v>
      </c>
      <c r="AI4" s="175">
        <v>44805</v>
      </c>
      <c r="AJ4" s="175">
        <v>44835</v>
      </c>
      <c r="AK4" s="175">
        <v>44866</v>
      </c>
      <c r="AL4" s="175">
        <v>44896</v>
      </c>
      <c r="AM4" s="175">
        <v>44927</v>
      </c>
    </row>
    <row r="5" spans="1:39" ht="15" customHeight="1" x14ac:dyDescent="0.3">
      <c r="A5" s="577"/>
      <c r="B5" s="114" t="s">
        <v>59</v>
      </c>
      <c r="C5" s="149">
        <f>'RES kWh ENTRY'!C172</f>
        <v>0</v>
      </c>
      <c r="D5" s="149">
        <f>'RES kWh ENTRY'!D172</f>
        <v>0</v>
      </c>
      <c r="E5" s="327">
        <f>'RES kWh ENTRY'!E172</f>
        <v>0</v>
      </c>
      <c r="F5" s="149">
        <f>'RES kWh ENTRY'!F172</f>
        <v>0</v>
      </c>
      <c r="G5" s="149">
        <f>'RES kWh ENTRY'!G172</f>
        <v>0</v>
      </c>
      <c r="H5" s="149">
        <f>'RES kWh ENTRY'!H172</f>
        <v>0</v>
      </c>
      <c r="I5" s="149">
        <f>'RES kWh ENTRY'!I172</f>
        <v>0</v>
      </c>
      <c r="J5" s="149">
        <f>'RES kWh ENTRY'!J172</f>
        <v>0</v>
      </c>
      <c r="K5" s="149">
        <f>'RES kWh ENTRY'!K172</f>
        <v>0</v>
      </c>
      <c r="L5" s="149">
        <f>'RES kWh ENTRY'!L172</f>
        <v>0</v>
      </c>
      <c r="M5" s="149">
        <f>'RES kWh ENTRY'!M172</f>
        <v>0</v>
      </c>
      <c r="N5" s="149">
        <f>'RES kWh ENTRY'!N172</f>
        <v>48885.442632436752</v>
      </c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</row>
    <row r="6" spans="1:39" x14ac:dyDescent="0.3">
      <c r="A6" s="577"/>
      <c r="B6" s="191" t="s">
        <v>60</v>
      </c>
      <c r="C6" s="3">
        <f>'RES kWh ENTRY'!C173</f>
        <v>1136694.5254516602</v>
      </c>
      <c r="D6" s="3">
        <f>'RES kWh ENTRY'!D173</f>
        <v>922297.00573730469</v>
      </c>
      <c r="E6" s="3">
        <f>'RES kWh ENTRY'!E173</f>
        <v>1064162.1763000488</v>
      </c>
      <c r="F6" s="3">
        <f>'RES kWh ENTRY'!F173</f>
        <v>1190000.7082672119</v>
      </c>
      <c r="G6" s="3">
        <f>'RES kWh ENTRY'!G173</f>
        <v>2030249.2403717041</v>
      </c>
      <c r="H6" s="3">
        <f>'RES kWh ENTRY'!H173</f>
        <v>2645535.9468536377</v>
      </c>
      <c r="I6" s="3">
        <f>'RES kWh ENTRY'!I173</f>
        <v>3321278.3871300528</v>
      </c>
      <c r="J6" s="3">
        <f>'RES kWh ENTRY'!J173</f>
        <v>4284548.7741539786</v>
      </c>
      <c r="K6" s="3">
        <f>'RES kWh ENTRY'!K173</f>
        <v>3486156.0534515381</v>
      </c>
      <c r="L6" s="3">
        <f>'RES kWh ENTRY'!L173</f>
        <v>2801969.7668914795</v>
      </c>
      <c r="M6" s="3">
        <f>'RES kWh ENTRY'!M173</f>
        <v>1633261.5163858864</v>
      </c>
      <c r="N6" s="3">
        <f>'RES kWh ENTRY'!N173</f>
        <v>2483241.5031661987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39" x14ac:dyDescent="0.3">
      <c r="A7" s="577"/>
      <c r="B7" s="110" t="s">
        <v>61</v>
      </c>
      <c r="C7" s="3">
        <f>'RES kWh ENTRY'!C174</f>
        <v>0</v>
      </c>
      <c r="D7" s="3">
        <f>'RES kWh ENTRY'!D174</f>
        <v>0</v>
      </c>
      <c r="E7" s="3">
        <f>'RES kWh ENTRY'!E174</f>
        <v>0</v>
      </c>
      <c r="F7" s="3">
        <f>'RES kWh ENTRY'!F174</f>
        <v>0</v>
      </c>
      <c r="G7" s="3">
        <f>'RES kWh ENTRY'!G174</f>
        <v>0</v>
      </c>
      <c r="H7" s="3">
        <f>'RES kWh ENTRY'!H174</f>
        <v>0</v>
      </c>
      <c r="I7" s="3">
        <f>'RES kWh ENTRY'!I174</f>
        <v>29707.920000000002</v>
      </c>
      <c r="J7" s="3">
        <f>'RES kWh ENTRY'!J174</f>
        <v>20630.5</v>
      </c>
      <c r="K7" s="3">
        <f>'RES kWh ENTRY'!K174</f>
        <v>23931.38</v>
      </c>
      <c r="L7" s="3">
        <f>'RES kWh ENTRY'!L174</f>
        <v>0</v>
      </c>
      <c r="M7" s="3">
        <f>'RES kWh ENTRY'!M174</f>
        <v>29707.920000000002</v>
      </c>
      <c r="N7" s="3">
        <f>'RES kWh ENTRY'!N174</f>
        <v>0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39" x14ac:dyDescent="0.3">
      <c r="A8" s="577"/>
      <c r="B8" s="110" t="s">
        <v>62</v>
      </c>
      <c r="C8" s="3">
        <f>'RES kWh ENTRY'!C175</f>
        <v>1138159.4421157837</v>
      </c>
      <c r="D8" s="3">
        <f>'RES kWh ENTRY'!D175</f>
        <v>751563.00540542603</v>
      </c>
      <c r="E8" s="3">
        <f>'RES kWh ENTRY'!E175</f>
        <v>548737.19328308105</v>
      </c>
      <c r="F8" s="3">
        <f>'RES kWh ENTRY'!F175</f>
        <v>705097.87371444702</v>
      </c>
      <c r="G8" s="3">
        <f>'RES kWh ENTRY'!G175</f>
        <v>1186916.7839698792</v>
      </c>
      <c r="H8" s="3">
        <f>'RES kWh ENTRY'!H175</f>
        <v>1158647.6481323242</v>
      </c>
      <c r="I8" s="3">
        <f>'RES kWh ENTRY'!I175</f>
        <v>1983039.8498191833</v>
      </c>
      <c r="J8" s="3">
        <f>'RES kWh ENTRY'!J175</f>
        <v>2477111.0514945984</v>
      </c>
      <c r="K8" s="3">
        <f>'RES kWh ENTRY'!K175</f>
        <v>1858870.8363265991</v>
      </c>
      <c r="L8" s="3">
        <f>'RES kWh ENTRY'!L175</f>
        <v>1938126.4019622803</v>
      </c>
      <c r="M8" s="3">
        <f>'RES kWh ENTRY'!M175</f>
        <v>881872.94966125488</v>
      </c>
      <c r="N8" s="3">
        <f>'RES kWh ENTRY'!N175</f>
        <v>2324094.6410903931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39" x14ac:dyDescent="0.3">
      <c r="A9" s="577"/>
      <c r="B9" s="191" t="s">
        <v>63</v>
      </c>
      <c r="C9" s="3">
        <f>'RES kWh ENTRY'!C176</f>
        <v>512665.62085279741</v>
      </c>
      <c r="D9" s="3">
        <f>'RES kWh ENTRY'!D176</f>
        <v>321264</v>
      </c>
      <c r="E9" s="3">
        <f>'RES kWh ENTRY'!E176</f>
        <v>396034.3283163982</v>
      </c>
      <c r="F9" s="3">
        <f>'RES kWh ENTRY'!F176</f>
        <v>16363.920743646593</v>
      </c>
      <c r="G9" s="3">
        <f>'RES kWh ENTRY'!G176</f>
        <v>2910</v>
      </c>
      <c r="H9" s="3">
        <f>'RES kWh ENTRY'!H176</f>
        <v>21447.261238693973</v>
      </c>
      <c r="I9" s="3">
        <f>'RES kWh ENTRY'!I176</f>
        <v>3689.4290217391645</v>
      </c>
      <c r="J9" s="3">
        <f>'RES kWh ENTRY'!J176</f>
        <v>3503.2265217391605</v>
      </c>
      <c r="K9" s="3">
        <f>'RES kWh ENTRY'!K176</f>
        <v>2918.0806521739464</v>
      </c>
      <c r="L9" s="3">
        <f>'RES kWh ENTRY'!L176</f>
        <v>314624.44646124827</v>
      </c>
      <c r="M9" s="3">
        <f>'RES kWh ENTRY'!M176</f>
        <v>140419.76593526319</v>
      </c>
      <c r="N9" s="3">
        <f>'RES kWh ENTRY'!N176</f>
        <v>178892.57255195256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39" x14ac:dyDescent="0.3">
      <c r="A10" s="577"/>
      <c r="B10" s="110" t="s">
        <v>64</v>
      </c>
      <c r="C10" s="3">
        <f>'RES kWh ENTRY'!C177</f>
        <v>1017571.4708107274</v>
      </c>
      <c r="D10" s="3">
        <f>'RES kWh ENTRY'!D177</f>
        <v>2549226.3845031741</v>
      </c>
      <c r="E10" s="3">
        <f>'RES kWh ENTRY'!E177</f>
        <v>4296892.1755692009</v>
      </c>
      <c r="F10" s="3">
        <f>'RES kWh ENTRY'!F177</f>
        <v>1478531.639835601</v>
      </c>
      <c r="G10" s="3">
        <f>'RES kWh ENTRY'!G177</f>
        <v>2589815.1301300041</v>
      </c>
      <c r="H10" s="3">
        <f>'RES kWh ENTRY'!H177</f>
        <v>7852521.0132454075</v>
      </c>
      <c r="I10" s="3">
        <f>'RES kWh ENTRY'!I177</f>
        <v>11506539.185175059</v>
      </c>
      <c r="J10" s="3">
        <f>'RES kWh ENTRY'!J177</f>
        <v>13109740.73940305</v>
      </c>
      <c r="K10" s="3">
        <f>'RES kWh ENTRY'!K177</f>
        <v>12697310.361442763</v>
      </c>
      <c r="L10" s="3">
        <f>'RES kWh ENTRY'!L177</f>
        <v>15887150.201022172</v>
      </c>
      <c r="M10" s="3">
        <f>'RES kWh ENTRY'!M177</f>
        <v>15030873.584532687</v>
      </c>
      <c r="N10" s="3">
        <f>'RES kWh ENTRY'!N177</f>
        <v>29280957.258438971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39" x14ac:dyDescent="0.3">
      <c r="A11" s="577"/>
      <c r="B11" s="110" t="s">
        <v>65</v>
      </c>
      <c r="C11" s="3">
        <f>'RES kWh ENTRY'!C178</f>
        <v>0</v>
      </c>
      <c r="D11" s="3">
        <f>'RES kWh ENTRY'!D178</f>
        <v>303.9119873046875</v>
      </c>
      <c r="E11" s="3">
        <f>'RES kWh ENTRY'!E178</f>
        <v>0</v>
      </c>
      <c r="F11" s="3">
        <f>'RES kWh ENTRY'!F178</f>
        <v>-303.9119873046875</v>
      </c>
      <c r="G11" s="3">
        <f>'RES kWh ENTRY'!G178</f>
        <v>0</v>
      </c>
      <c r="H11" s="3">
        <f>'RES kWh ENTRY'!H178</f>
        <v>19144.279968261719</v>
      </c>
      <c r="I11" s="3">
        <f>'RES kWh ENTRY'!I178</f>
        <v>37519.032176971436</v>
      </c>
      <c r="J11" s="3">
        <f>'RES kWh ENTRY'!J178</f>
        <v>29643.629245758057</v>
      </c>
      <c r="K11" s="3">
        <f>'RES kWh ENTRY'!K178</f>
        <v>10662.756351470947</v>
      </c>
      <c r="L11" s="3">
        <f>'RES kWh ENTRY'!L178</f>
        <v>11440.485927581787</v>
      </c>
      <c r="M11" s="3">
        <f>'RES kWh ENTRY'!M178</f>
        <v>5926.1264381408691</v>
      </c>
      <c r="N11" s="3">
        <f>'RES kWh ENTRY'!N178</f>
        <v>101058.58320617676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39" x14ac:dyDescent="0.3">
      <c r="A12" s="577"/>
      <c r="B12" s="110" t="s">
        <v>66</v>
      </c>
      <c r="C12" s="3">
        <f>'RES kWh ENTRY'!C179</f>
        <v>16422.794921875</v>
      </c>
      <c r="D12" s="3">
        <f>'RES kWh ENTRY'!D179</f>
        <v>8211.3974609375</v>
      </c>
      <c r="E12" s="3">
        <f>'RES kWh ENTRY'!E179</f>
        <v>31833.12841796875</v>
      </c>
      <c r="F12" s="3">
        <f>'RES kWh ENTRY'!F179</f>
        <v>45162.68603515625</v>
      </c>
      <c r="G12" s="3">
        <f>'RES kWh ENTRY'!G179</f>
        <v>184503.32751464844</v>
      </c>
      <c r="H12" s="3">
        <f>'RES kWh ENTRY'!H179</f>
        <v>344878.693359375</v>
      </c>
      <c r="I12" s="3">
        <f>'RES kWh ENTRY'!I179</f>
        <v>225813.43017578125</v>
      </c>
      <c r="J12" s="3">
        <f>'RES kWh ENTRY'!J179</f>
        <v>251796.97888183594</v>
      </c>
      <c r="K12" s="3">
        <f>'RES kWh ENTRY'!K179</f>
        <v>125674.18896484375</v>
      </c>
      <c r="L12" s="3">
        <f>'RES kWh ENTRY'!L179</f>
        <v>78008.27587890625</v>
      </c>
      <c r="M12" s="3">
        <f>'RES kWh ENTRY'!M179</f>
        <v>59532.631591796875</v>
      </c>
      <c r="N12" s="3">
        <f>'RES kWh ENTRY'!N179</f>
        <v>63638.330322265625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39" x14ac:dyDescent="0.3">
      <c r="A13" s="577"/>
      <c r="B13" s="110" t="s">
        <v>67</v>
      </c>
      <c r="C13" s="3">
        <f>'RES kWh ENTRY'!C180</f>
        <v>0</v>
      </c>
      <c r="D13" s="3">
        <f>'RES kWh ENTRY'!D180</f>
        <v>0</v>
      </c>
      <c r="E13" s="3">
        <f>'RES kWh ENTRY'!E180</f>
        <v>0</v>
      </c>
      <c r="F13" s="3">
        <f>'RES kWh ENTRY'!F180</f>
        <v>0</v>
      </c>
      <c r="G13" s="3">
        <f>'RES kWh ENTRY'!G180</f>
        <v>0</v>
      </c>
      <c r="H13" s="3">
        <f>'RES kWh ENTRY'!H180</f>
        <v>0</v>
      </c>
      <c r="I13" s="3">
        <f>'RES kWh ENTRY'!I180</f>
        <v>149450.52990672298</v>
      </c>
      <c r="J13" s="3">
        <f>'RES kWh ENTRY'!J180</f>
        <v>132560.27519917756</v>
      </c>
      <c r="K13" s="3">
        <f>'RES kWh ENTRY'!K180</f>
        <v>141168.92748164001</v>
      </c>
      <c r="L13" s="3">
        <f>'RES kWh ENTRY'!L180</f>
        <v>0</v>
      </c>
      <c r="M13" s="3">
        <f>'RES kWh ENTRY'!M180</f>
        <v>210040.99654851528</v>
      </c>
      <c r="N13" s="3">
        <f>'RES kWh ENTRY'!N180</f>
        <v>0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39" x14ac:dyDescent="0.3">
      <c r="A14" s="577"/>
      <c r="B14" s="110" t="s">
        <v>68</v>
      </c>
      <c r="C14" s="3">
        <f>'RES kWh ENTRY'!C181</f>
        <v>262728.76579372608</v>
      </c>
      <c r="D14" s="3">
        <f>'RES kWh ENTRY'!D181</f>
        <v>119316.88381958008</v>
      </c>
      <c r="E14" s="3">
        <f>'RES kWh ENTRY'!E181</f>
        <v>334738.70751875773</v>
      </c>
      <c r="F14" s="3">
        <f>'RES kWh ENTRY'!F181</f>
        <v>41118.696374118059</v>
      </c>
      <c r="G14" s="3">
        <f>'RES kWh ENTRY'!G181</f>
        <v>22761.3623046875</v>
      </c>
      <c r="H14" s="3">
        <f>'RES kWh ENTRY'!H181</f>
        <v>205295.28124066524</v>
      </c>
      <c r="I14" s="3">
        <f>'RES kWh ENTRY'!I181</f>
        <v>36763.03656231513</v>
      </c>
      <c r="J14" s="3">
        <f>'RES kWh ENTRY'!J181</f>
        <v>42429.219364288903</v>
      </c>
      <c r="K14" s="3">
        <f>'RES kWh ENTRY'!K181</f>
        <v>34234.242529795847</v>
      </c>
      <c r="L14" s="3">
        <f>'RES kWh ENTRY'!L181</f>
        <v>709297.78392183257</v>
      </c>
      <c r="M14" s="3">
        <f>'RES kWh ENTRY'!M181</f>
        <v>373523.93536038295</v>
      </c>
      <c r="N14" s="3">
        <f>'RES kWh ENTRY'!N181</f>
        <v>1040813.3011795313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39" ht="15" thickBot="1" x14ac:dyDescent="0.35">
      <c r="A15" s="577"/>
      <c r="B15" s="409" t="s">
        <v>69</v>
      </c>
      <c r="C15" s="410">
        <f>'RES kWh ENTRY'!C182</f>
        <v>0</v>
      </c>
      <c r="D15" s="410">
        <f>'RES kWh ENTRY'!D182</f>
        <v>0</v>
      </c>
      <c r="E15" s="410">
        <f>'RES kWh ENTRY'!E182</f>
        <v>0</v>
      </c>
      <c r="F15" s="410">
        <f>'RES kWh ENTRY'!F182</f>
        <v>0</v>
      </c>
      <c r="G15" s="410">
        <f>'RES kWh ENTRY'!G182</f>
        <v>0</v>
      </c>
      <c r="H15" s="410">
        <f>'RES kWh ENTRY'!H182</f>
        <v>0</v>
      </c>
      <c r="I15" s="410">
        <f>'RES kWh ENTRY'!I182</f>
        <v>0</v>
      </c>
      <c r="J15" s="410">
        <f>'RES kWh ENTRY'!J182</f>
        <v>0</v>
      </c>
      <c r="K15" s="410">
        <f>'RES kWh ENTRY'!K182</f>
        <v>0</v>
      </c>
      <c r="L15" s="410">
        <f>'RES kWh ENTRY'!L182</f>
        <v>0</v>
      </c>
      <c r="M15" s="410">
        <f>'RES kWh ENTRY'!M182</f>
        <v>0</v>
      </c>
      <c r="N15" s="410">
        <f>'RES kWh ENTRY'!N182</f>
        <v>0</v>
      </c>
      <c r="O15" s="188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</row>
    <row r="16" spans="1:39" ht="15" thickBot="1" x14ac:dyDescent="0.35">
      <c r="A16" s="578"/>
      <c r="B16" s="192" t="s">
        <v>125</v>
      </c>
      <c r="C16" s="153">
        <f>SUM(C5:C15)</f>
        <v>4084242.6199465692</v>
      </c>
      <c r="D16" s="153">
        <f t="shared" ref="D16:AM16" si="1">SUM(D5:D15)</f>
        <v>4672182.5889137276</v>
      </c>
      <c r="E16" s="153">
        <f t="shared" si="1"/>
        <v>6672397.7094054548</v>
      </c>
      <c r="F16" s="153">
        <f t="shared" si="1"/>
        <v>3475971.6129828761</v>
      </c>
      <c r="G16" s="153">
        <f t="shared" si="1"/>
        <v>6017155.8442909233</v>
      </c>
      <c r="H16" s="153">
        <f t="shared" si="1"/>
        <v>12247470.124038365</v>
      </c>
      <c r="I16" s="153">
        <f t="shared" si="1"/>
        <v>17293800.799967829</v>
      </c>
      <c r="J16" s="153">
        <f t="shared" si="1"/>
        <v>20351964.39426443</v>
      </c>
      <c r="K16" s="153">
        <f t="shared" si="1"/>
        <v>18380926.827200823</v>
      </c>
      <c r="L16" s="153">
        <f t="shared" si="1"/>
        <v>21740617.362065502</v>
      </c>
      <c r="M16" s="153">
        <f t="shared" si="1"/>
        <v>18365159.426453926</v>
      </c>
      <c r="N16" s="153">
        <f t="shared" si="1"/>
        <v>35521581.632587925</v>
      </c>
      <c r="O16" s="237">
        <f t="shared" si="1"/>
        <v>0</v>
      </c>
      <c r="P16" s="237">
        <f t="shared" si="1"/>
        <v>0</v>
      </c>
      <c r="Q16" s="237">
        <f t="shared" si="1"/>
        <v>0</v>
      </c>
      <c r="R16" s="237">
        <f t="shared" si="1"/>
        <v>0</v>
      </c>
      <c r="S16" s="237">
        <f t="shared" si="1"/>
        <v>0</v>
      </c>
      <c r="T16" s="237">
        <f t="shared" si="1"/>
        <v>0</v>
      </c>
      <c r="U16" s="237">
        <f t="shared" si="1"/>
        <v>0</v>
      </c>
      <c r="V16" s="237">
        <f t="shared" si="1"/>
        <v>0</v>
      </c>
      <c r="W16" s="237">
        <f t="shared" si="1"/>
        <v>0</v>
      </c>
      <c r="X16" s="237">
        <f t="shared" si="1"/>
        <v>0</v>
      </c>
      <c r="Y16" s="237">
        <f t="shared" si="1"/>
        <v>0</v>
      </c>
      <c r="Z16" s="237">
        <f t="shared" si="1"/>
        <v>0</v>
      </c>
      <c r="AA16" s="237">
        <f t="shared" si="1"/>
        <v>0</v>
      </c>
      <c r="AB16" s="237">
        <f t="shared" si="1"/>
        <v>0</v>
      </c>
      <c r="AC16" s="237">
        <f t="shared" si="1"/>
        <v>0</v>
      </c>
      <c r="AD16" s="237">
        <f t="shared" si="1"/>
        <v>0</v>
      </c>
      <c r="AE16" s="237">
        <f t="shared" si="1"/>
        <v>0</v>
      </c>
      <c r="AF16" s="237">
        <f t="shared" si="1"/>
        <v>0</v>
      </c>
      <c r="AG16" s="237">
        <f t="shared" si="1"/>
        <v>0</v>
      </c>
      <c r="AH16" s="237">
        <f t="shared" si="1"/>
        <v>0</v>
      </c>
      <c r="AI16" s="237">
        <f t="shared" si="1"/>
        <v>0</v>
      </c>
      <c r="AJ16" s="237">
        <f t="shared" si="1"/>
        <v>0</v>
      </c>
      <c r="AK16" s="237">
        <f t="shared" si="1"/>
        <v>0</v>
      </c>
      <c r="AL16" s="237">
        <f t="shared" si="1"/>
        <v>0</v>
      </c>
      <c r="AM16" s="237">
        <f t="shared" si="1"/>
        <v>0</v>
      </c>
    </row>
    <row r="17" spans="1:41" s="44" customFormat="1" x14ac:dyDescent="0.3">
      <c r="A17" s="297"/>
      <c r="B17" s="145"/>
      <c r="C17" s="330">
        <v>36001833.619999997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7"/>
      <c r="AD17" s="145"/>
      <c r="AE17" s="145"/>
      <c r="AF17" s="147"/>
      <c r="AG17" s="145"/>
      <c r="AH17" s="145"/>
      <c r="AI17" s="147"/>
      <c r="AJ17" s="145"/>
      <c r="AK17" s="145"/>
      <c r="AL17" s="147"/>
      <c r="AM17" s="145"/>
    </row>
    <row r="18" spans="1:41" s="44" customFormat="1" ht="15" thickBot="1" x14ac:dyDescent="0.35">
      <c r="A18" s="146"/>
      <c r="B18" s="146"/>
      <c r="C18" s="298" t="s">
        <v>195</v>
      </c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</row>
    <row r="19" spans="1:41" ht="16.2" thickBot="1" x14ac:dyDescent="0.35">
      <c r="A19" s="579" t="s">
        <v>126</v>
      </c>
      <c r="B19" s="190" t="s">
        <v>124</v>
      </c>
      <c r="C19" s="175">
        <v>43831</v>
      </c>
      <c r="D19" s="175">
        <v>43862</v>
      </c>
      <c r="E19" s="175">
        <v>43891</v>
      </c>
      <c r="F19" s="175">
        <v>43922</v>
      </c>
      <c r="G19" s="175">
        <v>43952</v>
      </c>
      <c r="H19" s="175">
        <v>43983</v>
      </c>
      <c r="I19" s="175">
        <v>44013</v>
      </c>
      <c r="J19" s="175">
        <v>44044</v>
      </c>
      <c r="K19" s="175">
        <v>44075</v>
      </c>
      <c r="L19" s="175">
        <v>44105</v>
      </c>
      <c r="M19" s="175">
        <v>44136</v>
      </c>
      <c r="N19" s="175">
        <v>44166</v>
      </c>
      <c r="O19" s="175">
        <v>44197</v>
      </c>
      <c r="P19" s="175">
        <v>44228</v>
      </c>
      <c r="Q19" s="175">
        <v>44256</v>
      </c>
      <c r="R19" s="175">
        <v>44287</v>
      </c>
      <c r="S19" s="175">
        <v>44317</v>
      </c>
      <c r="T19" s="175">
        <v>44348</v>
      </c>
      <c r="U19" s="175">
        <v>44378</v>
      </c>
      <c r="V19" s="175">
        <v>44409</v>
      </c>
      <c r="W19" s="175">
        <v>44440</v>
      </c>
      <c r="X19" s="175">
        <v>44470</v>
      </c>
      <c r="Y19" s="175">
        <v>44501</v>
      </c>
      <c r="Z19" s="175">
        <v>44531</v>
      </c>
      <c r="AA19" s="175">
        <v>44562</v>
      </c>
      <c r="AB19" s="175">
        <v>44593</v>
      </c>
      <c r="AC19" s="175">
        <v>44621</v>
      </c>
      <c r="AD19" s="175">
        <v>44652</v>
      </c>
      <c r="AE19" s="175">
        <v>44682</v>
      </c>
      <c r="AF19" s="175">
        <v>44713</v>
      </c>
      <c r="AG19" s="175">
        <v>44743</v>
      </c>
      <c r="AH19" s="175">
        <v>44774</v>
      </c>
      <c r="AI19" s="175">
        <v>44805</v>
      </c>
      <c r="AJ19" s="175">
        <v>44835</v>
      </c>
      <c r="AK19" s="175">
        <v>44866</v>
      </c>
      <c r="AL19" s="175">
        <v>44896</v>
      </c>
      <c r="AM19" s="175">
        <v>44927</v>
      </c>
    </row>
    <row r="20" spans="1:41" ht="15" customHeight="1" x14ac:dyDescent="0.3">
      <c r="A20" s="580"/>
      <c r="B20" s="110" t="str">
        <f t="shared" ref="B20:C31" si="2">B5</f>
        <v>Building Shell</v>
      </c>
      <c r="C20" s="331">
        <f>C5+C17</f>
        <v>36001833.619999997</v>
      </c>
      <c r="D20" s="3">
        <f>IF(SUM($C$16:$N$16)=0,0,C20+D5)</f>
        <v>36001833.619999997</v>
      </c>
      <c r="E20" s="3">
        <f t="shared" ref="E20:AM20" si="3">IF(SUM($C$16:$N$16)=0,0,D20+E5)</f>
        <v>36001833.619999997</v>
      </c>
      <c r="F20" s="3">
        <f t="shared" si="3"/>
        <v>36001833.619999997</v>
      </c>
      <c r="G20" s="3">
        <f t="shared" si="3"/>
        <v>36001833.619999997</v>
      </c>
      <c r="H20" s="3">
        <f t="shared" si="3"/>
        <v>36001833.619999997</v>
      </c>
      <c r="I20" s="3">
        <f t="shared" si="3"/>
        <v>36001833.619999997</v>
      </c>
      <c r="J20" s="3">
        <f t="shared" si="3"/>
        <v>36001833.619999997</v>
      </c>
      <c r="K20" s="3">
        <f t="shared" si="3"/>
        <v>36001833.619999997</v>
      </c>
      <c r="L20" s="3">
        <f t="shared" si="3"/>
        <v>36001833.619999997</v>
      </c>
      <c r="M20" s="3">
        <f t="shared" si="3"/>
        <v>36001833.619999997</v>
      </c>
      <c r="N20" s="3">
        <f>IF(SUM($C$16:$N$16)=0,0,M20+N5)</f>
        <v>36050719.062632434</v>
      </c>
      <c r="O20" s="111">
        <f>IF(SUM($C$16:$N$16)=0,0,N20+O5)</f>
        <v>36050719.062632434</v>
      </c>
      <c r="P20" s="111">
        <f t="shared" si="3"/>
        <v>36050719.062632434</v>
      </c>
      <c r="Q20" s="3">
        <f t="shared" si="3"/>
        <v>36050719.062632434</v>
      </c>
      <c r="R20" s="3">
        <f t="shared" si="3"/>
        <v>36050719.062632434</v>
      </c>
      <c r="S20" s="3">
        <f t="shared" si="3"/>
        <v>36050719.062632434</v>
      </c>
      <c r="T20" s="3">
        <f t="shared" si="3"/>
        <v>36050719.062632434</v>
      </c>
      <c r="U20" s="3">
        <f t="shared" si="3"/>
        <v>36050719.062632434</v>
      </c>
      <c r="V20" s="3">
        <f t="shared" si="3"/>
        <v>36050719.062632434</v>
      </c>
      <c r="W20" s="508">
        <f t="shared" si="3"/>
        <v>36050719.062632434</v>
      </c>
      <c r="X20" s="3">
        <f t="shared" si="3"/>
        <v>36050719.062632434</v>
      </c>
      <c r="Y20" s="3">
        <f t="shared" si="3"/>
        <v>36050719.062632434</v>
      </c>
      <c r="Z20" s="3">
        <f t="shared" si="3"/>
        <v>36050719.062632434</v>
      </c>
      <c r="AA20" s="3">
        <f t="shared" si="3"/>
        <v>36050719.062632434</v>
      </c>
      <c r="AB20" s="3">
        <f t="shared" si="3"/>
        <v>36050719.062632434</v>
      </c>
      <c r="AC20" s="3">
        <f t="shared" si="3"/>
        <v>36050719.062632434</v>
      </c>
      <c r="AD20" s="3">
        <f t="shared" si="3"/>
        <v>36050719.062632434</v>
      </c>
      <c r="AE20" s="3">
        <f t="shared" si="3"/>
        <v>36050719.062632434</v>
      </c>
      <c r="AF20" s="3">
        <f t="shared" si="3"/>
        <v>36050719.062632434</v>
      </c>
      <c r="AG20" s="3">
        <f t="shared" si="3"/>
        <v>36050719.062632434</v>
      </c>
      <c r="AH20" s="3">
        <f t="shared" si="3"/>
        <v>36050719.062632434</v>
      </c>
      <c r="AI20" s="3">
        <f t="shared" si="3"/>
        <v>36050719.062632434</v>
      </c>
      <c r="AJ20" s="3">
        <f t="shared" si="3"/>
        <v>36050719.062632434</v>
      </c>
      <c r="AK20" s="3">
        <f t="shared" si="3"/>
        <v>36050719.062632434</v>
      </c>
      <c r="AL20" s="3">
        <f t="shared" si="3"/>
        <v>36050719.062632434</v>
      </c>
      <c r="AM20" s="3">
        <f t="shared" si="3"/>
        <v>36050719.062632434</v>
      </c>
      <c r="AO20" s="329"/>
    </row>
    <row r="21" spans="1:41" x14ac:dyDescent="0.3">
      <c r="A21" s="580"/>
      <c r="B21" s="191" t="str">
        <f t="shared" si="2"/>
        <v>Cooling</v>
      </c>
      <c r="C21" s="3">
        <f>C6</f>
        <v>1136694.5254516602</v>
      </c>
      <c r="D21" s="3">
        <f t="shared" ref="D21:D30" si="4">IF(SUM($C$16:$N$16)=0,0,C21+D6)</f>
        <v>2058991.5311889648</v>
      </c>
      <c r="E21" s="3">
        <f t="shared" ref="E21:AM21" si="5">IF(SUM($C$16:$N$16)=0,0,D21+E6)</f>
        <v>3123153.7074890137</v>
      </c>
      <c r="F21" s="3">
        <f t="shared" si="5"/>
        <v>4313154.4157562256</v>
      </c>
      <c r="G21" s="3">
        <f t="shared" si="5"/>
        <v>6343403.6561279297</v>
      </c>
      <c r="H21" s="3">
        <f t="shared" si="5"/>
        <v>8988939.6029815674</v>
      </c>
      <c r="I21" s="3">
        <f t="shared" si="5"/>
        <v>12310217.990111619</v>
      </c>
      <c r="J21" s="3">
        <f t="shared" si="5"/>
        <v>16594766.764265597</v>
      </c>
      <c r="K21" s="3">
        <f t="shared" si="5"/>
        <v>20080922.817717135</v>
      </c>
      <c r="L21" s="3">
        <f t="shared" si="5"/>
        <v>22882892.584608614</v>
      </c>
      <c r="M21" s="3">
        <f t="shared" si="5"/>
        <v>24516154.100994501</v>
      </c>
      <c r="N21" s="3">
        <f t="shared" si="5"/>
        <v>26999395.6041607</v>
      </c>
      <c r="O21" s="3">
        <f t="shared" si="5"/>
        <v>26999395.6041607</v>
      </c>
      <c r="P21" s="3">
        <f t="shared" si="5"/>
        <v>26999395.6041607</v>
      </c>
      <c r="Q21" s="3">
        <f t="shared" si="5"/>
        <v>26999395.6041607</v>
      </c>
      <c r="R21" s="3">
        <f t="shared" si="5"/>
        <v>26999395.6041607</v>
      </c>
      <c r="S21" s="3">
        <f t="shared" si="5"/>
        <v>26999395.6041607</v>
      </c>
      <c r="T21" s="3">
        <f t="shared" si="5"/>
        <v>26999395.6041607</v>
      </c>
      <c r="U21" s="3">
        <f t="shared" si="5"/>
        <v>26999395.6041607</v>
      </c>
      <c r="V21" s="3">
        <f t="shared" si="5"/>
        <v>26999395.6041607</v>
      </c>
      <c r="W21" s="508">
        <f t="shared" si="5"/>
        <v>26999395.6041607</v>
      </c>
      <c r="X21" s="3">
        <f t="shared" si="5"/>
        <v>26999395.6041607</v>
      </c>
      <c r="Y21" s="3">
        <f t="shared" si="5"/>
        <v>26999395.6041607</v>
      </c>
      <c r="Z21" s="3">
        <f t="shared" si="5"/>
        <v>26999395.6041607</v>
      </c>
      <c r="AA21" s="3">
        <f t="shared" si="5"/>
        <v>26999395.6041607</v>
      </c>
      <c r="AB21" s="3">
        <f t="shared" si="5"/>
        <v>26999395.6041607</v>
      </c>
      <c r="AC21" s="3">
        <f t="shared" si="5"/>
        <v>26999395.6041607</v>
      </c>
      <c r="AD21" s="3">
        <f t="shared" si="5"/>
        <v>26999395.6041607</v>
      </c>
      <c r="AE21" s="3">
        <f t="shared" si="5"/>
        <v>26999395.6041607</v>
      </c>
      <c r="AF21" s="3">
        <f t="shared" si="5"/>
        <v>26999395.6041607</v>
      </c>
      <c r="AG21" s="3">
        <f t="shared" si="5"/>
        <v>26999395.6041607</v>
      </c>
      <c r="AH21" s="3">
        <f t="shared" si="5"/>
        <v>26999395.6041607</v>
      </c>
      <c r="AI21" s="3">
        <f t="shared" si="5"/>
        <v>26999395.6041607</v>
      </c>
      <c r="AJ21" s="3">
        <f t="shared" si="5"/>
        <v>26999395.6041607</v>
      </c>
      <c r="AK21" s="3">
        <f t="shared" si="5"/>
        <v>26999395.6041607</v>
      </c>
      <c r="AL21" s="3">
        <f t="shared" si="5"/>
        <v>26999395.6041607</v>
      </c>
      <c r="AM21" s="3">
        <f t="shared" si="5"/>
        <v>26999395.6041607</v>
      </c>
    </row>
    <row r="22" spans="1:41" x14ac:dyDescent="0.3">
      <c r="A22" s="580"/>
      <c r="B22" s="110" t="str">
        <f t="shared" si="2"/>
        <v>Freezer</v>
      </c>
      <c r="C22" s="3">
        <f t="shared" si="2"/>
        <v>0</v>
      </c>
      <c r="D22" s="3">
        <f t="shared" si="4"/>
        <v>0</v>
      </c>
      <c r="E22" s="3">
        <f t="shared" ref="E22:AM22" si="6">IF(SUM($C$16:$N$16)=0,0,D22+E7)</f>
        <v>0</v>
      </c>
      <c r="F22" s="3">
        <f t="shared" si="6"/>
        <v>0</v>
      </c>
      <c r="G22" s="3">
        <f t="shared" si="6"/>
        <v>0</v>
      </c>
      <c r="H22" s="3">
        <f t="shared" si="6"/>
        <v>0</v>
      </c>
      <c r="I22" s="3">
        <f t="shared" si="6"/>
        <v>29707.920000000002</v>
      </c>
      <c r="J22" s="3">
        <f t="shared" si="6"/>
        <v>50338.42</v>
      </c>
      <c r="K22" s="3">
        <f t="shared" si="6"/>
        <v>74269.8</v>
      </c>
      <c r="L22" s="3">
        <f t="shared" si="6"/>
        <v>74269.8</v>
      </c>
      <c r="M22" s="3">
        <f t="shared" si="6"/>
        <v>103977.72</v>
      </c>
      <c r="N22" s="3">
        <f t="shared" si="6"/>
        <v>103977.72</v>
      </c>
      <c r="O22" s="3">
        <f t="shared" si="6"/>
        <v>103977.72</v>
      </c>
      <c r="P22" s="3">
        <f t="shared" si="6"/>
        <v>103977.72</v>
      </c>
      <c r="Q22" s="3">
        <f t="shared" si="6"/>
        <v>103977.72</v>
      </c>
      <c r="R22" s="3">
        <f t="shared" si="6"/>
        <v>103977.72</v>
      </c>
      <c r="S22" s="3">
        <f t="shared" si="6"/>
        <v>103977.72</v>
      </c>
      <c r="T22" s="3">
        <f t="shared" si="6"/>
        <v>103977.72</v>
      </c>
      <c r="U22" s="3">
        <f t="shared" si="6"/>
        <v>103977.72</v>
      </c>
      <c r="V22" s="3">
        <f t="shared" si="6"/>
        <v>103977.72</v>
      </c>
      <c r="W22" s="508">
        <f t="shared" si="6"/>
        <v>103977.72</v>
      </c>
      <c r="X22" s="3">
        <f t="shared" si="6"/>
        <v>103977.72</v>
      </c>
      <c r="Y22" s="3">
        <f t="shared" si="6"/>
        <v>103977.72</v>
      </c>
      <c r="Z22" s="3">
        <f t="shared" si="6"/>
        <v>103977.72</v>
      </c>
      <c r="AA22" s="3">
        <f t="shared" si="6"/>
        <v>103977.72</v>
      </c>
      <c r="AB22" s="3">
        <f t="shared" si="6"/>
        <v>103977.72</v>
      </c>
      <c r="AC22" s="3">
        <f t="shared" si="6"/>
        <v>103977.72</v>
      </c>
      <c r="AD22" s="3">
        <f t="shared" si="6"/>
        <v>103977.72</v>
      </c>
      <c r="AE22" s="3">
        <f t="shared" si="6"/>
        <v>103977.72</v>
      </c>
      <c r="AF22" s="3">
        <f t="shared" si="6"/>
        <v>103977.72</v>
      </c>
      <c r="AG22" s="3">
        <f t="shared" si="6"/>
        <v>103977.72</v>
      </c>
      <c r="AH22" s="3">
        <f t="shared" si="6"/>
        <v>103977.72</v>
      </c>
      <c r="AI22" s="3">
        <f t="shared" si="6"/>
        <v>103977.72</v>
      </c>
      <c r="AJ22" s="3">
        <f t="shared" si="6"/>
        <v>103977.72</v>
      </c>
      <c r="AK22" s="3">
        <f t="shared" si="6"/>
        <v>103977.72</v>
      </c>
      <c r="AL22" s="3">
        <f t="shared" si="6"/>
        <v>103977.72</v>
      </c>
      <c r="AM22" s="3">
        <f t="shared" si="6"/>
        <v>103977.72</v>
      </c>
    </row>
    <row r="23" spans="1:41" x14ac:dyDescent="0.3">
      <c r="A23" s="580"/>
      <c r="B23" s="110" t="str">
        <f t="shared" si="2"/>
        <v>Heating</v>
      </c>
      <c r="C23" s="3">
        <f t="shared" si="2"/>
        <v>1138159.4421157837</v>
      </c>
      <c r="D23" s="3">
        <f t="shared" si="4"/>
        <v>1889722.4475212097</v>
      </c>
      <c r="E23" s="3">
        <f t="shared" ref="E23:AM23" si="7">IF(SUM($C$16:$N$16)=0,0,D23+E8)</f>
        <v>2438459.6408042908</v>
      </c>
      <c r="F23" s="3">
        <f t="shared" si="7"/>
        <v>3143557.5145187378</v>
      </c>
      <c r="G23" s="3">
        <f t="shared" si="7"/>
        <v>4330474.2984886169</v>
      </c>
      <c r="H23" s="3">
        <f t="shared" si="7"/>
        <v>5489121.9466209412</v>
      </c>
      <c r="I23" s="3">
        <f t="shared" si="7"/>
        <v>7472161.7964401245</v>
      </c>
      <c r="J23" s="3">
        <f t="shared" si="7"/>
        <v>9949272.8479347229</v>
      </c>
      <c r="K23" s="3">
        <f t="shared" si="7"/>
        <v>11808143.684261322</v>
      </c>
      <c r="L23" s="3">
        <f t="shared" si="7"/>
        <v>13746270.086223602</v>
      </c>
      <c r="M23" s="3">
        <f t="shared" si="7"/>
        <v>14628143.035884857</v>
      </c>
      <c r="N23" s="3">
        <f t="shared" si="7"/>
        <v>16952237.67697525</v>
      </c>
      <c r="O23" s="3">
        <f t="shared" si="7"/>
        <v>16952237.67697525</v>
      </c>
      <c r="P23" s="3">
        <f t="shared" si="7"/>
        <v>16952237.67697525</v>
      </c>
      <c r="Q23" s="3">
        <f t="shared" si="7"/>
        <v>16952237.67697525</v>
      </c>
      <c r="R23" s="3">
        <f t="shared" si="7"/>
        <v>16952237.67697525</v>
      </c>
      <c r="S23" s="3">
        <f t="shared" si="7"/>
        <v>16952237.67697525</v>
      </c>
      <c r="T23" s="3">
        <f t="shared" si="7"/>
        <v>16952237.67697525</v>
      </c>
      <c r="U23" s="3">
        <f t="shared" si="7"/>
        <v>16952237.67697525</v>
      </c>
      <c r="V23" s="3">
        <f t="shared" si="7"/>
        <v>16952237.67697525</v>
      </c>
      <c r="W23" s="508">
        <f t="shared" si="7"/>
        <v>16952237.67697525</v>
      </c>
      <c r="X23" s="3">
        <f t="shared" si="7"/>
        <v>16952237.67697525</v>
      </c>
      <c r="Y23" s="3">
        <f t="shared" si="7"/>
        <v>16952237.67697525</v>
      </c>
      <c r="Z23" s="3">
        <f t="shared" si="7"/>
        <v>16952237.67697525</v>
      </c>
      <c r="AA23" s="3">
        <f t="shared" si="7"/>
        <v>16952237.67697525</v>
      </c>
      <c r="AB23" s="3">
        <f t="shared" si="7"/>
        <v>16952237.67697525</v>
      </c>
      <c r="AC23" s="3">
        <f t="shared" si="7"/>
        <v>16952237.67697525</v>
      </c>
      <c r="AD23" s="3">
        <f t="shared" si="7"/>
        <v>16952237.67697525</v>
      </c>
      <c r="AE23" s="3">
        <f t="shared" si="7"/>
        <v>16952237.67697525</v>
      </c>
      <c r="AF23" s="3">
        <f t="shared" si="7"/>
        <v>16952237.67697525</v>
      </c>
      <c r="AG23" s="3">
        <f t="shared" si="7"/>
        <v>16952237.67697525</v>
      </c>
      <c r="AH23" s="3">
        <f t="shared" si="7"/>
        <v>16952237.67697525</v>
      </c>
      <c r="AI23" s="3">
        <f t="shared" si="7"/>
        <v>16952237.67697525</v>
      </c>
      <c r="AJ23" s="3">
        <f t="shared" si="7"/>
        <v>16952237.67697525</v>
      </c>
      <c r="AK23" s="3">
        <f t="shared" si="7"/>
        <v>16952237.67697525</v>
      </c>
      <c r="AL23" s="3">
        <f t="shared" si="7"/>
        <v>16952237.67697525</v>
      </c>
      <c r="AM23" s="3">
        <f t="shared" si="7"/>
        <v>16952237.67697525</v>
      </c>
    </row>
    <row r="24" spans="1:41" x14ac:dyDescent="0.3">
      <c r="A24" s="580"/>
      <c r="B24" s="191" t="str">
        <f t="shared" si="2"/>
        <v>HVAC</v>
      </c>
      <c r="C24" s="3">
        <f t="shared" si="2"/>
        <v>512665.62085279741</v>
      </c>
      <c r="D24" s="3">
        <f t="shared" si="4"/>
        <v>833929.62085279741</v>
      </c>
      <c r="E24" s="3">
        <f t="shared" ref="E24:AM24" si="8">IF(SUM($C$16:$N$16)=0,0,D24+E9)</f>
        <v>1229963.9491691957</v>
      </c>
      <c r="F24" s="3">
        <f t="shared" si="8"/>
        <v>1246327.8699128423</v>
      </c>
      <c r="G24" s="3">
        <f t="shared" si="8"/>
        <v>1249237.8699128423</v>
      </c>
      <c r="H24" s="3">
        <f t="shared" si="8"/>
        <v>1270685.1311515362</v>
      </c>
      <c r="I24" s="3">
        <f t="shared" si="8"/>
        <v>1274374.5601732754</v>
      </c>
      <c r="J24" s="3">
        <f t="shared" si="8"/>
        <v>1277877.7866950147</v>
      </c>
      <c r="K24" s="3">
        <f t="shared" si="8"/>
        <v>1280795.8673471885</v>
      </c>
      <c r="L24" s="3">
        <f t="shared" si="8"/>
        <v>1595420.3138084367</v>
      </c>
      <c r="M24" s="3">
        <f t="shared" si="8"/>
        <v>1735840.0797436999</v>
      </c>
      <c r="N24" s="3">
        <f t="shared" si="8"/>
        <v>1914732.6522956523</v>
      </c>
      <c r="O24" s="3">
        <f t="shared" si="8"/>
        <v>1914732.6522956523</v>
      </c>
      <c r="P24" s="3">
        <f t="shared" si="8"/>
        <v>1914732.6522956523</v>
      </c>
      <c r="Q24" s="3">
        <f t="shared" si="8"/>
        <v>1914732.6522956523</v>
      </c>
      <c r="R24" s="3">
        <f t="shared" si="8"/>
        <v>1914732.6522956523</v>
      </c>
      <c r="S24" s="3">
        <f t="shared" si="8"/>
        <v>1914732.6522956523</v>
      </c>
      <c r="T24" s="3">
        <f t="shared" si="8"/>
        <v>1914732.6522956523</v>
      </c>
      <c r="U24" s="3">
        <f t="shared" si="8"/>
        <v>1914732.6522956523</v>
      </c>
      <c r="V24" s="3">
        <f t="shared" si="8"/>
        <v>1914732.6522956523</v>
      </c>
      <c r="W24" s="508">
        <f t="shared" si="8"/>
        <v>1914732.6522956523</v>
      </c>
      <c r="X24" s="3">
        <f t="shared" si="8"/>
        <v>1914732.6522956523</v>
      </c>
      <c r="Y24" s="3">
        <f t="shared" si="8"/>
        <v>1914732.6522956523</v>
      </c>
      <c r="Z24" s="3">
        <f t="shared" si="8"/>
        <v>1914732.6522956523</v>
      </c>
      <c r="AA24" s="3">
        <f t="shared" si="8"/>
        <v>1914732.6522956523</v>
      </c>
      <c r="AB24" s="3">
        <f t="shared" si="8"/>
        <v>1914732.6522956523</v>
      </c>
      <c r="AC24" s="3">
        <f t="shared" si="8"/>
        <v>1914732.6522956523</v>
      </c>
      <c r="AD24" s="3">
        <f t="shared" si="8"/>
        <v>1914732.6522956523</v>
      </c>
      <c r="AE24" s="3">
        <f t="shared" si="8"/>
        <v>1914732.6522956523</v>
      </c>
      <c r="AF24" s="3">
        <f t="shared" si="8"/>
        <v>1914732.6522956523</v>
      </c>
      <c r="AG24" s="3">
        <f t="shared" si="8"/>
        <v>1914732.6522956523</v>
      </c>
      <c r="AH24" s="3">
        <f t="shared" si="8"/>
        <v>1914732.6522956523</v>
      </c>
      <c r="AI24" s="3">
        <f t="shared" si="8"/>
        <v>1914732.6522956523</v>
      </c>
      <c r="AJ24" s="3">
        <f t="shared" si="8"/>
        <v>1914732.6522956523</v>
      </c>
      <c r="AK24" s="3">
        <f t="shared" si="8"/>
        <v>1914732.6522956523</v>
      </c>
      <c r="AL24" s="3">
        <f t="shared" si="8"/>
        <v>1914732.6522956523</v>
      </c>
      <c r="AM24" s="3">
        <f t="shared" si="8"/>
        <v>1914732.6522956523</v>
      </c>
    </row>
    <row r="25" spans="1:41" x14ac:dyDescent="0.3">
      <c r="A25" s="580"/>
      <c r="B25" s="110" t="str">
        <f t="shared" si="2"/>
        <v>Lighting</v>
      </c>
      <c r="C25" s="3">
        <f t="shared" si="2"/>
        <v>1017571.4708107274</v>
      </c>
      <c r="D25" s="3">
        <f t="shared" si="4"/>
        <v>3566797.8553139018</v>
      </c>
      <c r="E25" s="3">
        <f t="shared" ref="E25:AM25" si="9">IF(SUM($C$16:$N$16)=0,0,D25+E10)</f>
        <v>7863690.0308831027</v>
      </c>
      <c r="F25" s="3">
        <f t="shared" si="9"/>
        <v>9342221.6707187034</v>
      </c>
      <c r="G25" s="3">
        <f t="shared" si="9"/>
        <v>11932036.800848708</v>
      </c>
      <c r="H25" s="3">
        <f t="shared" si="9"/>
        <v>19784557.814094115</v>
      </c>
      <c r="I25" s="3">
        <f t="shared" si="9"/>
        <v>31291096.999269173</v>
      </c>
      <c r="J25" s="3">
        <f t="shared" si="9"/>
        <v>44400837.738672227</v>
      </c>
      <c r="K25" s="3">
        <f t="shared" si="9"/>
        <v>57098148.100114986</v>
      </c>
      <c r="L25" s="3">
        <f t="shared" si="9"/>
        <v>72985298.301137164</v>
      </c>
      <c r="M25" s="3">
        <f t="shared" si="9"/>
        <v>88016171.885669857</v>
      </c>
      <c r="N25" s="3">
        <f t="shared" si="9"/>
        <v>117297129.14410883</v>
      </c>
      <c r="O25" s="3">
        <f t="shared" si="9"/>
        <v>117297129.14410883</v>
      </c>
      <c r="P25" s="3">
        <f t="shared" si="9"/>
        <v>117297129.14410883</v>
      </c>
      <c r="Q25" s="3">
        <f t="shared" si="9"/>
        <v>117297129.14410883</v>
      </c>
      <c r="R25" s="3">
        <f t="shared" si="9"/>
        <v>117297129.14410883</v>
      </c>
      <c r="S25" s="3">
        <f t="shared" si="9"/>
        <v>117297129.14410883</v>
      </c>
      <c r="T25" s="3">
        <f t="shared" si="9"/>
        <v>117297129.14410883</v>
      </c>
      <c r="U25" s="3">
        <f t="shared" si="9"/>
        <v>117297129.14410883</v>
      </c>
      <c r="V25" s="3">
        <f t="shared" si="9"/>
        <v>117297129.14410883</v>
      </c>
      <c r="W25" s="508">
        <f t="shared" si="9"/>
        <v>117297129.14410883</v>
      </c>
      <c r="X25" s="3">
        <f t="shared" si="9"/>
        <v>117297129.14410883</v>
      </c>
      <c r="Y25" s="3">
        <f t="shared" si="9"/>
        <v>117297129.14410883</v>
      </c>
      <c r="Z25" s="3">
        <f t="shared" si="9"/>
        <v>117297129.14410883</v>
      </c>
      <c r="AA25" s="3">
        <f t="shared" si="9"/>
        <v>117297129.14410883</v>
      </c>
      <c r="AB25" s="3">
        <f t="shared" si="9"/>
        <v>117297129.14410883</v>
      </c>
      <c r="AC25" s="3">
        <f t="shared" si="9"/>
        <v>117297129.14410883</v>
      </c>
      <c r="AD25" s="3">
        <f t="shared" si="9"/>
        <v>117297129.14410883</v>
      </c>
      <c r="AE25" s="3">
        <f t="shared" si="9"/>
        <v>117297129.14410883</v>
      </c>
      <c r="AF25" s="3">
        <f t="shared" si="9"/>
        <v>117297129.14410883</v>
      </c>
      <c r="AG25" s="3">
        <f t="shared" si="9"/>
        <v>117297129.14410883</v>
      </c>
      <c r="AH25" s="3">
        <f t="shared" si="9"/>
        <v>117297129.14410883</v>
      </c>
      <c r="AI25" s="3">
        <f t="shared" si="9"/>
        <v>117297129.14410883</v>
      </c>
      <c r="AJ25" s="3">
        <f t="shared" si="9"/>
        <v>117297129.14410883</v>
      </c>
      <c r="AK25" s="3">
        <f t="shared" si="9"/>
        <v>117297129.14410883</v>
      </c>
      <c r="AL25" s="3">
        <f t="shared" si="9"/>
        <v>117297129.14410883</v>
      </c>
      <c r="AM25" s="3">
        <f t="shared" si="9"/>
        <v>117297129.14410883</v>
      </c>
    </row>
    <row r="26" spans="1:41" x14ac:dyDescent="0.3">
      <c r="A26" s="580"/>
      <c r="B26" s="110" t="str">
        <f t="shared" si="2"/>
        <v>Miscellaneous</v>
      </c>
      <c r="C26" s="3">
        <f t="shared" si="2"/>
        <v>0</v>
      </c>
      <c r="D26" s="3">
        <f t="shared" si="4"/>
        <v>303.9119873046875</v>
      </c>
      <c r="E26" s="3">
        <f t="shared" ref="E26:AM26" si="10">IF(SUM($C$16:$N$16)=0,0,D26+E11)</f>
        <v>303.9119873046875</v>
      </c>
      <c r="F26" s="3">
        <f t="shared" si="10"/>
        <v>0</v>
      </c>
      <c r="G26" s="3">
        <f t="shared" si="10"/>
        <v>0</v>
      </c>
      <c r="H26" s="3">
        <f t="shared" si="10"/>
        <v>19144.279968261719</v>
      </c>
      <c r="I26" s="3">
        <f t="shared" si="10"/>
        <v>56663.312145233154</v>
      </c>
      <c r="J26" s="3">
        <f t="shared" si="10"/>
        <v>86306.941390991211</v>
      </c>
      <c r="K26" s="3">
        <f t="shared" si="10"/>
        <v>96969.697742462158</v>
      </c>
      <c r="L26" s="3">
        <f t="shared" si="10"/>
        <v>108410.18367004395</v>
      </c>
      <c r="M26" s="3">
        <f t="shared" si="10"/>
        <v>114336.31010818481</v>
      </c>
      <c r="N26" s="3">
        <f t="shared" si="10"/>
        <v>215394.89331436157</v>
      </c>
      <c r="O26" s="3">
        <f t="shared" si="10"/>
        <v>215394.89331436157</v>
      </c>
      <c r="P26" s="3">
        <f t="shared" si="10"/>
        <v>215394.89331436157</v>
      </c>
      <c r="Q26" s="3">
        <f t="shared" si="10"/>
        <v>215394.89331436157</v>
      </c>
      <c r="R26" s="3">
        <f t="shared" si="10"/>
        <v>215394.89331436157</v>
      </c>
      <c r="S26" s="3">
        <f t="shared" si="10"/>
        <v>215394.89331436157</v>
      </c>
      <c r="T26" s="3">
        <f t="shared" si="10"/>
        <v>215394.89331436157</v>
      </c>
      <c r="U26" s="3">
        <f t="shared" si="10"/>
        <v>215394.89331436157</v>
      </c>
      <c r="V26" s="3">
        <f t="shared" si="10"/>
        <v>215394.89331436157</v>
      </c>
      <c r="W26" s="508">
        <f t="shared" si="10"/>
        <v>215394.89331436157</v>
      </c>
      <c r="X26" s="3">
        <f t="shared" si="10"/>
        <v>215394.89331436157</v>
      </c>
      <c r="Y26" s="3">
        <f t="shared" si="10"/>
        <v>215394.89331436157</v>
      </c>
      <c r="Z26" s="3">
        <f t="shared" si="10"/>
        <v>215394.89331436157</v>
      </c>
      <c r="AA26" s="3">
        <f t="shared" si="10"/>
        <v>215394.89331436157</v>
      </c>
      <c r="AB26" s="3">
        <f t="shared" si="10"/>
        <v>215394.89331436157</v>
      </c>
      <c r="AC26" s="3">
        <f t="shared" si="10"/>
        <v>215394.89331436157</v>
      </c>
      <c r="AD26" s="3">
        <f t="shared" si="10"/>
        <v>215394.89331436157</v>
      </c>
      <c r="AE26" s="3">
        <f t="shared" si="10"/>
        <v>215394.89331436157</v>
      </c>
      <c r="AF26" s="3">
        <f t="shared" si="10"/>
        <v>215394.89331436157</v>
      </c>
      <c r="AG26" s="3">
        <f t="shared" si="10"/>
        <v>215394.89331436157</v>
      </c>
      <c r="AH26" s="3">
        <f t="shared" si="10"/>
        <v>215394.89331436157</v>
      </c>
      <c r="AI26" s="3">
        <f t="shared" si="10"/>
        <v>215394.89331436157</v>
      </c>
      <c r="AJ26" s="3">
        <f t="shared" si="10"/>
        <v>215394.89331436157</v>
      </c>
      <c r="AK26" s="3">
        <f t="shared" si="10"/>
        <v>215394.89331436157</v>
      </c>
      <c r="AL26" s="3">
        <f t="shared" si="10"/>
        <v>215394.89331436157</v>
      </c>
      <c r="AM26" s="3">
        <f t="shared" si="10"/>
        <v>215394.89331436157</v>
      </c>
    </row>
    <row r="27" spans="1:41" x14ac:dyDescent="0.3">
      <c r="A27" s="580"/>
      <c r="B27" s="110" t="str">
        <f t="shared" si="2"/>
        <v>Pool Spa</v>
      </c>
      <c r="C27" s="3">
        <f t="shared" si="2"/>
        <v>16422.794921875</v>
      </c>
      <c r="D27" s="3">
        <f t="shared" si="4"/>
        <v>24634.1923828125</v>
      </c>
      <c r="E27" s="3">
        <f t="shared" ref="E27:AM27" si="11">IF(SUM($C$16:$N$16)=0,0,D27+E12)</f>
        <v>56467.32080078125</v>
      </c>
      <c r="F27" s="3">
        <f t="shared" si="11"/>
        <v>101630.0068359375</v>
      </c>
      <c r="G27" s="3">
        <f t="shared" si="11"/>
        <v>286133.33435058594</v>
      </c>
      <c r="H27" s="3">
        <f t="shared" si="11"/>
        <v>631012.02770996094</v>
      </c>
      <c r="I27" s="3">
        <f t="shared" si="11"/>
        <v>856825.45788574219</v>
      </c>
      <c r="J27" s="3">
        <f t="shared" si="11"/>
        <v>1108622.4367675781</v>
      </c>
      <c r="K27" s="3">
        <f t="shared" si="11"/>
        <v>1234296.6257324219</v>
      </c>
      <c r="L27" s="3">
        <f t="shared" si="11"/>
        <v>1312304.9016113281</v>
      </c>
      <c r="M27" s="3">
        <f t="shared" si="11"/>
        <v>1371837.533203125</v>
      </c>
      <c r="N27" s="3">
        <f t="shared" si="11"/>
        <v>1435475.8635253906</v>
      </c>
      <c r="O27" s="3">
        <f t="shared" si="11"/>
        <v>1435475.8635253906</v>
      </c>
      <c r="P27" s="3">
        <f t="shared" si="11"/>
        <v>1435475.8635253906</v>
      </c>
      <c r="Q27" s="3">
        <f t="shared" si="11"/>
        <v>1435475.8635253906</v>
      </c>
      <c r="R27" s="3">
        <f t="shared" si="11"/>
        <v>1435475.8635253906</v>
      </c>
      <c r="S27" s="3">
        <f t="shared" si="11"/>
        <v>1435475.8635253906</v>
      </c>
      <c r="T27" s="3">
        <f t="shared" si="11"/>
        <v>1435475.8635253906</v>
      </c>
      <c r="U27" s="3">
        <f t="shared" si="11"/>
        <v>1435475.8635253906</v>
      </c>
      <c r="V27" s="3">
        <f t="shared" si="11"/>
        <v>1435475.8635253906</v>
      </c>
      <c r="W27" s="508">
        <f t="shared" si="11"/>
        <v>1435475.8635253906</v>
      </c>
      <c r="X27" s="3">
        <f t="shared" si="11"/>
        <v>1435475.8635253906</v>
      </c>
      <c r="Y27" s="3">
        <f t="shared" si="11"/>
        <v>1435475.8635253906</v>
      </c>
      <c r="Z27" s="3">
        <f t="shared" si="11"/>
        <v>1435475.8635253906</v>
      </c>
      <c r="AA27" s="3">
        <f t="shared" si="11"/>
        <v>1435475.8635253906</v>
      </c>
      <c r="AB27" s="3">
        <f t="shared" si="11"/>
        <v>1435475.8635253906</v>
      </c>
      <c r="AC27" s="3">
        <f t="shared" si="11"/>
        <v>1435475.8635253906</v>
      </c>
      <c r="AD27" s="3">
        <f t="shared" si="11"/>
        <v>1435475.8635253906</v>
      </c>
      <c r="AE27" s="3">
        <f t="shared" si="11"/>
        <v>1435475.8635253906</v>
      </c>
      <c r="AF27" s="3">
        <f t="shared" si="11"/>
        <v>1435475.8635253906</v>
      </c>
      <c r="AG27" s="3">
        <f t="shared" si="11"/>
        <v>1435475.8635253906</v>
      </c>
      <c r="AH27" s="3">
        <f t="shared" si="11"/>
        <v>1435475.8635253906</v>
      </c>
      <c r="AI27" s="3">
        <f t="shared" si="11"/>
        <v>1435475.8635253906</v>
      </c>
      <c r="AJ27" s="3">
        <f t="shared" si="11"/>
        <v>1435475.8635253906</v>
      </c>
      <c r="AK27" s="3">
        <f t="shared" si="11"/>
        <v>1435475.8635253906</v>
      </c>
      <c r="AL27" s="3">
        <f t="shared" si="11"/>
        <v>1435475.8635253906</v>
      </c>
      <c r="AM27" s="3">
        <f t="shared" si="11"/>
        <v>1435475.8635253906</v>
      </c>
    </row>
    <row r="28" spans="1:41" x14ac:dyDescent="0.3">
      <c r="A28" s="580"/>
      <c r="B28" s="110" t="str">
        <f t="shared" si="2"/>
        <v>Refrigeration</v>
      </c>
      <c r="C28" s="3">
        <f t="shared" si="2"/>
        <v>0</v>
      </c>
      <c r="D28" s="3">
        <f t="shared" si="4"/>
        <v>0</v>
      </c>
      <c r="E28" s="3">
        <f t="shared" ref="E28:AM28" si="12">IF(SUM($C$16:$N$16)=0,0,D28+E13)</f>
        <v>0</v>
      </c>
      <c r="F28" s="3">
        <f t="shared" si="12"/>
        <v>0</v>
      </c>
      <c r="G28" s="3">
        <f t="shared" si="12"/>
        <v>0</v>
      </c>
      <c r="H28" s="3">
        <f t="shared" si="12"/>
        <v>0</v>
      </c>
      <c r="I28" s="3">
        <f t="shared" si="12"/>
        <v>149450.52990672298</v>
      </c>
      <c r="J28" s="3">
        <f t="shared" si="12"/>
        <v>282010.80510590051</v>
      </c>
      <c r="K28" s="3">
        <f t="shared" si="12"/>
        <v>423179.73258754052</v>
      </c>
      <c r="L28" s="3">
        <f t="shared" si="12"/>
        <v>423179.73258754052</v>
      </c>
      <c r="M28" s="3">
        <f t="shared" si="12"/>
        <v>633220.7291360558</v>
      </c>
      <c r="N28" s="3">
        <f t="shared" si="12"/>
        <v>633220.7291360558</v>
      </c>
      <c r="O28" s="3">
        <f t="shared" si="12"/>
        <v>633220.7291360558</v>
      </c>
      <c r="P28" s="3">
        <f t="shared" si="12"/>
        <v>633220.7291360558</v>
      </c>
      <c r="Q28" s="3">
        <f t="shared" si="12"/>
        <v>633220.7291360558</v>
      </c>
      <c r="R28" s="3">
        <f t="shared" si="12"/>
        <v>633220.7291360558</v>
      </c>
      <c r="S28" s="3">
        <f t="shared" si="12"/>
        <v>633220.7291360558</v>
      </c>
      <c r="T28" s="3">
        <f t="shared" si="12"/>
        <v>633220.7291360558</v>
      </c>
      <c r="U28" s="3">
        <f t="shared" si="12"/>
        <v>633220.7291360558</v>
      </c>
      <c r="V28" s="3">
        <f t="shared" si="12"/>
        <v>633220.7291360558</v>
      </c>
      <c r="W28" s="508">
        <f t="shared" si="12"/>
        <v>633220.7291360558</v>
      </c>
      <c r="X28" s="3">
        <f t="shared" si="12"/>
        <v>633220.7291360558</v>
      </c>
      <c r="Y28" s="3">
        <f t="shared" si="12"/>
        <v>633220.7291360558</v>
      </c>
      <c r="Z28" s="3">
        <f t="shared" si="12"/>
        <v>633220.7291360558</v>
      </c>
      <c r="AA28" s="3">
        <f t="shared" si="12"/>
        <v>633220.7291360558</v>
      </c>
      <c r="AB28" s="3">
        <f t="shared" si="12"/>
        <v>633220.7291360558</v>
      </c>
      <c r="AC28" s="3">
        <f t="shared" si="12"/>
        <v>633220.7291360558</v>
      </c>
      <c r="AD28" s="3">
        <f t="shared" si="12"/>
        <v>633220.7291360558</v>
      </c>
      <c r="AE28" s="3">
        <f t="shared" si="12"/>
        <v>633220.7291360558</v>
      </c>
      <c r="AF28" s="3">
        <f t="shared" si="12"/>
        <v>633220.7291360558</v>
      </c>
      <c r="AG28" s="3">
        <f t="shared" si="12"/>
        <v>633220.7291360558</v>
      </c>
      <c r="AH28" s="3">
        <f t="shared" si="12"/>
        <v>633220.7291360558</v>
      </c>
      <c r="AI28" s="3">
        <f t="shared" si="12"/>
        <v>633220.7291360558</v>
      </c>
      <c r="AJ28" s="3">
        <f t="shared" si="12"/>
        <v>633220.7291360558</v>
      </c>
      <c r="AK28" s="3">
        <f t="shared" si="12"/>
        <v>633220.7291360558</v>
      </c>
      <c r="AL28" s="3">
        <f t="shared" si="12"/>
        <v>633220.7291360558</v>
      </c>
      <c r="AM28" s="3">
        <f t="shared" si="12"/>
        <v>633220.7291360558</v>
      </c>
    </row>
    <row r="29" spans="1:41" ht="15" customHeight="1" x14ac:dyDescent="0.3">
      <c r="A29" s="580"/>
      <c r="B29" s="110" t="str">
        <f t="shared" si="2"/>
        <v>Water Heating</v>
      </c>
      <c r="C29" s="3">
        <f t="shared" si="2"/>
        <v>262728.76579372608</v>
      </c>
      <c r="D29" s="3">
        <f t="shared" si="4"/>
        <v>382045.64961330616</v>
      </c>
      <c r="E29" s="3">
        <f t="shared" ref="E29:AM29" si="13">IF(SUM($C$16:$N$16)=0,0,D29+E14)</f>
        <v>716784.35713206395</v>
      </c>
      <c r="F29" s="3">
        <f t="shared" si="13"/>
        <v>757903.05350618204</v>
      </c>
      <c r="G29" s="3">
        <f t="shared" si="13"/>
        <v>780664.41581086954</v>
      </c>
      <c r="H29" s="3">
        <f t="shared" si="13"/>
        <v>985959.69705153478</v>
      </c>
      <c r="I29" s="3">
        <f t="shared" si="13"/>
        <v>1022722.7336138499</v>
      </c>
      <c r="J29" s="3">
        <f t="shared" si="13"/>
        <v>1065151.9529781388</v>
      </c>
      <c r="K29" s="3">
        <f t="shared" si="13"/>
        <v>1099386.1955079345</v>
      </c>
      <c r="L29" s="3">
        <f t="shared" si="13"/>
        <v>1808683.979429767</v>
      </c>
      <c r="M29" s="3">
        <f t="shared" si="13"/>
        <v>2182207.9147901498</v>
      </c>
      <c r="N29" s="3">
        <f t="shared" si="13"/>
        <v>3223021.2159696808</v>
      </c>
      <c r="O29" s="3">
        <f t="shared" si="13"/>
        <v>3223021.2159696808</v>
      </c>
      <c r="P29" s="3">
        <f t="shared" si="13"/>
        <v>3223021.2159696808</v>
      </c>
      <c r="Q29" s="3">
        <f t="shared" si="13"/>
        <v>3223021.2159696808</v>
      </c>
      <c r="R29" s="3">
        <f t="shared" si="13"/>
        <v>3223021.2159696808</v>
      </c>
      <c r="S29" s="3">
        <f t="shared" si="13"/>
        <v>3223021.2159696808</v>
      </c>
      <c r="T29" s="3">
        <f t="shared" si="13"/>
        <v>3223021.2159696808</v>
      </c>
      <c r="U29" s="3">
        <f t="shared" si="13"/>
        <v>3223021.2159696808</v>
      </c>
      <c r="V29" s="3">
        <f t="shared" si="13"/>
        <v>3223021.2159696808</v>
      </c>
      <c r="W29" s="508">
        <f t="shared" si="13"/>
        <v>3223021.2159696808</v>
      </c>
      <c r="X29" s="3">
        <f t="shared" si="13"/>
        <v>3223021.2159696808</v>
      </c>
      <c r="Y29" s="3">
        <f t="shared" si="13"/>
        <v>3223021.2159696808</v>
      </c>
      <c r="Z29" s="3">
        <f t="shared" si="13"/>
        <v>3223021.2159696808</v>
      </c>
      <c r="AA29" s="3">
        <f t="shared" si="13"/>
        <v>3223021.2159696808</v>
      </c>
      <c r="AB29" s="3">
        <f t="shared" si="13"/>
        <v>3223021.2159696808</v>
      </c>
      <c r="AC29" s="3">
        <f t="shared" si="13"/>
        <v>3223021.2159696808</v>
      </c>
      <c r="AD29" s="3">
        <f t="shared" si="13"/>
        <v>3223021.2159696808</v>
      </c>
      <c r="AE29" s="3">
        <f t="shared" si="13"/>
        <v>3223021.2159696808</v>
      </c>
      <c r="AF29" s="3">
        <f t="shared" si="13"/>
        <v>3223021.2159696808</v>
      </c>
      <c r="AG29" s="3">
        <f t="shared" si="13"/>
        <v>3223021.2159696808</v>
      </c>
      <c r="AH29" s="3">
        <f t="shared" si="13"/>
        <v>3223021.2159696808</v>
      </c>
      <c r="AI29" s="3">
        <f t="shared" si="13"/>
        <v>3223021.2159696808</v>
      </c>
      <c r="AJ29" s="3">
        <f t="shared" si="13"/>
        <v>3223021.2159696808</v>
      </c>
      <c r="AK29" s="3">
        <f t="shared" si="13"/>
        <v>3223021.2159696808</v>
      </c>
      <c r="AL29" s="3">
        <f t="shared" si="13"/>
        <v>3223021.2159696808</v>
      </c>
      <c r="AM29" s="3">
        <f t="shared" si="13"/>
        <v>3223021.2159696808</v>
      </c>
    </row>
    <row r="30" spans="1:41" s="126" customFormat="1" ht="15" customHeight="1" thickBot="1" x14ac:dyDescent="0.35">
      <c r="A30" s="580"/>
      <c r="B30" s="409" t="str">
        <f t="shared" si="2"/>
        <v>Motors(uses bus. load shape)</v>
      </c>
      <c r="C30" s="410">
        <f t="shared" si="2"/>
        <v>0</v>
      </c>
      <c r="D30" s="111">
        <f t="shared" si="4"/>
        <v>0</v>
      </c>
      <c r="E30" s="111">
        <f t="shared" ref="E30:AM30" si="14">IF(SUM($C$16:$N$16)=0,0,D30+E15)</f>
        <v>0</v>
      </c>
      <c r="F30" s="111">
        <f t="shared" si="14"/>
        <v>0</v>
      </c>
      <c r="G30" s="111">
        <f t="shared" si="14"/>
        <v>0</v>
      </c>
      <c r="H30" s="111">
        <f t="shared" si="14"/>
        <v>0</v>
      </c>
      <c r="I30" s="111">
        <f t="shared" si="14"/>
        <v>0</v>
      </c>
      <c r="J30" s="111">
        <f t="shared" si="14"/>
        <v>0</v>
      </c>
      <c r="K30" s="111">
        <f t="shared" si="14"/>
        <v>0</v>
      </c>
      <c r="L30" s="111">
        <f t="shared" si="14"/>
        <v>0</v>
      </c>
      <c r="M30" s="111">
        <f t="shared" si="14"/>
        <v>0</v>
      </c>
      <c r="N30" s="111">
        <f t="shared" si="14"/>
        <v>0</v>
      </c>
      <c r="O30" s="410">
        <f t="shared" si="14"/>
        <v>0</v>
      </c>
      <c r="P30" s="410">
        <f t="shared" si="14"/>
        <v>0</v>
      </c>
      <c r="Q30" s="410">
        <f t="shared" si="14"/>
        <v>0</v>
      </c>
      <c r="R30" s="410">
        <f t="shared" si="14"/>
        <v>0</v>
      </c>
      <c r="S30" s="410">
        <f t="shared" si="14"/>
        <v>0</v>
      </c>
      <c r="T30" s="410">
        <f t="shared" si="14"/>
        <v>0</v>
      </c>
      <c r="U30" s="410">
        <f t="shared" si="14"/>
        <v>0</v>
      </c>
      <c r="V30" s="410">
        <f t="shared" si="14"/>
        <v>0</v>
      </c>
      <c r="W30" s="410">
        <f t="shared" si="14"/>
        <v>0</v>
      </c>
      <c r="X30" s="410">
        <f t="shared" si="14"/>
        <v>0</v>
      </c>
      <c r="Y30" s="410">
        <f t="shared" si="14"/>
        <v>0</v>
      </c>
      <c r="Z30" s="410">
        <f t="shared" si="14"/>
        <v>0</v>
      </c>
      <c r="AA30" s="410">
        <f t="shared" si="14"/>
        <v>0</v>
      </c>
      <c r="AB30" s="410">
        <f t="shared" si="14"/>
        <v>0</v>
      </c>
      <c r="AC30" s="410">
        <f t="shared" si="14"/>
        <v>0</v>
      </c>
      <c r="AD30" s="410">
        <f t="shared" si="14"/>
        <v>0</v>
      </c>
      <c r="AE30" s="410">
        <f t="shared" si="14"/>
        <v>0</v>
      </c>
      <c r="AF30" s="410">
        <f t="shared" si="14"/>
        <v>0</v>
      </c>
      <c r="AG30" s="410">
        <f t="shared" si="14"/>
        <v>0</v>
      </c>
      <c r="AH30" s="410">
        <f t="shared" si="14"/>
        <v>0</v>
      </c>
      <c r="AI30" s="410">
        <f t="shared" si="14"/>
        <v>0</v>
      </c>
      <c r="AJ30" s="410">
        <f t="shared" si="14"/>
        <v>0</v>
      </c>
      <c r="AK30" s="410">
        <f t="shared" si="14"/>
        <v>0</v>
      </c>
      <c r="AL30" s="410">
        <f t="shared" si="14"/>
        <v>0</v>
      </c>
      <c r="AM30" s="410">
        <f t="shared" si="14"/>
        <v>0</v>
      </c>
    </row>
    <row r="31" spans="1:41" ht="15" customHeight="1" thickBot="1" x14ac:dyDescent="0.35">
      <c r="A31" s="581"/>
      <c r="B31" s="192" t="str">
        <f t="shared" si="2"/>
        <v>Monthly kWh</v>
      </c>
      <c r="C31" s="332">
        <f>SUM(C20:C30)</f>
        <v>40086076.239946567</v>
      </c>
      <c r="D31" s="153">
        <f>SUM(D20:D30)</f>
        <v>44758258.828860298</v>
      </c>
      <c r="E31" s="153">
        <f t="shared" ref="E31:AM31" si="15">SUM(E20:E30)</f>
        <v>51430656.53826575</v>
      </c>
      <c r="F31" s="153">
        <f t="shared" si="15"/>
        <v>54906628.151248619</v>
      </c>
      <c r="G31" s="153">
        <f t="shared" si="15"/>
        <v>60923783.995539546</v>
      </c>
      <c r="H31" s="153">
        <f t="shared" si="15"/>
        <v>73171254.119577914</v>
      </c>
      <c r="I31" s="153">
        <f t="shared" si="15"/>
        <v>90465054.91954574</v>
      </c>
      <c r="J31" s="153">
        <f t="shared" si="15"/>
        <v>110817019.31381015</v>
      </c>
      <c r="K31" s="153">
        <f t="shared" si="15"/>
        <v>129197946.14101098</v>
      </c>
      <c r="L31" s="153">
        <f t="shared" si="15"/>
        <v>150938563.50307652</v>
      </c>
      <c r="M31" s="153">
        <f t="shared" si="15"/>
        <v>169303722.92953044</v>
      </c>
      <c r="N31" s="153">
        <f t="shared" si="15"/>
        <v>204825304.56211835</v>
      </c>
      <c r="O31" s="153">
        <f t="shared" si="15"/>
        <v>204825304.56211835</v>
      </c>
      <c r="P31" s="153">
        <f t="shared" si="15"/>
        <v>204825304.56211835</v>
      </c>
      <c r="Q31" s="153">
        <f t="shared" si="15"/>
        <v>204825304.56211835</v>
      </c>
      <c r="R31" s="153">
        <f t="shared" si="15"/>
        <v>204825304.56211835</v>
      </c>
      <c r="S31" s="153">
        <f t="shared" si="15"/>
        <v>204825304.56211835</v>
      </c>
      <c r="T31" s="153">
        <f t="shared" si="15"/>
        <v>204825304.56211835</v>
      </c>
      <c r="U31" s="153">
        <f t="shared" si="15"/>
        <v>204825304.56211835</v>
      </c>
      <c r="V31" s="153">
        <f t="shared" si="15"/>
        <v>204825304.56211835</v>
      </c>
      <c r="W31" s="153">
        <f t="shared" si="15"/>
        <v>204825304.56211835</v>
      </c>
      <c r="X31" s="153">
        <f t="shared" si="15"/>
        <v>204825304.56211835</v>
      </c>
      <c r="Y31" s="153">
        <f t="shared" si="15"/>
        <v>204825304.56211835</v>
      </c>
      <c r="Z31" s="153">
        <f t="shared" si="15"/>
        <v>204825304.56211835</v>
      </c>
      <c r="AA31" s="153">
        <f t="shared" si="15"/>
        <v>204825304.56211835</v>
      </c>
      <c r="AB31" s="153">
        <f t="shared" si="15"/>
        <v>204825304.56211835</v>
      </c>
      <c r="AC31" s="153">
        <f t="shared" si="15"/>
        <v>204825304.56211835</v>
      </c>
      <c r="AD31" s="153">
        <f t="shared" si="15"/>
        <v>204825304.56211835</v>
      </c>
      <c r="AE31" s="153">
        <f t="shared" si="15"/>
        <v>204825304.56211835</v>
      </c>
      <c r="AF31" s="153">
        <f t="shared" si="15"/>
        <v>204825304.56211835</v>
      </c>
      <c r="AG31" s="153">
        <f t="shared" si="15"/>
        <v>204825304.56211835</v>
      </c>
      <c r="AH31" s="153">
        <f t="shared" si="15"/>
        <v>204825304.56211835</v>
      </c>
      <c r="AI31" s="153">
        <f t="shared" si="15"/>
        <v>204825304.56211835</v>
      </c>
      <c r="AJ31" s="153">
        <f t="shared" si="15"/>
        <v>204825304.56211835</v>
      </c>
      <c r="AK31" s="153">
        <f t="shared" si="15"/>
        <v>204825304.56211835</v>
      </c>
      <c r="AL31" s="153">
        <f t="shared" si="15"/>
        <v>204825304.56211835</v>
      </c>
      <c r="AM31" s="153">
        <f t="shared" si="15"/>
        <v>204825304.56211835</v>
      </c>
    </row>
    <row r="32" spans="1:41" s="44" customFormat="1" x14ac:dyDescent="0.3">
      <c r="A32" s="299"/>
      <c r="B32" s="145"/>
      <c r="C32" s="200"/>
      <c r="D32" s="145"/>
      <c r="E32" s="147"/>
      <c r="F32" s="145"/>
      <c r="G32" s="145"/>
      <c r="H32" s="147"/>
      <c r="I32" s="145"/>
      <c r="J32" s="145"/>
      <c r="K32" s="147"/>
      <c r="L32" s="145"/>
      <c r="M32" s="145"/>
      <c r="N32" s="364" t="s">
        <v>127</v>
      </c>
      <c r="O32" s="363">
        <f>SUM(C5:N15)+C17</f>
        <v>204825304.56211838</v>
      </c>
      <c r="P32" s="145"/>
      <c r="Q32" s="147"/>
      <c r="R32" s="145"/>
      <c r="S32" s="145"/>
      <c r="T32" s="147"/>
      <c r="U32" s="145"/>
      <c r="V32" s="145"/>
      <c r="W32" s="147"/>
      <c r="X32" s="145"/>
      <c r="Y32" s="145"/>
      <c r="Z32" s="147"/>
      <c r="AA32" s="145"/>
      <c r="AB32" s="145"/>
      <c r="AC32" s="147"/>
      <c r="AD32" s="145"/>
      <c r="AE32" s="145"/>
      <c r="AF32" s="147"/>
      <c r="AG32" s="145"/>
      <c r="AH32" s="145"/>
      <c r="AI32" s="147"/>
      <c r="AJ32" s="145"/>
      <c r="AK32" s="145"/>
      <c r="AL32" s="147"/>
      <c r="AM32" s="145"/>
    </row>
    <row r="33" spans="1:39" s="44" customFormat="1" ht="15" thickBot="1" x14ac:dyDescent="0.35">
      <c r="A33" s="146"/>
      <c r="B33" s="146"/>
      <c r="C33" s="146"/>
      <c r="D33" s="146"/>
      <c r="E33" s="146"/>
      <c r="F33" s="298" t="s">
        <v>196</v>
      </c>
      <c r="G33" s="146"/>
      <c r="H33" s="146"/>
      <c r="I33" s="146"/>
      <c r="J33" s="146"/>
      <c r="K33" s="146"/>
      <c r="L33" s="146"/>
      <c r="M33" s="146"/>
      <c r="N33" s="146"/>
      <c r="O33" s="381" t="s">
        <v>128</v>
      </c>
      <c r="P33" s="384"/>
      <c r="Q33" s="384"/>
      <c r="R33" s="384"/>
      <c r="S33" s="384"/>
      <c r="T33" s="384"/>
      <c r="U33" s="384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</row>
    <row r="34" spans="1:39" ht="16.2" thickBot="1" x14ac:dyDescent="0.35">
      <c r="A34" s="582" t="s">
        <v>129</v>
      </c>
      <c r="B34" s="190" t="s">
        <v>124</v>
      </c>
      <c r="C34" s="175">
        <v>43831</v>
      </c>
      <c r="D34" s="175">
        <v>43862</v>
      </c>
      <c r="E34" s="175">
        <v>43891</v>
      </c>
      <c r="F34" s="175">
        <v>43922</v>
      </c>
      <c r="G34" s="175">
        <v>43952</v>
      </c>
      <c r="H34" s="175">
        <v>43983</v>
      </c>
      <c r="I34" s="175">
        <v>44013</v>
      </c>
      <c r="J34" s="175">
        <v>44044</v>
      </c>
      <c r="K34" s="175">
        <v>44075</v>
      </c>
      <c r="L34" s="175">
        <v>44105</v>
      </c>
      <c r="M34" s="175">
        <v>44136</v>
      </c>
      <c r="N34" s="175">
        <v>44166</v>
      </c>
      <c r="O34" s="175">
        <v>44197</v>
      </c>
      <c r="P34" s="175">
        <v>44228</v>
      </c>
      <c r="Q34" s="175">
        <v>44256</v>
      </c>
      <c r="R34" s="175">
        <v>44287</v>
      </c>
      <c r="S34" s="175">
        <v>44317</v>
      </c>
      <c r="T34" s="175">
        <v>44348</v>
      </c>
      <c r="U34" s="175">
        <v>44378</v>
      </c>
      <c r="V34" s="175">
        <v>44409</v>
      </c>
      <c r="W34" s="175">
        <v>44440</v>
      </c>
      <c r="X34" s="175">
        <v>44470</v>
      </c>
      <c r="Y34" s="175">
        <v>44501</v>
      </c>
      <c r="Z34" s="175">
        <v>44531</v>
      </c>
      <c r="AA34" s="175">
        <v>44562</v>
      </c>
      <c r="AB34" s="175">
        <v>44593</v>
      </c>
      <c r="AC34" s="175">
        <v>44621</v>
      </c>
      <c r="AD34" s="175">
        <v>44652</v>
      </c>
      <c r="AE34" s="175">
        <v>44682</v>
      </c>
      <c r="AF34" s="175">
        <v>44713</v>
      </c>
      <c r="AG34" s="175">
        <v>44743</v>
      </c>
      <c r="AH34" s="175">
        <v>44774</v>
      </c>
      <c r="AI34" s="175">
        <v>44805</v>
      </c>
      <c r="AJ34" s="175">
        <v>44835</v>
      </c>
      <c r="AK34" s="175">
        <v>44866</v>
      </c>
      <c r="AL34" s="175">
        <v>44896</v>
      </c>
      <c r="AM34" s="175">
        <v>44927</v>
      </c>
    </row>
    <row r="35" spans="1:39" ht="15" customHeight="1" x14ac:dyDescent="0.3">
      <c r="A35" s="583"/>
      <c r="B35" s="110" t="str">
        <f t="shared" ref="B35:B46" si="16">B20</f>
        <v>Building Shell</v>
      </c>
      <c r="C35" s="3">
        <v>0</v>
      </c>
      <c r="D35" s="3">
        <v>0</v>
      </c>
      <c r="E35" s="3">
        <v>0</v>
      </c>
      <c r="F35" s="328">
        <v>11016425</v>
      </c>
      <c r="G35" s="3">
        <f>F35</f>
        <v>11016425</v>
      </c>
      <c r="H35" s="3">
        <f t="shared" ref="H35:N35" si="17">G35</f>
        <v>11016425</v>
      </c>
      <c r="I35" s="3">
        <f t="shared" si="17"/>
        <v>11016425</v>
      </c>
      <c r="J35" s="3">
        <f t="shared" si="17"/>
        <v>11016425</v>
      </c>
      <c r="K35" s="3">
        <f t="shared" si="17"/>
        <v>11016425</v>
      </c>
      <c r="L35" s="3">
        <f t="shared" si="17"/>
        <v>11016425</v>
      </c>
      <c r="M35" s="3">
        <f t="shared" si="17"/>
        <v>11016425</v>
      </c>
      <c r="N35" s="3">
        <f t="shared" si="17"/>
        <v>11016425</v>
      </c>
      <c r="O35" s="382">
        <f>N20-N5</f>
        <v>36001833.619999997</v>
      </c>
      <c r="P35" s="3">
        <f>O35</f>
        <v>36001833.619999997</v>
      </c>
      <c r="Q35" s="3">
        <f t="shared" ref="Q35:AM35" si="18">P35</f>
        <v>36001833.619999997</v>
      </c>
      <c r="R35" s="3">
        <f t="shared" si="18"/>
        <v>36001833.619999997</v>
      </c>
      <c r="S35" s="3">
        <f t="shared" si="18"/>
        <v>36001833.619999997</v>
      </c>
      <c r="T35" s="3">
        <f t="shared" si="18"/>
        <v>36001833.619999997</v>
      </c>
      <c r="U35" s="3">
        <f t="shared" si="18"/>
        <v>36001833.619999997</v>
      </c>
      <c r="V35" s="3">
        <f t="shared" si="18"/>
        <v>36001833.619999997</v>
      </c>
      <c r="W35" s="3">
        <f t="shared" si="18"/>
        <v>36001833.619999997</v>
      </c>
      <c r="X35" s="3">
        <f t="shared" si="18"/>
        <v>36001833.619999997</v>
      </c>
      <c r="Y35" s="3">
        <f t="shared" si="18"/>
        <v>36001833.619999997</v>
      </c>
      <c r="Z35" s="3">
        <f t="shared" si="18"/>
        <v>36001833.619999997</v>
      </c>
      <c r="AA35" s="3">
        <f t="shared" si="18"/>
        <v>36001833.619999997</v>
      </c>
      <c r="AB35" s="3">
        <f t="shared" si="18"/>
        <v>36001833.619999997</v>
      </c>
      <c r="AC35" s="508">
        <v>36050719.062632434</v>
      </c>
      <c r="AD35" s="3">
        <f t="shared" si="18"/>
        <v>36050719.062632434</v>
      </c>
      <c r="AE35" s="3">
        <f t="shared" si="18"/>
        <v>36050719.062632434</v>
      </c>
      <c r="AF35" s="3">
        <f t="shared" si="18"/>
        <v>36050719.062632434</v>
      </c>
      <c r="AG35" s="3">
        <f t="shared" si="18"/>
        <v>36050719.062632434</v>
      </c>
      <c r="AH35" s="3">
        <f t="shared" si="18"/>
        <v>36050719.062632434</v>
      </c>
      <c r="AI35" s="3">
        <f t="shared" si="18"/>
        <v>36050719.062632434</v>
      </c>
      <c r="AJ35" s="3">
        <f t="shared" si="18"/>
        <v>36050719.062632434</v>
      </c>
      <c r="AK35" s="3">
        <f t="shared" si="18"/>
        <v>36050719.062632434</v>
      </c>
      <c r="AL35" s="3">
        <f t="shared" si="18"/>
        <v>36050719.062632434</v>
      </c>
      <c r="AM35" s="3">
        <f t="shared" si="18"/>
        <v>36050719.062632434</v>
      </c>
    </row>
    <row r="36" spans="1:39" x14ac:dyDescent="0.3">
      <c r="A36" s="583"/>
      <c r="B36" s="191" t="str">
        <f t="shared" si="16"/>
        <v>Cooling</v>
      </c>
      <c r="C36" s="3">
        <v>0</v>
      </c>
      <c r="D36" s="3">
        <v>0</v>
      </c>
      <c r="E36" s="3">
        <v>0</v>
      </c>
      <c r="F36" s="328">
        <v>0</v>
      </c>
      <c r="G36" s="3">
        <f t="shared" ref="G36:N36" si="19">F36</f>
        <v>0</v>
      </c>
      <c r="H36" s="3">
        <f t="shared" si="19"/>
        <v>0</v>
      </c>
      <c r="I36" s="3">
        <f t="shared" si="19"/>
        <v>0</v>
      </c>
      <c r="J36" s="3">
        <f t="shared" si="19"/>
        <v>0</v>
      </c>
      <c r="K36" s="3">
        <f t="shared" si="19"/>
        <v>0</v>
      </c>
      <c r="L36" s="3">
        <f t="shared" si="19"/>
        <v>0</v>
      </c>
      <c r="M36" s="3">
        <f t="shared" si="19"/>
        <v>0</v>
      </c>
      <c r="N36" s="3">
        <f t="shared" si="19"/>
        <v>0</v>
      </c>
      <c r="O36" s="3">
        <f t="shared" ref="O36:AM36" si="20">N36</f>
        <v>0</v>
      </c>
      <c r="P36" s="3">
        <f t="shared" si="20"/>
        <v>0</v>
      </c>
      <c r="Q36" s="3">
        <f t="shared" si="20"/>
        <v>0</v>
      </c>
      <c r="R36" s="3">
        <f t="shared" si="20"/>
        <v>0</v>
      </c>
      <c r="S36" s="3">
        <f t="shared" si="20"/>
        <v>0</v>
      </c>
      <c r="T36" s="3">
        <f t="shared" si="20"/>
        <v>0</v>
      </c>
      <c r="U36" s="3">
        <f t="shared" si="20"/>
        <v>0</v>
      </c>
      <c r="V36" s="3">
        <f t="shared" si="20"/>
        <v>0</v>
      </c>
      <c r="W36" s="3">
        <f t="shared" si="20"/>
        <v>0</v>
      </c>
      <c r="X36" s="3">
        <f t="shared" si="20"/>
        <v>0</v>
      </c>
      <c r="Y36" s="3">
        <f t="shared" si="20"/>
        <v>0</v>
      </c>
      <c r="Z36" s="3">
        <f t="shared" si="20"/>
        <v>0</v>
      </c>
      <c r="AA36" s="3">
        <f t="shared" si="20"/>
        <v>0</v>
      </c>
      <c r="AB36" s="3">
        <f t="shared" si="20"/>
        <v>0</v>
      </c>
      <c r="AC36" s="508">
        <v>26999395.6041607</v>
      </c>
      <c r="AD36" s="3">
        <f t="shared" si="20"/>
        <v>26999395.6041607</v>
      </c>
      <c r="AE36" s="3">
        <f t="shared" si="20"/>
        <v>26999395.6041607</v>
      </c>
      <c r="AF36" s="3">
        <f t="shared" si="20"/>
        <v>26999395.6041607</v>
      </c>
      <c r="AG36" s="3">
        <f t="shared" si="20"/>
        <v>26999395.6041607</v>
      </c>
      <c r="AH36" s="3">
        <f t="shared" si="20"/>
        <v>26999395.6041607</v>
      </c>
      <c r="AI36" s="3">
        <f t="shared" si="20"/>
        <v>26999395.6041607</v>
      </c>
      <c r="AJ36" s="3">
        <f t="shared" si="20"/>
        <v>26999395.6041607</v>
      </c>
      <c r="AK36" s="3">
        <f t="shared" si="20"/>
        <v>26999395.6041607</v>
      </c>
      <c r="AL36" s="3">
        <f t="shared" si="20"/>
        <v>26999395.6041607</v>
      </c>
      <c r="AM36" s="3">
        <f t="shared" si="20"/>
        <v>26999395.6041607</v>
      </c>
    </row>
    <row r="37" spans="1:39" x14ac:dyDescent="0.3">
      <c r="A37" s="583"/>
      <c r="B37" s="110" t="str">
        <f t="shared" si="16"/>
        <v>Freezer</v>
      </c>
      <c r="C37" s="3">
        <v>0</v>
      </c>
      <c r="D37" s="3">
        <v>0</v>
      </c>
      <c r="E37" s="3">
        <v>0</v>
      </c>
      <c r="F37" s="328">
        <v>0</v>
      </c>
      <c r="G37" s="3">
        <f t="shared" ref="G37:AM37" si="21">F37</f>
        <v>0</v>
      </c>
      <c r="H37" s="3">
        <f t="shared" si="21"/>
        <v>0</v>
      </c>
      <c r="I37" s="3">
        <f t="shared" si="21"/>
        <v>0</v>
      </c>
      <c r="J37" s="3">
        <f t="shared" si="21"/>
        <v>0</v>
      </c>
      <c r="K37" s="3">
        <f t="shared" si="21"/>
        <v>0</v>
      </c>
      <c r="L37" s="3">
        <f t="shared" si="21"/>
        <v>0</v>
      </c>
      <c r="M37" s="3">
        <f t="shared" si="21"/>
        <v>0</v>
      </c>
      <c r="N37" s="3">
        <f t="shared" si="21"/>
        <v>0</v>
      </c>
      <c r="O37" s="3">
        <f t="shared" si="21"/>
        <v>0</v>
      </c>
      <c r="P37" s="3">
        <f t="shared" si="21"/>
        <v>0</v>
      </c>
      <c r="Q37" s="3">
        <f t="shared" si="21"/>
        <v>0</v>
      </c>
      <c r="R37" s="3">
        <f t="shared" si="21"/>
        <v>0</v>
      </c>
      <c r="S37" s="3">
        <f t="shared" si="21"/>
        <v>0</v>
      </c>
      <c r="T37" s="3">
        <f t="shared" si="21"/>
        <v>0</v>
      </c>
      <c r="U37" s="3">
        <f t="shared" si="21"/>
        <v>0</v>
      </c>
      <c r="V37" s="3">
        <f t="shared" si="21"/>
        <v>0</v>
      </c>
      <c r="W37" s="3">
        <f t="shared" si="21"/>
        <v>0</v>
      </c>
      <c r="X37" s="3">
        <f t="shared" si="21"/>
        <v>0</v>
      </c>
      <c r="Y37" s="3">
        <f t="shared" si="21"/>
        <v>0</v>
      </c>
      <c r="Z37" s="3">
        <f t="shared" si="21"/>
        <v>0</v>
      </c>
      <c r="AA37" s="3">
        <f t="shared" si="21"/>
        <v>0</v>
      </c>
      <c r="AB37" s="3">
        <f t="shared" si="21"/>
        <v>0</v>
      </c>
      <c r="AC37" s="508">
        <v>103977.72</v>
      </c>
      <c r="AD37" s="3">
        <f t="shared" si="21"/>
        <v>103977.72</v>
      </c>
      <c r="AE37" s="3">
        <f t="shared" si="21"/>
        <v>103977.72</v>
      </c>
      <c r="AF37" s="3">
        <f t="shared" si="21"/>
        <v>103977.72</v>
      </c>
      <c r="AG37" s="3">
        <f t="shared" si="21"/>
        <v>103977.72</v>
      </c>
      <c r="AH37" s="3">
        <f t="shared" si="21"/>
        <v>103977.72</v>
      </c>
      <c r="AI37" s="3">
        <f t="shared" si="21"/>
        <v>103977.72</v>
      </c>
      <c r="AJ37" s="3">
        <f t="shared" si="21"/>
        <v>103977.72</v>
      </c>
      <c r="AK37" s="3">
        <f t="shared" si="21"/>
        <v>103977.72</v>
      </c>
      <c r="AL37" s="3">
        <f t="shared" si="21"/>
        <v>103977.72</v>
      </c>
      <c r="AM37" s="3">
        <f t="shared" si="21"/>
        <v>103977.72</v>
      </c>
    </row>
    <row r="38" spans="1:39" x14ac:dyDescent="0.3">
      <c r="A38" s="583"/>
      <c r="B38" s="110" t="str">
        <f t="shared" si="16"/>
        <v>Heating</v>
      </c>
      <c r="C38" s="3">
        <v>0</v>
      </c>
      <c r="D38" s="3">
        <v>0</v>
      </c>
      <c r="E38" s="3">
        <v>0</v>
      </c>
      <c r="F38" s="328">
        <v>0</v>
      </c>
      <c r="G38" s="3">
        <f t="shared" ref="G38:AM38" si="22">F38</f>
        <v>0</v>
      </c>
      <c r="H38" s="3">
        <f t="shared" si="22"/>
        <v>0</v>
      </c>
      <c r="I38" s="3">
        <f t="shared" si="22"/>
        <v>0</v>
      </c>
      <c r="J38" s="3">
        <f t="shared" si="22"/>
        <v>0</v>
      </c>
      <c r="K38" s="3">
        <f t="shared" si="22"/>
        <v>0</v>
      </c>
      <c r="L38" s="3">
        <f t="shared" si="22"/>
        <v>0</v>
      </c>
      <c r="M38" s="3">
        <f t="shared" si="22"/>
        <v>0</v>
      </c>
      <c r="N38" s="3">
        <f t="shared" si="22"/>
        <v>0</v>
      </c>
      <c r="O38" s="3">
        <f t="shared" si="22"/>
        <v>0</v>
      </c>
      <c r="P38" s="3">
        <f t="shared" si="22"/>
        <v>0</v>
      </c>
      <c r="Q38" s="3">
        <f t="shared" si="22"/>
        <v>0</v>
      </c>
      <c r="R38" s="3">
        <f t="shared" si="22"/>
        <v>0</v>
      </c>
      <c r="S38" s="3">
        <f t="shared" si="22"/>
        <v>0</v>
      </c>
      <c r="T38" s="3">
        <f t="shared" si="22"/>
        <v>0</v>
      </c>
      <c r="U38" s="3">
        <f t="shared" si="22"/>
        <v>0</v>
      </c>
      <c r="V38" s="3">
        <f t="shared" si="22"/>
        <v>0</v>
      </c>
      <c r="W38" s="3">
        <f t="shared" si="22"/>
        <v>0</v>
      </c>
      <c r="X38" s="3">
        <f t="shared" si="22"/>
        <v>0</v>
      </c>
      <c r="Y38" s="3">
        <f t="shared" si="22"/>
        <v>0</v>
      </c>
      <c r="Z38" s="3">
        <f t="shared" si="22"/>
        <v>0</v>
      </c>
      <c r="AA38" s="3">
        <f t="shared" si="22"/>
        <v>0</v>
      </c>
      <c r="AB38" s="3">
        <f t="shared" si="22"/>
        <v>0</v>
      </c>
      <c r="AC38" s="508">
        <v>16952237.67697525</v>
      </c>
      <c r="AD38" s="3">
        <f t="shared" si="22"/>
        <v>16952237.67697525</v>
      </c>
      <c r="AE38" s="3">
        <f t="shared" si="22"/>
        <v>16952237.67697525</v>
      </c>
      <c r="AF38" s="3">
        <f t="shared" si="22"/>
        <v>16952237.67697525</v>
      </c>
      <c r="AG38" s="3">
        <f t="shared" si="22"/>
        <v>16952237.67697525</v>
      </c>
      <c r="AH38" s="3">
        <f t="shared" si="22"/>
        <v>16952237.67697525</v>
      </c>
      <c r="AI38" s="3">
        <f t="shared" si="22"/>
        <v>16952237.67697525</v>
      </c>
      <c r="AJ38" s="3">
        <f t="shared" si="22"/>
        <v>16952237.67697525</v>
      </c>
      <c r="AK38" s="3">
        <f t="shared" si="22"/>
        <v>16952237.67697525</v>
      </c>
      <c r="AL38" s="3">
        <f t="shared" si="22"/>
        <v>16952237.67697525</v>
      </c>
      <c r="AM38" s="3">
        <f t="shared" si="22"/>
        <v>16952237.67697525</v>
      </c>
    </row>
    <row r="39" spans="1:39" x14ac:dyDescent="0.3">
      <c r="A39" s="583"/>
      <c r="B39" s="191" t="str">
        <f t="shared" si="16"/>
        <v>HVAC</v>
      </c>
      <c r="C39" s="3">
        <v>0</v>
      </c>
      <c r="D39" s="3">
        <v>0</v>
      </c>
      <c r="E39" s="3">
        <v>0</v>
      </c>
      <c r="F39" s="328">
        <v>0</v>
      </c>
      <c r="G39" s="3">
        <f t="shared" ref="G39:AM39" si="23">F39</f>
        <v>0</v>
      </c>
      <c r="H39" s="3">
        <f t="shared" si="23"/>
        <v>0</v>
      </c>
      <c r="I39" s="3">
        <f t="shared" si="23"/>
        <v>0</v>
      </c>
      <c r="J39" s="3">
        <f t="shared" si="23"/>
        <v>0</v>
      </c>
      <c r="K39" s="3">
        <f t="shared" si="23"/>
        <v>0</v>
      </c>
      <c r="L39" s="3">
        <f t="shared" si="23"/>
        <v>0</v>
      </c>
      <c r="M39" s="3">
        <f t="shared" si="23"/>
        <v>0</v>
      </c>
      <c r="N39" s="3">
        <f t="shared" si="23"/>
        <v>0</v>
      </c>
      <c r="O39" s="3">
        <f t="shared" si="23"/>
        <v>0</v>
      </c>
      <c r="P39" s="3">
        <f t="shared" si="23"/>
        <v>0</v>
      </c>
      <c r="Q39" s="3">
        <f t="shared" si="23"/>
        <v>0</v>
      </c>
      <c r="R39" s="3">
        <f t="shared" si="23"/>
        <v>0</v>
      </c>
      <c r="S39" s="3">
        <f t="shared" si="23"/>
        <v>0</v>
      </c>
      <c r="T39" s="3">
        <f t="shared" si="23"/>
        <v>0</v>
      </c>
      <c r="U39" s="3">
        <f t="shared" si="23"/>
        <v>0</v>
      </c>
      <c r="V39" s="3">
        <f t="shared" si="23"/>
        <v>0</v>
      </c>
      <c r="W39" s="3">
        <f t="shared" si="23"/>
        <v>0</v>
      </c>
      <c r="X39" s="3">
        <f t="shared" si="23"/>
        <v>0</v>
      </c>
      <c r="Y39" s="3">
        <f t="shared" si="23"/>
        <v>0</v>
      </c>
      <c r="Z39" s="3">
        <f t="shared" si="23"/>
        <v>0</v>
      </c>
      <c r="AA39" s="3">
        <f t="shared" si="23"/>
        <v>0</v>
      </c>
      <c r="AB39" s="3">
        <f t="shared" si="23"/>
        <v>0</v>
      </c>
      <c r="AC39" s="508">
        <v>1914732.6522956523</v>
      </c>
      <c r="AD39" s="3">
        <f t="shared" si="23"/>
        <v>1914732.6522956523</v>
      </c>
      <c r="AE39" s="3">
        <f t="shared" si="23"/>
        <v>1914732.6522956523</v>
      </c>
      <c r="AF39" s="3">
        <f t="shared" si="23"/>
        <v>1914732.6522956523</v>
      </c>
      <c r="AG39" s="3">
        <f t="shared" si="23"/>
        <v>1914732.6522956523</v>
      </c>
      <c r="AH39" s="3">
        <f t="shared" si="23"/>
        <v>1914732.6522956523</v>
      </c>
      <c r="AI39" s="3">
        <f t="shared" si="23"/>
        <v>1914732.6522956523</v>
      </c>
      <c r="AJ39" s="3">
        <f t="shared" si="23"/>
        <v>1914732.6522956523</v>
      </c>
      <c r="AK39" s="3">
        <f t="shared" si="23"/>
        <v>1914732.6522956523</v>
      </c>
      <c r="AL39" s="3">
        <f t="shared" si="23"/>
        <v>1914732.6522956523</v>
      </c>
      <c r="AM39" s="3">
        <f t="shared" si="23"/>
        <v>1914732.6522956523</v>
      </c>
    </row>
    <row r="40" spans="1:39" x14ac:dyDescent="0.3">
      <c r="A40" s="583"/>
      <c r="B40" s="110" t="str">
        <f t="shared" si="16"/>
        <v>Lighting</v>
      </c>
      <c r="C40" s="3">
        <v>0</v>
      </c>
      <c r="D40" s="3">
        <v>0</v>
      </c>
      <c r="E40" s="3">
        <v>0</v>
      </c>
      <c r="F40" s="328">
        <v>0</v>
      </c>
      <c r="G40" s="3">
        <f t="shared" ref="G40:AM40" si="24">F40</f>
        <v>0</v>
      </c>
      <c r="H40" s="3">
        <f t="shared" si="24"/>
        <v>0</v>
      </c>
      <c r="I40" s="3">
        <f t="shared" si="24"/>
        <v>0</v>
      </c>
      <c r="J40" s="3">
        <f t="shared" si="24"/>
        <v>0</v>
      </c>
      <c r="K40" s="3">
        <f t="shared" si="24"/>
        <v>0</v>
      </c>
      <c r="L40" s="3">
        <f t="shared" si="24"/>
        <v>0</v>
      </c>
      <c r="M40" s="3">
        <f t="shared" si="24"/>
        <v>0</v>
      </c>
      <c r="N40" s="3">
        <f t="shared" si="24"/>
        <v>0</v>
      </c>
      <c r="O40" s="3">
        <f t="shared" si="24"/>
        <v>0</v>
      </c>
      <c r="P40" s="3">
        <f t="shared" si="24"/>
        <v>0</v>
      </c>
      <c r="Q40" s="3">
        <f t="shared" si="24"/>
        <v>0</v>
      </c>
      <c r="R40" s="3">
        <f t="shared" si="24"/>
        <v>0</v>
      </c>
      <c r="S40" s="3">
        <f t="shared" si="24"/>
        <v>0</v>
      </c>
      <c r="T40" s="3">
        <f t="shared" si="24"/>
        <v>0</v>
      </c>
      <c r="U40" s="3">
        <f t="shared" si="24"/>
        <v>0</v>
      </c>
      <c r="V40" s="3">
        <f t="shared" si="24"/>
        <v>0</v>
      </c>
      <c r="W40" s="3">
        <f t="shared" si="24"/>
        <v>0</v>
      </c>
      <c r="X40" s="3">
        <f t="shared" si="24"/>
        <v>0</v>
      </c>
      <c r="Y40" s="3">
        <f t="shared" si="24"/>
        <v>0</v>
      </c>
      <c r="Z40" s="3">
        <f t="shared" si="24"/>
        <v>0</v>
      </c>
      <c r="AA40" s="3">
        <f t="shared" si="24"/>
        <v>0</v>
      </c>
      <c r="AB40" s="3">
        <f t="shared" si="24"/>
        <v>0</v>
      </c>
      <c r="AC40" s="508">
        <v>117297129.14410883</v>
      </c>
      <c r="AD40" s="3">
        <f t="shared" si="24"/>
        <v>117297129.14410883</v>
      </c>
      <c r="AE40" s="3">
        <f t="shared" si="24"/>
        <v>117297129.14410883</v>
      </c>
      <c r="AF40" s="3">
        <f t="shared" si="24"/>
        <v>117297129.14410883</v>
      </c>
      <c r="AG40" s="3">
        <f t="shared" si="24"/>
        <v>117297129.14410883</v>
      </c>
      <c r="AH40" s="3">
        <f t="shared" si="24"/>
        <v>117297129.14410883</v>
      </c>
      <c r="AI40" s="3">
        <f t="shared" si="24"/>
        <v>117297129.14410883</v>
      </c>
      <c r="AJ40" s="3">
        <f t="shared" si="24"/>
        <v>117297129.14410883</v>
      </c>
      <c r="AK40" s="3">
        <f t="shared" si="24"/>
        <v>117297129.14410883</v>
      </c>
      <c r="AL40" s="3">
        <f t="shared" si="24"/>
        <v>117297129.14410883</v>
      </c>
      <c r="AM40" s="3">
        <f t="shared" si="24"/>
        <v>117297129.14410883</v>
      </c>
    </row>
    <row r="41" spans="1:39" x14ac:dyDescent="0.3">
      <c r="A41" s="583"/>
      <c r="B41" s="110" t="str">
        <f t="shared" si="16"/>
        <v>Miscellaneous</v>
      </c>
      <c r="C41" s="3">
        <v>0</v>
      </c>
      <c r="D41" s="3">
        <v>0</v>
      </c>
      <c r="E41" s="3">
        <v>0</v>
      </c>
      <c r="F41" s="328">
        <v>0</v>
      </c>
      <c r="G41" s="3">
        <f t="shared" ref="G41:AM41" si="25">F41</f>
        <v>0</v>
      </c>
      <c r="H41" s="3">
        <f t="shared" si="25"/>
        <v>0</v>
      </c>
      <c r="I41" s="3">
        <f t="shared" si="25"/>
        <v>0</v>
      </c>
      <c r="J41" s="3">
        <f t="shared" si="25"/>
        <v>0</v>
      </c>
      <c r="K41" s="3">
        <f t="shared" si="25"/>
        <v>0</v>
      </c>
      <c r="L41" s="3">
        <f t="shared" si="25"/>
        <v>0</v>
      </c>
      <c r="M41" s="3">
        <f t="shared" si="25"/>
        <v>0</v>
      </c>
      <c r="N41" s="3">
        <f t="shared" si="25"/>
        <v>0</v>
      </c>
      <c r="O41" s="3">
        <f t="shared" si="25"/>
        <v>0</v>
      </c>
      <c r="P41" s="3">
        <f t="shared" si="25"/>
        <v>0</v>
      </c>
      <c r="Q41" s="3">
        <f t="shared" si="25"/>
        <v>0</v>
      </c>
      <c r="R41" s="3">
        <f t="shared" si="25"/>
        <v>0</v>
      </c>
      <c r="S41" s="3">
        <f t="shared" si="25"/>
        <v>0</v>
      </c>
      <c r="T41" s="3">
        <f t="shared" si="25"/>
        <v>0</v>
      </c>
      <c r="U41" s="3">
        <f t="shared" si="25"/>
        <v>0</v>
      </c>
      <c r="V41" s="3">
        <f t="shared" si="25"/>
        <v>0</v>
      </c>
      <c r="W41" s="3">
        <f t="shared" si="25"/>
        <v>0</v>
      </c>
      <c r="X41" s="3">
        <f t="shared" si="25"/>
        <v>0</v>
      </c>
      <c r="Y41" s="3">
        <f t="shared" si="25"/>
        <v>0</v>
      </c>
      <c r="Z41" s="3">
        <f t="shared" si="25"/>
        <v>0</v>
      </c>
      <c r="AA41" s="3">
        <f t="shared" si="25"/>
        <v>0</v>
      </c>
      <c r="AB41" s="3">
        <f t="shared" si="25"/>
        <v>0</v>
      </c>
      <c r="AC41" s="508">
        <v>215394.89331436157</v>
      </c>
      <c r="AD41" s="3">
        <f t="shared" si="25"/>
        <v>215394.89331436157</v>
      </c>
      <c r="AE41" s="3">
        <f t="shared" si="25"/>
        <v>215394.89331436157</v>
      </c>
      <c r="AF41" s="3">
        <f t="shared" si="25"/>
        <v>215394.89331436157</v>
      </c>
      <c r="AG41" s="3">
        <f t="shared" si="25"/>
        <v>215394.89331436157</v>
      </c>
      <c r="AH41" s="3">
        <f t="shared" si="25"/>
        <v>215394.89331436157</v>
      </c>
      <c r="AI41" s="3">
        <f t="shared" si="25"/>
        <v>215394.89331436157</v>
      </c>
      <c r="AJ41" s="3">
        <f t="shared" si="25"/>
        <v>215394.89331436157</v>
      </c>
      <c r="AK41" s="3">
        <f t="shared" si="25"/>
        <v>215394.89331436157</v>
      </c>
      <c r="AL41" s="3">
        <f t="shared" si="25"/>
        <v>215394.89331436157</v>
      </c>
      <c r="AM41" s="3">
        <f t="shared" si="25"/>
        <v>215394.89331436157</v>
      </c>
    </row>
    <row r="42" spans="1:39" x14ac:dyDescent="0.3">
      <c r="A42" s="583"/>
      <c r="B42" s="110" t="str">
        <f t="shared" si="16"/>
        <v>Pool Spa</v>
      </c>
      <c r="C42" s="3">
        <v>0</v>
      </c>
      <c r="D42" s="3">
        <v>0</v>
      </c>
      <c r="E42" s="3">
        <v>0</v>
      </c>
      <c r="F42" s="328">
        <v>0</v>
      </c>
      <c r="G42" s="3">
        <f t="shared" ref="G42:AM42" si="26">F42</f>
        <v>0</v>
      </c>
      <c r="H42" s="3">
        <f t="shared" si="26"/>
        <v>0</v>
      </c>
      <c r="I42" s="3">
        <f t="shared" si="26"/>
        <v>0</v>
      </c>
      <c r="J42" s="3">
        <f t="shared" si="26"/>
        <v>0</v>
      </c>
      <c r="K42" s="3">
        <f t="shared" si="26"/>
        <v>0</v>
      </c>
      <c r="L42" s="3">
        <f t="shared" si="26"/>
        <v>0</v>
      </c>
      <c r="M42" s="3">
        <f t="shared" si="26"/>
        <v>0</v>
      </c>
      <c r="N42" s="3">
        <f t="shared" si="26"/>
        <v>0</v>
      </c>
      <c r="O42" s="3">
        <f t="shared" si="26"/>
        <v>0</v>
      </c>
      <c r="P42" s="3">
        <f t="shared" si="26"/>
        <v>0</v>
      </c>
      <c r="Q42" s="3">
        <f t="shared" si="26"/>
        <v>0</v>
      </c>
      <c r="R42" s="3">
        <f t="shared" si="26"/>
        <v>0</v>
      </c>
      <c r="S42" s="3">
        <f t="shared" si="26"/>
        <v>0</v>
      </c>
      <c r="T42" s="3">
        <f t="shared" si="26"/>
        <v>0</v>
      </c>
      <c r="U42" s="3">
        <f t="shared" si="26"/>
        <v>0</v>
      </c>
      <c r="V42" s="3">
        <f t="shared" si="26"/>
        <v>0</v>
      </c>
      <c r="W42" s="3">
        <f t="shared" si="26"/>
        <v>0</v>
      </c>
      <c r="X42" s="3">
        <f t="shared" si="26"/>
        <v>0</v>
      </c>
      <c r="Y42" s="3">
        <f t="shared" si="26"/>
        <v>0</v>
      </c>
      <c r="Z42" s="3">
        <f t="shared" si="26"/>
        <v>0</v>
      </c>
      <c r="AA42" s="3">
        <f t="shared" si="26"/>
        <v>0</v>
      </c>
      <c r="AB42" s="3">
        <f t="shared" si="26"/>
        <v>0</v>
      </c>
      <c r="AC42" s="508">
        <v>1435475.8635253906</v>
      </c>
      <c r="AD42" s="3">
        <f t="shared" si="26"/>
        <v>1435475.8635253906</v>
      </c>
      <c r="AE42" s="3">
        <f t="shared" si="26"/>
        <v>1435475.8635253906</v>
      </c>
      <c r="AF42" s="3">
        <f t="shared" si="26"/>
        <v>1435475.8635253906</v>
      </c>
      <c r="AG42" s="3">
        <f t="shared" si="26"/>
        <v>1435475.8635253906</v>
      </c>
      <c r="AH42" s="3">
        <f t="shared" si="26"/>
        <v>1435475.8635253906</v>
      </c>
      <c r="AI42" s="3">
        <f t="shared" si="26"/>
        <v>1435475.8635253906</v>
      </c>
      <c r="AJ42" s="3">
        <f t="shared" si="26"/>
        <v>1435475.8635253906</v>
      </c>
      <c r="AK42" s="3">
        <f t="shared" si="26"/>
        <v>1435475.8635253906</v>
      </c>
      <c r="AL42" s="3">
        <f t="shared" si="26"/>
        <v>1435475.8635253906</v>
      </c>
      <c r="AM42" s="3">
        <f t="shared" si="26"/>
        <v>1435475.8635253906</v>
      </c>
    </row>
    <row r="43" spans="1:39" x14ac:dyDescent="0.3">
      <c r="A43" s="583"/>
      <c r="B43" s="110" t="str">
        <f t="shared" si="16"/>
        <v>Refrigeration</v>
      </c>
      <c r="C43" s="3">
        <v>0</v>
      </c>
      <c r="D43" s="3">
        <v>0</v>
      </c>
      <c r="E43" s="3">
        <v>0</v>
      </c>
      <c r="F43" s="328">
        <v>0</v>
      </c>
      <c r="G43" s="3">
        <f t="shared" ref="G43:AM43" si="27">F43</f>
        <v>0</v>
      </c>
      <c r="H43" s="3">
        <f t="shared" si="27"/>
        <v>0</v>
      </c>
      <c r="I43" s="3">
        <f t="shared" si="27"/>
        <v>0</v>
      </c>
      <c r="J43" s="3">
        <f t="shared" si="27"/>
        <v>0</v>
      </c>
      <c r="K43" s="3">
        <f t="shared" si="27"/>
        <v>0</v>
      </c>
      <c r="L43" s="3">
        <f t="shared" si="27"/>
        <v>0</v>
      </c>
      <c r="M43" s="3">
        <f t="shared" si="27"/>
        <v>0</v>
      </c>
      <c r="N43" s="3">
        <f t="shared" si="27"/>
        <v>0</v>
      </c>
      <c r="O43" s="3">
        <f t="shared" si="27"/>
        <v>0</v>
      </c>
      <c r="P43" s="3">
        <f t="shared" si="27"/>
        <v>0</v>
      </c>
      <c r="Q43" s="3">
        <f t="shared" si="27"/>
        <v>0</v>
      </c>
      <c r="R43" s="3">
        <f t="shared" si="27"/>
        <v>0</v>
      </c>
      <c r="S43" s="3">
        <f t="shared" si="27"/>
        <v>0</v>
      </c>
      <c r="T43" s="3">
        <f t="shared" si="27"/>
        <v>0</v>
      </c>
      <c r="U43" s="3">
        <f t="shared" si="27"/>
        <v>0</v>
      </c>
      <c r="V43" s="3">
        <f t="shared" si="27"/>
        <v>0</v>
      </c>
      <c r="W43" s="3">
        <f t="shared" si="27"/>
        <v>0</v>
      </c>
      <c r="X43" s="3">
        <f t="shared" si="27"/>
        <v>0</v>
      </c>
      <c r="Y43" s="3">
        <f t="shared" si="27"/>
        <v>0</v>
      </c>
      <c r="Z43" s="3">
        <f t="shared" si="27"/>
        <v>0</v>
      </c>
      <c r="AA43" s="3">
        <f t="shared" si="27"/>
        <v>0</v>
      </c>
      <c r="AB43" s="3">
        <f t="shared" si="27"/>
        <v>0</v>
      </c>
      <c r="AC43" s="508">
        <v>633220.7291360558</v>
      </c>
      <c r="AD43" s="3">
        <f t="shared" si="27"/>
        <v>633220.7291360558</v>
      </c>
      <c r="AE43" s="3">
        <f t="shared" si="27"/>
        <v>633220.7291360558</v>
      </c>
      <c r="AF43" s="3">
        <f t="shared" si="27"/>
        <v>633220.7291360558</v>
      </c>
      <c r="AG43" s="3">
        <f t="shared" si="27"/>
        <v>633220.7291360558</v>
      </c>
      <c r="AH43" s="3">
        <f t="shared" si="27"/>
        <v>633220.7291360558</v>
      </c>
      <c r="AI43" s="3">
        <f t="shared" si="27"/>
        <v>633220.7291360558</v>
      </c>
      <c r="AJ43" s="3">
        <f t="shared" si="27"/>
        <v>633220.7291360558</v>
      </c>
      <c r="AK43" s="3">
        <f t="shared" si="27"/>
        <v>633220.7291360558</v>
      </c>
      <c r="AL43" s="3">
        <f t="shared" si="27"/>
        <v>633220.7291360558</v>
      </c>
      <c r="AM43" s="3">
        <f t="shared" si="27"/>
        <v>633220.7291360558</v>
      </c>
    </row>
    <row r="44" spans="1:39" ht="15" customHeight="1" x14ac:dyDescent="0.3">
      <c r="A44" s="583"/>
      <c r="B44" s="110" t="str">
        <f t="shared" si="16"/>
        <v>Water Heating</v>
      </c>
      <c r="C44" s="3">
        <v>0</v>
      </c>
      <c r="D44" s="3">
        <v>0</v>
      </c>
      <c r="E44" s="3">
        <v>0</v>
      </c>
      <c r="F44" s="328">
        <v>0</v>
      </c>
      <c r="G44" s="3">
        <f t="shared" ref="G44:AM44" si="28">F44</f>
        <v>0</v>
      </c>
      <c r="H44" s="3">
        <f t="shared" si="28"/>
        <v>0</v>
      </c>
      <c r="I44" s="3">
        <f t="shared" si="28"/>
        <v>0</v>
      </c>
      <c r="J44" s="3">
        <f t="shared" si="28"/>
        <v>0</v>
      </c>
      <c r="K44" s="3">
        <f t="shared" si="28"/>
        <v>0</v>
      </c>
      <c r="L44" s="3">
        <f t="shared" si="28"/>
        <v>0</v>
      </c>
      <c r="M44" s="3">
        <f t="shared" si="28"/>
        <v>0</v>
      </c>
      <c r="N44" s="3">
        <f t="shared" si="28"/>
        <v>0</v>
      </c>
      <c r="O44" s="3">
        <f t="shared" si="28"/>
        <v>0</v>
      </c>
      <c r="P44" s="3">
        <f t="shared" si="28"/>
        <v>0</v>
      </c>
      <c r="Q44" s="3">
        <f t="shared" si="28"/>
        <v>0</v>
      </c>
      <c r="R44" s="3">
        <f t="shared" si="28"/>
        <v>0</v>
      </c>
      <c r="S44" s="3">
        <f t="shared" si="28"/>
        <v>0</v>
      </c>
      <c r="T44" s="3">
        <f t="shared" si="28"/>
        <v>0</v>
      </c>
      <c r="U44" s="3">
        <f t="shared" si="28"/>
        <v>0</v>
      </c>
      <c r="V44" s="3">
        <f t="shared" si="28"/>
        <v>0</v>
      </c>
      <c r="W44" s="3">
        <f t="shared" si="28"/>
        <v>0</v>
      </c>
      <c r="X44" s="3">
        <f t="shared" si="28"/>
        <v>0</v>
      </c>
      <c r="Y44" s="3">
        <f t="shared" si="28"/>
        <v>0</v>
      </c>
      <c r="Z44" s="3">
        <f t="shared" si="28"/>
        <v>0</v>
      </c>
      <c r="AA44" s="3">
        <f t="shared" si="28"/>
        <v>0</v>
      </c>
      <c r="AB44" s="3">
        <f t="shared" si="28"/>
        <v>0</v>
      </c>
      <c r="AC44" s="508">
        <v>3223021.2159696808</v>
      </c>
      <c r="AD44" s="3">
        <f t="shared" si="28"/>
        <v>3223021.2159696808</v>
      </c>
      <c r="AE44" s="3">
        <f t="shared" si="28"/>
        <v>3223021.2159696808</v>
      </c>
      <c r="AF44" s="3">
        <f t="shared" si="28"/>
        <v>3223021.2159696808</v>
      </c>
      <c r="AG44" s="3">
        <f t="shared" si="28"/>
        <v>3223021.2159696808</v>
      </c>
      <c r="AH44" s="3">
        <f t="shared" si="28"/>
        <v>3223021.2159696808</v>
      </c>
      <c r="AI44" s="3">
        <f t="shared" si="28"/>
        <v>3223021.2159696808</v>
      </c>
      <c r="AJ44" s="3">
        <f t="shared" si="28"/>
        <v>3223021.2159696808</v>
      </c>
      <c r="AK44" s="3">
        <f t="shared" si="28"/>
        <v>3223021.2159696808</v>
      </c>
      <c r="AL44" s="3">
        <f t="shared" si="28"/>
        <v>3223021.2159696808</v>
      </c>
      <c r="AM44" s="3">
        <f t="shared" si="28"/>
        <v>3223021.2159696808</v>
      </c>
    </row>
    <row r="45" spans="1:39" s="126" customFormat="1" ht="15" customHeight="1" thickBot="1" x14ac:dyDescent="0.35">
      <c r="A45" s="583"/>
      <c r="B45" s="409" t="str">
        <f t="shared" si="16"/>
        <v>Motors(uses bus. load shape)</v>
      </c>
      <c r="C45" s="111"/>
      <c r="D45" s="111"/>
      <c r="E45" s="111"/>
      <c r="F45" s="411">
        <v>0</v>
      </c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410"/>
      <c r="S45" s="410"/>
      <c r="T45" s="410"/>
      <c r="U45" s="410"/>
      <c r="V45" s="410"/>
      <c r="W45" s="410"/>
      <c r="X45" s="410"/>
      <c r="Y45" s="410"/>
      <c r="Z45" s="410"/>
      <c r="AA45" s="410"/>
      <c r="AB45" s="410"/>
      <c r="AC45" s="410"/>
      <c r="AD45" s="410"/>
      <c r="AE45" s="410"/>
      <c r="AF45" s="410"/>
      <c r="AG45" s="410"/>
      <c r="AH45" s="410"/>
      <c r="AI45" s="410"/>
      <c r="AJ45" s="410"/>
      <c r="AK45" s="410"/>
      <c r="AL45" s="410"/>
      <c r="AM45" s="410"/>
    </row>
    <row r="46" spans="1:39" ht="15" customHeight="1" thickBot="1" x14ac:dyDescent="0.35">
      <c r="A46" s="584"/>
      <c r="B46" s="192" t="str">
        <f t="shared" si="16"/>
        <v>Monthly kWh</v>
      </c>
      <c r="C46" s="153">
        <f>SUM(C35:C45)</f>
        <v>0</v>
      </c>
      <c r="D46" s="153">
        <f t="shared" ref="D46:AM46" si="29">SUM(D35:D45)</f>
        <v>0</v>
      </c>
      <c r="E46" s="153">
        <f t="shared" si="29"/>
        <v>0</v>
      </c>
      <c r="F46" s="153">
        <f t="shared" si="29"/>
        <v>11016425</v>
      </c>
      <c r="G46" s="153">
        <f t="shared" si="29"/>
        <v>11016425</v>
      </c>
      <c r="H46" s="153">
        <f t="shared" si="29"/>
        <v>11016425</v>
      </c>
      <c r="I46" s="153">
        <f t="shared" si="29"/>
        <v>11016425</v>
      </c>
      <c r="J46" s="153">
        <f t="shared" si="29"/>
        <v>11016425</v>
      </c>
      <c r="K46" s="153">
        <f t="shared" si="29"/>
        <v>11016425</v>
      </c>
      <c r="L46" s="153">
        <f t="shared" si="29"/>
        <v>11016425</v>
      </c>
      <c r="M46" s="153">
        <f t="shared" si="29"/>
        <v>11016425</v>
      </c>
      <c r="N46" s="153">
        <f t="shared" si="29"/>
        <v>11016425</v>
      </c>
      <c r="O46" s="153">
        <f t="shared" si="29"/>
        <v>36001833.619999997</v>
      </c>
      <c r="P46" s="153">
        <f t="shared" si="29"/>
        <v>36001833.619999997</v>
      </c>
      <c r="Q46" s="153">
        <f t="shared" si="29"/>
        <v>36001833.619999997</v>
      </c>
      <c r="R46" s="153">
        <f t="shared" si="29"/>
        <v>36001833.619999997</v>
      </c>
      <c r="S46" s="153">
        <f t="shared" si="29"/>
        <v>36001833.619999997</v>
      </c>
      <c r="T46" s="153">
        <f t="shared" si="29"/>
        <v>36001833.619999997</v>
      </c>
      <c r="U46" s="153">
        <f t="shared" si="29"/>
        <v>36001833.619999997</v>
      </c>
      <c r="V46" s="153">
        <f t="shared" si="29"/>
        <v>36001833.619999997</v>
      </c>
      <c r="W46" s="153">
        <f t="shared" si="29"/>
        <v>36001833.619999997</v>
      </c>
      <c r="X46" s="153">
        <f t="shared" si="29"/>
        <v>36001833.619999997</v>
      </c>
      <c r="Y46" s="153">
        <f t="shared" si="29"/>
        <v>36001833.619999997</v>
      </c>
      <c r="Z46" s="153">
        <f t="shared" si="29"/>
        <v>36001833.619999997</v>
      </c>
      <c r="AA46" s="153">
        <f t="shared" si="29"/>
        <v>36001833.619999997</v>
      </c>
      <c r="AB46" s="153">
        <f t="shared" si="29"/>
        <v>36001833.619999997</v>
      </c>
      <c r="AC46" s="153">
        <f t="shared" si="29"/>
        <v>204825304.56211835</v>
      </c>
      <c r="AD46" s="153">
        <f t="shared" si="29"/>
        <v>204825304.56211835</v>
      </c>
      <c r="AE46" s="153">
        <f t="shared" si="29"/>
        <v>204825304.56211835</v>
      </c>
      <c r="AF46" s="153">
        <f t="shared" si="29"/>
        <v>204825304.56211835</v>
      </c>
      <c r="AG46" s="153">
        <f t="shared" si="29"/>
        <v>204825304.56211835</v>
      </c>
      <c r="AH46" s="153">
        <f t="shared" si="29"/>
        <v>204825304.56211835</v>
      </c>
      <c r="AI46" s="153">
        <f t="shared" si="29"/>
        <v>204825304.56211835</v>
      </c>
      <c r="AJ46" s="153">
        <f t="shared" si="29"/>
        <v>204825304.56211835</v>
      </c>
      <c r="AK46" s="153">
        <f t="shared" si="29"/>
        <v>204825304.56211835</v>
      </c>
      <c r="AL46" s="153">
        <f t="shared" si="29"/>
        <v>204825304.56211835</v>
      </c>
      <c r="AM46" s="153">
        <f t="shared" si="29"/>
        <v>204825304.56211835</v>
      </c>
    </row>
    <row r="47" spans="1:39" s="44" customFormat="1" x14ac:dyDescent="0.3">
      <c r="A47" s="299"/>
      <c r="B47" s="145"/>
      <c r="C47" s="147"/>
      <c r="D47" s="145"/>
      <c r="E47" s="147"/>
      <c r="F47" s="145"/>
      <c r="G47" s="145"/>
      <c r="H47" s="147"/>
      <c r="I47" s="145"/>
      <c r="J47" s="145"/>
      <c r="K47" s="147"/>
      <c r="L47" s="145"/>
      <c r="M47" s="145"/>
      <c r="N47" s="147"/>
      <c r="O47" s="145"/>
      <c r="P47" s="145"/>
      <c r="Q47" s="147"/>
      <c r="R47" s="145"/>
      <c r="S47" s="145"/>
      <c r="T47" s="147"/>
      <c r="U47" s="145"/>
      <c r="V47" s="145"/>
      <c r="W47" s="147"/>
      <c r="X47" s="145"/>
      <c r="Y47" s="145"/>
      <c r="Z47" s="147"/>
      <c r="AA47" s="145"/>
      <c r="AB47" s="145"/>
      <c r="AC47" s="147"/>
      <c r="AD47" s="145"/>
      <c r="AE47" s="145"/>
      <c r="AF47" s="147"/>
      <c r="AG47" s="145"/>
      <c r="AH47" s="145"/>
      <c r="AI47" s="147"/>
      <c r="AJ47" s="145"/>
      <c r="AK47" s="145"/>
      <c r="AL47" s="147"/>
      <c r="AM47" s="145"/>
    </row>
    <row r="48" spans="1:39" s="44" customFormat="1" ht="15" thickBot="1" x14ac:dyDescent="0.35">
      <c r="A48" s="239" t="s">
        <v>130</v>
      </c>
      <c r="B48" s="239"/>
      <c r="C48" s="239"/>
      <c r="D48" s="239"/>
      <c r="E48" s="239"/>
      <c r="F48" s="239"/>
      <c r="G48" s="239"/>
      <c r="H48" s="239"/>
      <c r="I48" s="239"/>
      <c r="J48" s="239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</row>
    <row r="49" spans="1:40" ht="16.2" thickBot="1" x14ac:dyDescent="0.35">
      <c r="A49" s="585" t="s">
        <v>30</v>
      </c>
      <c r="B49" s="193" t="s">
        <v>131</v>
      </c>
      <c r="C49" s="175">
        <v>43831</v>
      </c>
      <c r="D49" s="175">
        <v>43862</v>
      </c>
      <c r="E49" s="175">
        <v>43891</v>
      </c>
      <c r="F49" s="175">
        <v>43922</v>
      </c>
      <c r="G49" s="175">
        <v>43952</v>
      </c>
      <c r="H49" s="175">
        <v>43983</v>
      </c>
      <c r="I49" s="175">
        <v>44013</v>
      </c>
      <c r="J49" s="175">
        <v>44044</v>
      </c>
      <c r="K49" s="175">
        <v>44075</v>
      </c>
      <c r="L49" s="175">
        <v>44105</v>
      </c>
      <c r="M49" s="175">
        <v>44136</v>
      </c>
      <c r="N49" s="175">
        <v>44166</v>
      </c>
      <c r="O49" s="175">
        <v>44197</v>
      </c>
      <c r="P49" s="175">
        <v>44228</v>
      </c>
      <c r="Q49" s="175">
        <v>44256</v>
      </c>
      <c r="R49" s="175">
        <v>44287</v>
      </c>
      <c r="S49" s="175">
        <v>44317</v>
      </c>
      <c r="T49" s="175">
        <v>44348</v>
      </c>
      <c r="U49" s="175">
        <v>44378</v>
      </c>
      <c r="V49" s="175">
        <v>44409</v>
      </c>
      <c r="W49" s="175">
        <v>44440</v>
      </c>
      <c r="X49" s="175">
        <v>44470</v>
      </c>
      <c r="Y49" s="175">
        <v>44501</v>
      </c>
      <c r="Z49" s="175">
        <v>44531</v>
      </c>
      <c r="AA49" s="175">
        <v>44562</v>
      </c>
      <c r="AB49" s="175">
        <v>44593</v>
      </c>
      <c r="AC49" s="175">
        <v>44621</v>
      </c>
      <c r="AD49" s="175">
        <v>44652</v>
      </c>
      <c r="AE49" s="175">
        <v>44682</v>
      </c>
      <c r="AF49" s="175">
        <v>44713</v>
      </c>
      <c r="AG49" s="175">
        <v>44743</v>
      </c>
      <c r="AH49" s="175">
        <v>44774</v>
      </c>
      <c r="AI49" s="175">
        <v>44805</v>
      </c>
      <c r="AJ49" s="175">
        <v>44835</v>
      </c>
      <c r="AK49" s="175">
        <v>44866</v>
      </c>
      <c r="AL49" s="175">
        <v>44896</v>
      </c>
      <c r="AM49" s="175">
        <v>44927</v>
      </c>
    </row>
    <row r="50" spans="1:40" ht="15" customHeight="1" x14ac:dyDescent="0.3">
      <c r="A50" s="586"/>
      <c r="B50" s="34" t="str">
        <f t="shared" ref="B50:B60" si="30">B35</f>
        <v>Building Shell</v>
      </c>
      <c r="C50" s="201">
        <f>IF(C20=0,0,(C5*0.5)+C17-C35)*C66*C$78*C$2</f>
        <v>129530.16571712254</v>
      </c>
      <c r="D50" s="27">
        <f t="shared" ref="D50:AI50" si="31">IF(D20=0,0,(D5*0.5)+C20-D35)*D66*D$78*D$2</f>
        <v>111881.23078327536</v>
      </c>
      <c r="E50" s="27">
        <f t="shared" si="31"/>
        <v>87701.266269986387</v>
      </c>
      <c r="F50" s="27">
        <f t="shared" si="31"/>
        <v>34892.405021312778</v>
      </c>
      <c r="G50" s="27">
        <f t="shared" si="31"/>
        <v>40120.683328288957</v>
      </c>
      <c r="H50" s="27">
        <f t="shared" si="31"/>
        <v>215103.40865744912</v>
      </c>
      <c r="I50" s="27">
        <f t="shared" si="31"/>
        <v>289844.35914043675</v>
      </c>
      <c r="J50" s="27">
        <f t="shared" si="31"/>
        <v>275583.85116359848</v>
      </c>
      <c r="K50" s="27">
        <f t="shared" si="31"/>
        <v>138113.63006321495</v>
      </c>
      <c r="L50" s="27">
        <f t="shared" si="31"/>
        <v>34175.537108003846</v>
      </c>
      <c r="M50" s="27">
        <f t="shared" si="31"/>
        <v>58034.646665675355</v>
      </c>
      <c r="N50" s="27">
        <f t="shared" si="31"/>
        <v>97287.771063530774</v>
      </c>
      <c r="O50" s="27">
        <f t="shared" si="31"/>
        <v>190.77150587707052</v>
      </c>
      <c r="P50" s="27">
        <f t="shared" si="31"/>
        <v>164.02437091930204</v>
      </c>
      <c r="Q50" s="27">
        <f t="shared" si="31"/>
        <v>127.78155469774624</v>
      </c>
      <c r="R50" s="27">
        <f t="shared" si="31"/>
        <v>68.269072158049568</v>
      </c>
      <c r="S50" s="27">
        <f t="shared" si="31"/>
        <v>78.498510592668936</v>
      </c>
      <c r="T50" s="27">
        <f t="shared" si="31"/>
        <v>420.86265243419228</v>
      </c>
      <c r="U50" s="27">
        <f t="shared" si="31"/>
        <v>567.09778121272188</v>
      </c>
      <c r="V50" s="27">
        <f t="shared" si="31"/>
        <v>539.19624655248424</v>
      </c>
      <c r="W50" s="27">
        <f t="shared" si="31"/>
        <v>270.22755728750963</v>
      </c>
      <c r="X50" s="27">
        <f t="shared" si="31"/>
        <v>66.866477316232718</v>
      </c>
      <c r="Y50" s="27">
        <f t="shared" si="31"/>
        <v>113.54824863651199</v>
      </c>
      <c r="Z50" s="27">
        <f t="shared" si="31"/>
        <v>190.16329550536139</v>
      </c>
      <c r="AA50" s="27">
        <f t="shared" si="31"/>
        <v>190.77150587707052</v>
      </c>
      <c r="AB50" s="27">
        <f t="shared" si="31"/>
        <v>164.02437091930204</v>
      </c>
      <c r="AC50" s="27">
        <f t="shared" si="31"/>
        <v>0</v>
      </c>
      <c r="AD50" s="27">
        <f t="shared" si="31"/>
        <v>0</v>
      </c>
      <c r="AE50" s="27">
        <f t="shared" si="31"/>
        <v>0</v>
      </c>
      <c r="AF50" s="27">
        <f t="shared" si="31"/>
        <v>0</v>
      </c>
      <c r="AG50" s="27">
        <f t="shared" si="31"/>
        <v>0</v>
      </c>
      <c r="AH50" s="27">
        <f t="shared" si="31"/>
        <v>0</v>
      </c>
      <c r="AI50" s="27">
        <f t="shared" si="31"/>
        <v>0</v>
      </c>
      <c r="AJ50" s="27">
        <f t="shared" ref="AJ50:AM50" si="32">IF(AJ20=0,0,(AJ5*0.5)+AI20-AJ35)*AJ66*AJ$78*AJ$2</f>
        <v>0</v>
      </c>
      <c r="AK50" s="27">
        <f t="shared" si="32"/>
        <v>0</v>
      </c>
      <c r="AL50" s="27">
        <f t="shared" si="32"/>
        <v>0</v>
      </c>
      <c r="AM50" s="27">
        <f t="shared" si="32"/>
        <v>0</v>
      </c>
    </row>
    <row r="51" spans="1:40" ht="15.6" x14ac:dyDescent="0.3">
      <c r="A51" s="586"/>
      <c r="B51" s="34" t="str">
        <f t="shared" si="30"/>
        <v>Cooling</v>
      </c>
      <c r="C51" s="27">
        <f t="shared" ref="C51:C60" si="33">IF(C21=0,0,(C6*0.5)-C36)*C67*C$78*C$2</f>
        <v>22.047424356999326</v>
      </c>
      <c r="D51" s="27">
        <f t="shared" ref="D51:AI51" si="34">IF(D21=0,0,(D6*0.5)+C21-D36)*D67*D$78*D$2</f>
        <v>58.683638772576053</v>
      </c>
      <c r="E51" s="27">
        <f t="shared" si="34"/>
        <v>282.06332910322811</v>
      </c>
      <c r="F51" s="27">
        <f t="shared" si="34"/>
        <v>2105.0411223537285</v>
      </c>
      <c r="G51" s="27">
        <f t="shared" si="34"/>
        <v>13687.278568048216</v>
      </c>
      <c r="H51" s="27">
        <f t="shared" si="34"/>
        <v>133824.85699276245</v>
      </c>
      <c r="I51" s="27">
        <f t="shared" si="34"/>
        <v>251120.50606872872</v>
      </c>
      <c r="J51" s="27">
        <f t="shared" si="34"/>
        <v>324023.97029533837</v>
      </c>
      <c r="K51" s="27">
        <f t="shared" si="34"/>
        <v>192238.07596506816</v>
      </c>
      <c r="L51" s="27">
        <f t="shared" si="34"/>
        <v>14665.093593472167</v>
      </c>
      <c r="M51" s="27">
        <f t="shared" si="34"/>
        <v>1333.8667407481157</v>
      </c>
      <c r="N51" s="27">
        <f t="shared" si="34"/>
        <v>1144.9820956370036</v>
      </c>
      <c r="O51" s="27">
        <f t="shared" si="34"/>
        <v>1136.0195002776773</v>
      </c>
      <c r="P51" s="27">
        <f t="shared" si="34"/>
        <v>1070.6146442410334</v>
      </c>
      <c r="Q51" s="27">
        <f t="shared" si="34"/>
        <v>3153.7586689971649</v>
      </c>
      <c r="R51" s="27">
        <f t="shared" si="34"/>
        <v>15285.767368297747</v>
      </c>
      <c r="S51" s="27">
        <f t="shared" si="34"/>
        <v>69356.024020191951</v>
      </c>
      <c r="T51" s="27">
        <f t="shared" si="34"/>
        <v>471316.11842450738</v>
      </c>
      <c r="U51" s="27">
        <f t="shared" si="34"/>
        <v>636654.46466908825</v>
      </c>
      <c r="V51" s="27">
        <f t="shared" si="34"/>
        <v>605324.75167002727</v>
      </c>
      <c r="W51" s="27">
        <f t="shared" si="34"/>
        <v>283038.2698905468</v>
      </c>
      <c r="X51" s="27">
        <f t="shared" si="34"/>
        <v>18431.727247425228</v>
      </c>
      <c r="Y51" s="27">
        <f t="shared" si="34"/>
        <v>1519.5915671286918</v>
      </c>
      <c r="Z51" s="27">
        <f t="shared" si="34"/>
        <v>1200.1745001933214</v>
      </c>
      <c r="AA51" s="27">
        <f t="shared" si="34"/>
        <v>1136.0195002776773</v>
      </c>
      <c r="AB51" s="27">
        <f t="shared" si="34"/>
        <v>1070.6146442410334</v>
      </c>
      <c r="AC51" s="27">
        <f t="shared" si="34"/>
        <v>0</v>
      </c>
      <c r="AD51" s="27">
        <f t="shared" si="34"/>
        <v>0</v>
      </c>
      <c r="AE51" s="27">
        <f t="shared" si="34"/>
        <v>0</v>
      </c>
      <c r="AF51" s="27">
        <f t="shared" si="34"/>
        <v>0</v>
      </c>
      <c r="AG51" s="27">
        <f t="shared" si="34"/>
        <v>0</v>
      </c>
      <c r="AH51" s="27">
        <f t="shared" si="34"/>
        <v>0</v>
      </c>
      <c r="AI51" s="27">
        <f t="shared" si="34"/>
        <v>0</v>
      </c>
      <c r="AJ51" s="27">
        <f t="shared" ref="AJ51:AM51" si="35">IF(AJ21=0,0,(AJ6*0.5)+AI21-AJ36)*AJ67*AJ$78*AJ$2</f>
        <v>0</v>
      </c>
      <c r="AK51" s="27">
        <f t="shared" si="35"/>
        <v>0</v>
      </c>
      <c r="AL51" s="27">
        <f t="shared" si="35"/>
        <v>0</v>
      </c>
      <c r="AM51" s="27">
        <f t="shared" si="35"/>
        <v>0</v>
      </c>
    </row>
    <row r="52" spans="1:40" ht="15.6" x14ac:dyDescent="0.3">
      <c r="A52" s="586"/>
      <c r="B52" s="34" t="str">
        <f t="shared" si="30"/>
        <v>Freezer</v>
      </c>
      <c r="C52" s="27">
        <f t="shared" si="33"/>
        <v>0</v>
      </c>
      <c r="D52" s="27">
        <f t="shared" ref="D52:AI52" si="36">IF(D22=0,0,(D7*0.5)+C22-D37)*D68*D$78*D$2</f>
        <v>0</v>
      </c>
      <c r="E52" s="27">
        <f t="shared" si="36"/>
        <v>0</v>
      </c>
      <c r="F52" s="27">
        <f t="shared" si="36"/>
        <v>0</v>
      </c>
      <c r="G52" s="27">
        <f t="shared" si="36"/>
        <v>0</v>
      </c>
      <c r="H52" s="27">
        <f t="shared" si="36"/>
        <v>0</v>
      </c>
      <c r="I52" s="27">
        <f t="shared" si="36"/>
        <v>118.19069927326252</v>
      </c>
      <c r="J52" s="27">
        <f t="shared" si="36"/>
        <v>318.45827304184621</v>
      </c>
      <c r="K52" s="27">
        <f t="shared" si="36"/>
        <v>434.7764630951329</v>
      </c>
      <c r="L52" s="27">
        <f t="shared" si="36"/>
        <v>226.67087641733244</v>
      </c>
      <c r="M52" s="27">
        <f t="shared" si="36"/>
        <v>272.56815769371968</v>
      </c>
      <c r="N52" s="27">
        <f t="shared" si="36"/>
        <v>300.99405265955869</v>
      </c>
      <c r="O52" s="27">
        <f t="shared" si="36"/>
        <v>290.12774695935695</v>
      </c>
      <c r="P52" s="27">
        <f t="shared" si="36"/>
        <v>271.81446218452112</v>
      </c>
      <c r="Q52" s="27">
        <f t="shared" si="36"/>
        <v>314.61839232602023</v>
      </c>
      <c r="R52" s="27">
        <f t="shared" si="36"/>
        <v>312.65701657121775</v>
      </c>
      <c r="S52" s="27">
        <f t="shared" si="36"/>
        <v>343.3479711198778</v>
      </c>
      <c r="T52" s="27">
        <f t="shared" si="36"/>
        <v>738.0968889211465</v>
      </c>
      <c r="U52" s="27">
        <f t="shared" si="36"/>
        <v>827.33489491283751</v>
      </c>
      <c r="V52" s="27">
        <f t="shared" si="36"/>
        <v>827.33489491283751</v>
      </c>
      <c r="W52" s="27">
        <f t="shared" si="36"/>
        <v>725.58720993359918</v>
      </c>
      <c r="X52" s="27">
        <f t="shared" si="36"/>
        <v>317.33922698426545</v>
      </c>
      <c r="Y52" s="27">
        <f t="shared" si="36"/>
        <v>317.99618397600625</v>
      </c>
      <c r="Z52" s="27">
        <f t="shared" si="36"/>
        <v>300.99405265955869</v>
      </c>
      <c r="AA52" s="27">
        <f t="shared" si="36"/>
        <v>290.12774695935695</v>
      </c>
      <c r="AB52" s="27">
        <f t="shared" si="36"/>
        <v>271.81446218452112</v>
      </c>
      <c r="AC52" s="27">
        <f t="shared" si="36"/>
        <v>0</v>
      </c>
      <c r="AD52" s="27">
        <f t="shared" si="36"/>
        <v>0</v>
      </c>
      <c r="AE52" s="27">
        <f t="shared" si="36"/>
        <v>0</v>
      </c>
      <c r="AF52" s="27">
        <f t="shared" si="36"/>
        <v>0</v>
      </c>
      <c r="AG52" s="27">
        <f t="shared" si="36"/>
        <v>0</v>
      </c>
      <c r="AH52" s="27">
        <f t="shared" si="36"/>
        <v>0</v>
      </c>
      <c r="AI52" s="27">
        <f t="shared" si="36"/>
        <v>0</v>
      </c>
      <c r="AJ52" s="27">
        <f t="shared" ref="AJ52:AM52" si="37">IF(AJ22=0,0,(AJ7*0.5)+AI22-AJ37)*AJ68*AJ$78*AJ$2</f>
        <v>0</v>
      </c>
      <c r="AK52" s="27">
        <f t="shared" si="37"/>
        <v>0</v>
      </c>
      <c r="AL52" s="27">
        <f t="shared" si="37"/>
        <v>0</v>
      </c>
      <c r="AM52" s="27">
        <f t="shared" si="37"/>
        <v>0</v>
      </c>
    </row>
    <row r="53" spans="1:40" ht="15.6" x14ac:dyDescent="0.3">
      <c r="A53" s="586"/>
      <c r="B53" s="34" t="str">
        <f t="shared" si="30"/>
        <v>Heating</v>
      </c>
      <c r="C53" s="27">
        <f t="shared" si="33"/>
        <v>4008.6962339264101</v>
      </c>
      <c r="D53" s="27">
        <f t="shared" ref="D53:AI53" si="38">IF(D23=0,0,(D8*0.5)+C23-D38)*D69*D$78*D$2</f>
        <v>9206.4581362069875</v>
      </c>
      <c r="E53" s="27">
        <f t="shared" si="38"/>
        <v>10148.326475794622</v>
      </c>
      <c r="F53" s="27">
        <f t="shared" si="38"/>
        <v>6141.8099498749498</v>
      </c>
      <c r="G53" s="27">
        <f t="shared" si="38"/>
        <v>2516.0722118362287</v>
      </c>
      <c r="H53" s="27">
        <f t="shared" si="38"/>
        <v>207.33569294757223</v>
      </c>
      <c r="I53" s="27">
        <f t="shared" si="38"/>
        <v>3.2196564541523616</v>
      </c>
      <c r="J53" s="27">
        <f t="shared" si="38"/>
        <v>6.4913748829143367</v>
      </c>
      <c r="K53" s="27">
        <f t="shared" si="38"/>
        <v>7934.9501259705585</v>
      </c>
      <c r="L53" s="27">
        <f t="shared" si="38"/>
        <v>25953.535489233414</v>
      </c>
      <c r="M53" s="27">
        <f t="shared" si="38"/>
        <v>64088.811813925837</v>
      </c>
      <c r="N53" s="27">
        <f t="shared" si="38"/>
        <v>120220.3023462603</v>
      </c>
      <c r="O53" s="27">
        <f t="shared" si="38"/>
        <v>129522.35319898732</v>
      </c>
      <c r="P53" s="27">
        <f t="shared" si="38"/>
        <v>111303.0063000243</v>
      </c>
      <c r="Q53" s="27">
        <f t="shared" si="38"/>
        <v>85300.839960099736</v>
      </c>
      <c r="R53" s="27">
        <f t="shared" si="38"/>
        <v>37304.586904683703</v>
      </c>
      <c r="S53" s="27">
        <f t="shared" si="38"/>
        <v>11413.666736941035</v>
      </c>
      <c r="T53" s="27">
        <f t="shared" si="38"/>
        <v>715.87545109465759</v>
      </c>
      <c r="U53" s="27">
        <f t="shared" si="38"/>
        <v>8.4220641305253832</v>
      </c>
      <c r="V53" s="27">
        <f t="shared" si="38"/>
        <v>12.633096195788076</v>
      </c>
      <c r="W53" s="27">
        <f t="shared" si="38"/>
        <v>12364.993820966352</v>
      </c>
      <c r="X53" s="27">
        <f t="shared" si="38"/>
        <v>34434.012544592842</v>
      </c>
      <c r="Y53" s="27">
        <f t="shared" si="38"/>
        <v>76579.470780883436</v>
      </c>
      <c r="Z53" s="27">
        <f t="shared" si="38"/>
        <v>129067.67385117164</v>
      </c>
      <c r="AA53" s="27">
        <f t="shared" si="38"/>
        <v>129522.35319898732</v>
      </c>
      <c r="AB53" s="27">
        <f t="shared" si="38"/>
        <v>111303.0063000243</v>
      </c>
      <c r="AC53" s="27">
        <f t="shared" si="38"/>
        <v>0</v>
      </c>
      <c r="AD53" s="27">
        <f t="shared" si="38"/>
        <v>0</v>
      </c>
      <c r="AE53" s="27">
        <f t="shared" si="38"/>
        <v>0</v>
      </c>
      <c r="AF53" s="27">
        <f t="shared" si="38"/>
        <v>0</v>
      </c>
      <c r="AG53" s="27">
        <f t="shared" si="38"/>
        <v>0</v>
      </c>
      <c r="AH53" s="27">
        <f t="shared" si="38"/>
        <v>0</v>
      </c>
      <c r="AI53" s="27">
        <f t="shared" si="38"/>
        <v>0</v>
      </c>
      <c r="AJ53" s="27">
        <f t="shared" ref="AJ53:AM53" si="39">IF(AJ23=0,0,(AJ8*0.5)+AI23-AJ38)*AJ69*AJ$78*AJ$2</f>
        <v>0</v>
      </c>
      <c r="AK53" s="27">
        <f t="shared" si="39"/>
        <v>0</v>
      </c>
      <c r="AL53" s="27">
        <f t="shared" si="39"/>
        <v>0</v>
      </c>
      <c r="AM53" s="27">
        <f t="shared" si="39"/>
        <v>0</v>
      </c>
    </row>
    <row r="54" spans="1:40" ht="15.6" x14ac:dyDescent="0.3">
      <c r="A54" s="586"/>
      <c r="B54" s="34" t="str">
        <f t="shared" si="30"/>
        <v>HVAC</v>
      </c>
      <c r="C54" s="27">
        <f t="shared" si="33"/>
        <v>922.2538986131558</v>
      </c>
      <c r="D54" s="27">
        <f t="shared" ref="D54:AI54" si="40">IF(D24=0,0,(D9*0.5)+C24-D39)*D70*D$78*D$2</f>
        <v>2092.3758300636814</v>
      </c>
      <c r="E54" s="27">
        <f t="shared" si="40"/>
        <v>2513.8452869919633</v>
      </c>
      <c r="F54" s="27">
        <f t="shared" si="40"/>
        <v>1729.0847313421655</v>
      </c>
      <c r="G54" s="27">
        <f t="shared" si="40"/>
        <v>2003.6454935607421</v>
      </c>
      <c r="H54" s="27">
        <f t="shared" si="40"/>
        <v>10847.211573105278</v>
      </c>
      <c r="I54" s="27">
        <f t="shared" si="40"/>
        <v>14762.039845442354</v>
      </c>
      <c r="J54" s="27">
        <f t="shared" si="40"/>
        <v>14075.405801614141</v>
      </c>
      <c r="K54" s="27">
        <f t="shared" si="40"/>
        <v>7071.8816706484458</v>
      </c>
      <c r="L54" s="27">
        <f t="shared" si="40"/>
        <v>1967.0727488331386</v>
      </c>
      <c r="M54" s="27">
        <f t="shared" si="40"/>
        <v>3868.828459671533</v>
      </c>
      <c r="N54" s="27">
        <f t="shared" si="40"/>
        <v>7100.3237755894934</v>
      </c>
      <c r="O54" s="27">
        <f t="shared" si="40"/>
        <v>7472.0900898229474</v>
      </c>
      <c r="P54" s="27">
        <f t="shared" si="40"/>
        <v>6424.4650730246694</v>
      </c>
      <c r="Q54" s="27">
        <f t="shared" si="40"/>
        <v>5004.9156142555703</v>
      </c>
      <c r="R54" s="27">
        <f t="shared" si="40"/>
        <v>2673.9457507992656</v>
      </c>
      <c r="S54" s="27">
        <f t="shared" si="40"/>
        <v>3074.6098080459842</v>
      </c>
      <c r="T54" s="27">
        <f t="shared" si="40"/>
        <v>16484.241920575529</v>
      </c>
      <c r="U54" s="27">
        <f t="shared" si="40"/>
        <v>22211.942456913159</v>
      </c>
      <c r="V54" s="27">
        <f t="shared" si="40"/>
        <v>21119.102204554114</v>
      </c>
      <c r="W54" s="27">
        <f t="shared" si="40"/>
        <v>10584.204614425878</v>
      </c>
      <c r="X54" s="27">
        <f t="shared" si="40"/>
        <v>2619.0092707972171</v>
      </c>
      <c r="Y54" s="27">
        <f t="shared" si="40"/>
        <v>4447.4290825190274</v>
      </c>
      <c r="Z54" s="27">
        <f t="shared" si="40"/>
        <v>7448.2678598201937</v>
      </c>
      <c r="AA54" s="27">
        <f t="shared" si="40"/>
        <v>7472.0900898229474</v>
      </c>
      <c r="AB54" s="27">
        <f t="shared" si="40"/>
        <v>6424.4650730246694</v>
      </c>
      <c r="AC54" s="27">
        <f t="shared" si="40"/>
        <v>0</v>
      </c>
      <c r="AD54" s="27">
        <f t="shared" si="40"/>
        <v>0</v>
      </c>
      <c r="AE54" s="27">
        <f t="shared" si="40"/>
        <v>0</v>
      </c>
      <c r="AF54" s="27">
        <f t="shared" si="40"/>
        <v>0</v>
      </c>
      <c r="AG54" s="27">
        <f t="shared" si="40"/>
        <v>0</v>
      </c>
      <c r="AH54" s="27">
        <f t="shared" si="40"/>
        <v>0</v>
      </c>
      <c r="AI54" s="27">
        <f t="shared" si="40"/>
        <v>0</v>
      </c>
      <c r="AJ54" s="27">
        <f t="shared" ref="AJ54:AM54" si="41">IF(AJ24=0,0,(AJ9*0.5)+AI24-AJ39)*AJ70*AJ$78*AJ$2</f>
        <v>0</v>
      </c>
      <c r="AK54" s="27">
        <f t="shared" si="41"/>
        <v>0</v>
      </c>
      <c r="AL54" s="27">
        <f t="shared" si="41"/>
        <v>0</v>
      </c>
      <c r="AM54" s="27">
        <f t="shared" si="41"/>
        <v>0</v>
      </c>
    </row>
    <row r="55" spans="1:40" ht="15.6" x14ac:dyDescent="0.3">
      <c r="A55" s="586"/>
      <c r="B55" s="34" t="str">
        <f t="shared" si="30"/>
        <v>Lighting</v>
      </c>
      <c r="C55" s="27">
        <f t="shared" si="33"/>
        <v>1664.1827988395639</v>
      </c>
      <c r="D55" s="27">
        <f t="shared" ref="D55:AI55" si="42">IF(D25=0,0,(D10*0.5)+C25-D40)*D71*D$78*D$2</f>
        <v>6768.5163871610939</v>
      </c>
      <c r="E55" s="27">
        <f t="shared" si="42"/>
        <v>18461.841061042775</v>
      </c>
      <c r="F55" s="27">
        <f t="shared" si="42"/>
        <v>27398.846924775909</v>
      </c>
      <c r="G55" s="27">
        <f t="shared" si="42"/>
        <v>33165.965557980446</v>
      </c>
      <c r="H55" s="27">
        <f t="shared" si="42"/>
        <v>89957.650827109537</v>
      </c>
      <c r="I55" s="27">
        <f t="shared" si="42"/>
        <v>143503.88627130777</v>
      </c>
      <c r="J55" s="27">
        <f t="shared" si="42"/>
        <v>221130.78997612785</v>
      </c>
      <c r="K55" s="27">
        <f t="shared" si="42"/>
        <v>310085.35070981499</v>
      </c>
      <c r="L55" s="27">
        <f t="shared" si="42"/>
        <v>203211.00233065931</v>
      </c>
      <c r="M55" s="27">
        <f t="shared" si="42"/>
        <v>282012.62375239847</v>
      </c>
      <c r="N55" s="27">
        <f t="shared" si="42"/>
        <v>367123.99285540462</v>
      </c>
      <c r="O55" s="27">
        <f t="shared" si="42"/>
        <v>416141.6073737492</v>
      </c>
      <c r="P55" s="27">
        <f t="shared" si="42"/>
        <v>373962.00479788613</v>
      </c>
      <c r="Q55" s="27">
        <f t="shared" si="42"/>
        <v>406569.68297157227</v>
      </c>
      <c r="R55" s="27">
        <f t="shared" si="42"/>
        <v>373569.98476702813</v>
      </c>
      <c r="S55" s="27">
        <f t="shared" si="42"/>
        <v>365725.79490305274</v>
      </c>
      <c r="T55" s="27">
        <f t="shared" si="42"/>
        <v>665378.75926924369</v>
      </c>
      <c r="U55" s="27">
        <f t="shared" si="42"/>
        <v>659123.95806399174</v>
      </c>
      <c r="V55" s="27">
        <f t="shared" si="42"/>
        <v>685357.21591396886</v>
      </c>
      <c r="W55" s="27">
        <f t="shared" si="42"/>
        <v>716699.20890985022</v>
      </c>
      <c r="X55" s="27">
        <f t="shared" si="42"/>
        <v>366473.48826166568</v>
      </c>
      <c r="Y55" s="27">
        <f t="shared" si="42"/>
        <v>410918.87061866943</v>
      </c>
      <c r="Z55" s="27">
        <f t="shared" si="42"/>
        <v>419481.74020752282</v>
      </c>
      <c r="AA55" s="27">
        <f t="shared" si="42"/>
        <v>416141.6073737492</v>
      </c>
      <c r="AB55" s="27">
        <f t="shared" si="42"/>
        <v>373962.00479788613</v>
      </c>
      <c r="AC55" s="27">
        <f t="shared" si="42"/>
        <v>0</v>
      </c>
      <c r="AD55" s="27">
        <f t="shared" si="42"/>
        <v>0</v>
      </c>
      <c r="AE55" s="27">
        <f t="shared" si="42"/>
        <v>0</v>
      </c>
      <c r="AF55" s="27">
        <f t="shared" si="42"/>
        <v>0</v>
      </c>
      <c r="AG55" s="27">
        <f t="shared" si="42"/>
        <v>0</v>
      </c>
      <c r="AH55" s="27">
        <f t="shared" si="42"/>
        <v>0</v>
      </c>
      <c r="AI55" s="27">
        <f t="shared" si="42"/>
        <v>0</v>
      </c>
      <c r="AJ55" s="27">
        <f t="shared" ref="AJ55:AM55" si="43">IF(AJ25=0,0,(AJ10*0.5)+AI25-AJ40)*AJ71*AJ$78*AJ$2</f>
        <v>0</v>
      </c>
      <c r="AK55" s="27">
        <f t="shared" si="43"/>
        <v>0</v>
      </c>
      <c r="AL55" s="27">
        <f t="shared" si="43"/>
        <v>0</v>
      </c>
      <c r="AM55" s="27">
        <f t="shared" si="43"/>
        <v>0</v>
      </c>
    </row>
    <row r="56" spans="1:40" ht="15.6" x14ac:dyDescent="0.3">
      <c r="A56" s="586"/>
      <c r="B56" s="34" t="str">
        <f t="shared" si="30"/>
        <v>Miscellaneous</v>
      </c>
      <c r="C56" s="27">
        <f t="shared" si="33"/>
        <v>0</v>
      </c>
      <c r="D56" s="27">
        <f t="shared" ref="D56:AI56" si="44">IF(D26=0,0,(D11*0.5)+C26-D41)*D72*D$78*D$2</f>
        <v>0.39251676969856891</v>
      </c>
      <c r="E56" s="27">
        <f t="shared" si="44"/>
        <v>0.89699271480905296</v>
      </c>
      <c r="F56" s="27">
        <f t="shared" si="44"/>
        <v>0</v>
      </c>
      <c r="G56" s="27">
        <f t="shared" si="44"/>
        <v>0</v>
      </c>
      <c r="H56" s="27">
        <f t="shared" si="44"/>
        <v>65.089182918565996</v>
      </c>
      <c r="I56" s="27">
        <f t="shared" si="44"/>
        <v>266.40580747234179</v>
      </c>
      <c r="J56" s="27">
        <f t="shared" si="44"/>
        <v>502.17676247674069</v>
      </c>
      <c r="K56" s="27">
        <f t="shared" si="44"/>
        <v>623.23369683366172</v>
      </c>
      <c r="L56" s="27">
        <f t="shared" si="44"/>
        <v>322.08838287036906</v>
      </c>
      <c r="M56" s="27">
        <f t="shared" si="44"/>
        <v>356.48892135586533</v>
      </c>
      <c r="N56" s="27">
        <f t="shared" si="44"/>
        <v>509.25301962255151</v>
      </c>
      <c r="O56" s="27">
        <f t="shared" si="44"/>
        <v>641.14724688667843</v>
      </c>
      <c r="P56" s="27">
        <f t="shared" si="44"/>
        <v>600.71987097965837</v>
      </c>
      <c r="Q56" s="27">
        <f t="shared" si="44"/>
        <v>682.15624681248937</v>
      </c>
      <c r="R56" s="27">
        <f t="shared" si="44"/>
        <v>665.72448769122275</v>
      </c>
      <c r="S56" s="27">
        <f t="shared" si="44"/>
        <v>717.72469716291027</v>
      </c>
      <c r="T56" s="27">
        <f t="shared" si="44"/>
        <v>1464.6544695236696</v>
      </c>
      <c r="U56" s="27">
        <f t="shared" si="44"/>
        <v>1513.8971936457663</v>
      </c>
      <c r="V56" s="27">
        <f t="shared" si="44"/>
        <v>1513.1302841429592</v>
      </c>
      <c r="W56" s="27">
        <f t="shared" si="44"/>
        <v>1464.9041609896994</v>
      </c>
      <c r="X56" s="27">
        <f t="shared" si="44"/>
        <v>675.58898553277572</v>
      </c>
      <c r="Y56" s="27">
        <f t="shared" si="44"/>
        <v>689.44648134078523</v>
      </c>
      <c r="Z56" s="27">
        <f t="shared" si="44"/>
        <v>665.33284501466471</v>
      </c>
      <c r="AA56" s="27">
        <f t="shared" si="44"/>
        <v>641.14724688667843</v>
      </c>
      <c r="AB56" s="27">
        <f t="shared" si="44"/>
        <v>600.71987097965837</v>
      </c>
      <c r="AC56" s="27">
        <f t="shared" si="44"/>
        <v>0</v>
      </c>
      <c r="AD56" s="27">
        <f t="shared" si="44"/>
        <v>0</v>
      </c>
      <c r="AE56" s="27">
        <f t="shared" si="44"/>
        <v>0</v>
      </c>
      <c r="AF56" s="27">
        <f t="shared" si="44"/>
        <v>0</v>
      </c>
      <c r="AG56" s="27">
        <f t="shared" si="44"/>
        <v>0</v>
      </c>
      <c r="AH56" s="27">
        <f t="shared" si="44"/>
        <v>0</v>
      </c>
      <c r="AI56" s="27">
        <f t="shared" si="44"/>
        <v>0</v>
      </c>
      <c r="AJ56" s="27">
        <f t="shared" ref="AJ56:AM56" si="45">IF(AJ26=0,0,(AJ11*0.5)+AI26-AJ41)*AJ72*AJ$78*AJ$2</f>
        <v>0</v>
      </c>
      <c r="AK56" s="27">
        <f t="shared" si="45"/>
        <v>0</v>
      </c>
      <c r="AL56" s="27">
        <f t="shared" si="45"/>
        <v>0</v>
      </c>
      <c r="AM56" s="27">
        <f t="shared" si="45"/>
        <v>0</v>
      </c>
    </row>
    <row r="57" spans="1:40" ht="15.6" x14ac:dyDescent="0.3">
      <c r="A57" s="586"/>
      <c r="B57" s="34" t="str">
        <f t="shared" si="30"/>
        <v>Pool Spa</v>
      </c>
      <c r="C57" s="27">
        <f t="shared" si="33"/>
        <v>22.948269303124913</v>
      </c>
      <c r="D57" s="27">
        <f t="shared" ref="D57:AI57" si="46">IF(D27=0,0,(D12*0.5)+C27-D42)*D73*D$78*D$2</f>
        <v>48.763144599584322</v>
      </c>
      <c r="E57" s="27">
        <f t="shared" si="46"/>
        <v>121.36197491203303</v>
      </c>
      <c r="F57" s="27">
        <f t="shared" si="46"/>
        <v>240.02811449943303</v>
      </c>
      <c r="G57" s="27">
        <f t="shared" si="46"/>
        <v>655.21482999305545</v>
      </c>
      <c r="H57" s="27">
        <f t="shared" si="46"/>
        <v>3064.3102739331457</v>
      </c>
      <c r="I57" s="27">
        <f t="shared" si="46"/>
        <v>5325.1982786598755</v>
      </c>
      <c r="J57" s="27">
        <f t="shared" si="46"/>
        <v>6969.7047174949357</v>
      </c>
      <c r="K57" s="27">
        <f t="shared" si="46"/>
        <v>8054.0264243102274</v>
      </c>
      <c r="L57" s="27">
        <f t="shared" si="46"/>
        <v>4049.3940550928064</v>
      </c>
      <c r="M57" s="27">
        <f t="shared" si="46"/>
        <v>4241.6789162143004</v>
      </c>
      <c r="N57" s="27">
        <f t="shared" si="46"/>
        <v>4422.7583896237229</v>
      </c>
      <c r="O57" s="27">
        <f t="shared" si="46"/>
        <v>4351.2738193492933</v>
      </c>
      <c r="P57" s="27">
        <f t="shared" si="46"/>
        <v>3681.5163220296877</v>
      </c>
      <c r="Q57" s="27">
        <f t="shared" si="46"/>
        <v>4609.8515540187154</v>
      </c>
      <c r="R57" s="27">
        <f t="shared" si="46"/>
        <v>4358.7651996645236</v>
      </c>
      <c r="S57" s="27">
        <f t="shared" si="46"/>
        <v>4851.1294079576164</v>
      </c>
      <c r="T57" s="27">
        <f t="shared" si="46"/>
        <v>9592.2492083507223</v>
      </c>
      <c r="U57" s="27">
        <f t="shared" si="46"/>
        <v>10275.576024276083</v>
      </c>
      <c r="V57" s="27">
        <f t="shared" si="46"/>
        <v>10180.725650453081</v>
      </c>
      <c r="W57" s="27">
        <f t="shared" si="46"/>
        <v>9869.1932822950766</v>
      </c>
      <c r="X57" s="27">
        <f t="shared" si="46"/>
        <v>4565.1487801093235</v>
      </c>
      <c r="Y57" s="27">
        <f t="shared" si="46"/>
        <v>4536.8886733248701</v>
      </c>
      <c r="Z57" s="27">
        <f t="shared" si="46"/>
        <v>4523.0168643855495</v>
      </c>
      <c r="AA57" s="27">
        <f t="shared" si="46"/>
        <v>4351.2738193492933</v>
      </c>
      <c r="AB57" s="27">
        <f t="shared" si="46"/>
        <v>3681.5163220296877</v>
      </c>
      <c r="AC57" s="27">
        <f t="shared" si="46"/>
        <v>0</v>
      </c>
      <c r="AD57" s="27">
        <f t="shared" si="46"/>
        <v>0</v>
      </c>
      <c r="AE57" s="27">
        <f t="shared" si="46"/>
        <v>0</v>
      </c>
      <c r="AF57" s="27">
        <f t="shared" si="46"/>
        <v>0</v>
      </c>
      <c r="AG57" s="27">
        <f t="shared" si="46"/>
        <v>0</v>
      </c>
      <c r="AH57" s="27">
        <f t="shared" si="46"/>
        <v>0</v>
      </c>
      <c r="AI57" s="27">
        <f t="shared" si="46"/>
        <v>0</v>
      </c>
      <c r="AJ57" s="27">
        <f t="shared" ref="AJ57:AM57" si="47">IF(AJ27=0,0,(AJ12*0.5)+AI27-AJ42)*AJ73*AJ$78*AJ$2</f>
        <v>0</v>
      </c>
      <c r="AK57" s="27">
        <f t="shared" si="47"/>
        <v>0</v>
      </c>
      <c r="AL57" s="27">
        <f t="shared" si="47"/>
        <v>0</v>
      </c>
      <c r="AM57" s="27">
        <f t="shared" si="47"/>
        <v>0</v>
      </c>
    </row>
    <row r="58" spans="1:40" ht="15.6" x14ac:dyDescent="0.3">
      <c r="A58" s="586"/>
      <c r="B58" s="34" t="str">
        <f t="shared" si="30"/>
        <v>Refrigeration</v>
      </c>
      <c r="C58" s="27">
        <f t="shared" si="33"/>
        <v>0</v>
      </c>
      <c r="D58" s="27">
        <f t="shared" ref="D58:AI58" si="48">IF(D28=0,0,(D13*0.5)+C28-D43)*D74*D$78*D$2</f>
        <v>0</v>
      </c>
      <c r="E58" s="27">
        <f t="shared" si="48"/>
        <v>0</v>
      </c>
      <c r="F58" s="27">
        <f t="shared" si="48"/>
        <v>0</v>
      </c>
      <c r="G58" s="27">
        <f t="shared" si="48"/>
        <v>0</v>
      </c>
      <c r="H58" s="27">
        <f t="shared" si="48"/>
        <v>0</v>
      </c>
      <c r="I58" s="27">
        <f t="shared" si="48"/>
        <v>583.0937596748721</v>
      </c>
      <c r="J58" s="27">
        <f t="shared" si="48"/>
        <v>1682.900237136907</v>
      </c>
      <c r="K58" s="27">
        <f t="shared" si="48"/>
        <v>2480.7755385903961</v>
      </c>
      <c r="L58" s="27">
        <f t="shared" si="48"/>
        <v>1339.5703039388134</v>
      </c>
      <c r="M58" s="27">
        <f t="shared" si="48"/>
        <v>1620.588527637047</v>
      </c>
      <c r="N58" s="27">
        <f t="shared" si="48"/>
        <v>1824.4055533242072</v>
      </c>
      <c r="O58" s="27">
        <f t="shared" si="48"/>
        <v>1710.7839756301171</v>
      </c>
      <c r="P58" s="27">
        <f t="shared" si="48"/>
        <v>1647.374211438022</v>
      </c>
      <c r="Q58" s="27">
        <f t="shared" si="48"/>
        <v>1896.9211753492684</v>
      </c>
      <c r="R58" s="27">
        <f t="shared" si="48"/>
        <v>1876.2901473619395</v>
      </c>
      <c r="S58" s="27">
        <f t="shared" si="48"/>
        <v>2129.846011208765</v>
      </c>
      <c r="T58" s="27">
        <f t="shared" si="48"/>
        <v>4672.3091998498921</v>
      </c>
      <c r="U58" s="27">
        <f t="shared" si="48"/>
        <v>4941.12742037721</v>
      </c>
      <c r="V58" s="27">
        <f t="shared" si="48"/>
        <v>4939.7117597658907</v>
      </c>
      <c r="W58" s="27">
        <f t="shared" si="48"/>
        <v>4455.1888075729994</v>
      </c>
      <c r="X58" s="27">
        <f t="shared" si="48"/>
        <v>2004.4525275408182</v>
      </c>
      <c r="Y58" s="27">
        <f t="shared" si="48"/>
        <v>1942.8053778498959</v>
      </c>
      <c r="Z58" s="27">
        <f t="shared" si="48"/>
        <v>1824.4055533242072</v>
      </c>
      <c r="AA58" s="27">
        <f t="shared" si="48"/>
        <v>1710.7839756301171</v>
      </c>
      <c r="AB58" s="27">
        <f t="shared" si="48"/>
        <v>1647.374211438022</v>
      </c>
      <c r="AC58" s="27">
        <f t="shared" si="48"/>
        <v>0</v>
      </c>
      <c r="AD58" s="27">
        <f t="shared" si="48"/>
        <v>0</v>
      </c>
      <c r="AE58" s="27">
        <f t="shared" si="48"/>
        <v>0</v>
      </c>
      <c r="AF58" s="27">
        <f t="shared" si="48"/>
        <v>0</v>
      </c>
      <c r="AG58" s="27">
        <f t="shared" si="48"/>
        <v>0</v>
      </c>
      <c r="AH58" s="27">
        <f t="shared" si="48"/>
        <v>0</v>
      </c>
      <c r="AI58" s="27">
        <f t="shared" si="48"/>
        <v>0</v>
      </c>
      <c r="AJ58" s="27">
        <f t="shared" ref="AJ58:AM58" si="49">IF(AJ28=0,0,(AJ13*0.5)+AI28-AJ43)*AJ74*AJ$78*AJ$2</f>
        <v>0</v>
      </c>
      <c r="AK58" s="27">
        <f t="shared" si="49"/>
        <v>0</v>
      </c>
      <c r="AL58" s="27">
        <f t="shared" si="49"/>
        <v>0</v>
      </c>
      <c r="AM58" s="27">
        <f t="shared" si="49"/>
        <v>0</v>
      </c>
    </row>
    <row r="59" spans="1:40" ht="15.75" customHeight="1" x14ac:dyDescent="0.3">
      <c r="A59" s="586"/>
      <c r="B59" s="34" t="str">
        <f t="shared" si="30"/>
        <v>Water Heating</v>
      </c>
      <c r="C59" s="27">
        <f t="shared" si="33"/>
        <v>439.63686443668104</v>
      </c>
      <c r="D59" s="27">
        <f t="shared" ref="D59:AI59" si="50">IF(D29=0,0,(D14*0.5)+C29-D44)*D75*D$78*D$2</f>
        <v>976.49737491982899</v>
      </c>
      <c r="E59" s="27">
        <f t="shared" si="50"/>
        <v>1825.669219884742</v>
      </c>
      <c r="F59" s="27">
        <f t="shared" si="50"/>
        <v>2352.5777776955269</v>
      </c>
      <c r="G59" s="27">
        <f t="shared" si="50"/>
        <v>2525.6829025783768</v>
      </c>
      <c r="H59" s="27">
        <f t="shared" si="50"/>
        <v>5636.5271327631272</v>
      </c>
      <c r="I59" s="27">
        <f t="shared" si="50"/>
        <v>5631.0215309360055</v>
      </c>
      <c r="J59" s="27">
        <f t="shared" si="50"/>
        <v>5505.1899089478429</v>
      </c>
      <c r="K59" s="27">
        <f t="shared" si="50"/>
        <v>6216.7869657731035</v>
      </c>
      <c r="L59" s="27">
        <f t="shared" si="50"/>
        <v>4279.8251172831497</v>
      </c>
      <c r="M59" s="27">
        <f t="shared" si="50"/>
        <v>6591.6716057073145</v>
      </c>
      <c r="N59" s="27">
        <f t="shared" si="50"/>
        <v>9789.5402847947571</v>
      </c>
      <c r="O59" s="27">
        <f t="shared" si="50"/>
        <v>11699.499722298597</v>
      </c>
      <c r="P59" s="27">
        <f t="shared" si="50"/>
        <v>10540.292375732526</v>
      </c>
      <c r="Q59" s="27">
        <f t="shared" si="50"/>
        <v>11491.907337921877</v>
      </c>
      <c r="R59" s="27">
        <f t="shared" si="50"/>
        <v>10283.410619813747</v>
      </c>
      <c r="S59" s="27">
        <f t="shared" si="50"/>
        <v>10581.699850231946</v>
      </c>
      <c r="T59" s="27">
        <f t="shared" si="50"/>
        <v>20566.510330088815</v>
      </c>
      <c r="U59" s="27">
        <f t="shared" si="50"/>
        <v>18070.454129254187</v>
      </c>
      <c r="V59" s="27">
        <f t="shared" si="50"/>
        <v>16996.560175211787</v>
      </c>
      <c r="W59" s="27">
        <f t="shared" si="50"/>
        <v>18513.728944777155</v>
      </c>
      <c r="X59" s="27">
        <f t="shared" si="50"/>
        <v>9486.6810797913568</v>
      </c>
      <c r="Y59" s="27">
        <f t="shared" si="50"/>
        <v>10646.791743303938</v>
      </c>
      <c r="Z59" s="27">
        <f t="shared" si="50"/>
        <v>11674.582249595782</v>
      </c>
      <c r="AA59" s="27">
        <f t="shared" si="50"/>
        <v>11699.499722298597</v>
      </c>
      <c r="AB59" s="27">
        <f t="shared" si="50"/>
        <v>10540.292375732526</v>
      </c>
      <c r="AC59" s="27">
        <f t="shared" si="50"/>
        <v>0</v>
      </c>
      <c r="AD59" s="27">
        <f t="shared" si="50"/>
        <v>0</v>
      </c>
      <c r="AE59" s="27">
        <f t="shared" si="50"/>
        <v>0</v>
      </c>
      <c r="AF59" s="27">
        <f t="shared" si="50"/>
        <v>0</v>
      </c>
      <c r="AG59" s="27">
        <f t="shared" si="50"/>
        <v>0</v>
      </c>
      <c r="AH59" s="27">
        <f t="shared" si="50"/>
        <v>0</v>
      </c>
      <c r="AI59" s="27">
        <f t="shared" si="50"/>
        <v>0</v>
      </c>
      <c r="AJ59" s="27">
        <f t="shared" ref="AJ59:AM59" si="51">IF(AJ29=0,0,(AJ14*0.5)+AI29-AJ44)*AJ75*AJ$78*AJ$2</f>
        <v>0</v>
      </c>
      <c r="AK59" s="27">
        <f t="shared" si="51"/>
        <v>0</v>
      </c>
      <c r="AL59" s="27">
        <f t="shared" si="51"/>
        <v>0</v>
      </c>
      <c r="AM59" s="27">
        <f t="shared" si="51"/>
        <v>0</v>
      </c>
    </row>
    <row r="60" spans="1:40" s="126" customFormat="1" ht="15.75" customHeight="1" thickBot="1" x14ac:dyDescent="0.35">
      <c r="A60" s="586"/>
      <c r="B60" s="412" t="str">
        <f t="shared" si="30"/>
        <v>Motors(uses bus. load shape)</v>
      </c>
      <c r="C60" s="124">
        <f t="shared" si="33"/>
        <v>0</v>
      </c>
      <c r="D60" s="124">
        <f t="shared" ref="D60:AI60" si="52">IF(D30=0,0,(D15*0.5)+C30-D45)*D76*D$78*D$2</f>
        <v>0</v>
      </c>
      <c r="E60" s="124">
        <f t="shared" si="52"/>
        <v>0</v>
      </c>
      <c r="F60" s="124">
        <f t="shared" si="52"/>
        <v>0</v>
      </c>
      <c r="G60" s="124">
        <f t="shared" si="52"/>
        <v>0</v>
      </c>
      <c r="H60" s="124">
        <f t="shared" si="52"/>
        <v>0</v>
      </c>
      <c r="I60" s="124">
        <f t="shared" si="52"/>
        <v>0</v>
      </c>
      <c r="J60" s="124">
        <f t="shared" si="52"/>
        <v>0</v>
      </c>
      <c r="K60" s="124">
        <f t="shared" si="52"/>
        <v>0</v>
      </c>
      <c r="L60" s="124">
        <f t="shared" si="52"/>
        <v>0</v>
      </c>
      <c r="M60" s="124">
        <f t="shared" si="52"/>
        <v>0</v>
      </c>
      <c r="N60" s="124">
        <f t="shared" si="52"/>
        <v>0</v>
      </c>
      <c r="O60" s="124">
        <f t="shared" si="52"/>
        <v>0</v>
      </c>
      <c r="P60" s="124">
        <f t="shared" si="52"/>
        <v>0</v>
      </c>
      <c r="Q60" s="124">
        <f t="shared" si="52"/>
        <v>0</v>
      </c>
      <c r="R60" s="124">
        <f t="shared" si="52"/>
        <v>0</v>
      </c>
      <c r="S60" s="124">
        <f t="shared" si="52"/>
        <v>0</v>
      </c>
      <c r="T60" s="124">
        <f t="shared" si="52"/>
        <v>0</v>
      </c>
      <c r="U60" s="124">
        <f t="shared" si="52"/>
        <v>0</v>
      </c>
      <c r="V60" s="124">
        <f t="shared" si="52"/>
        <v>0</v>
      </c>
      <c r="W60" s="124">
        <f t="shared" si="52"/>
        <v>0</v>
      </c>
      <c r="X60" s="124">
        <f t="shared" si="52"/>
        <v>0</v>
      </c>
      <c r="Y60" s="124">
        <f t="shared" si="52"/>
        <v>0</v>
      </c>
      <c r="Z60" s="124">
        <f t="shared" si="52"/>
        <v>0</v>
      </c>
      <c r="AA60" s="124">
        <f t="shared" si="52"/>
        <v>0</v>
      </c>
      <c r="AB60" s="124">
        <f t="shared" si="52"/>
        <v>0</v>
      </c>
      <c r="AC60" s="124">
        <f t="shared" si="52"/>
        <v>0</v>
      </c>
      <c r="AD60" s="124">
        <f t="shared" si="52"/>
        <v>0</v>
      </c>
      <c r="AE60" s="124">
        <f t="shared" si="52"/>
        <v>0</v>
      </c>
      <c r="AF60" s="124">
        <f t="shared" si="52"/>
        <v>0</v>
      </c>
      <c r="AG60" s="124">
        <f t="shared" si="52"/>
        <v>0</v>
      </c>
      <c r="AH60" s="124">
        <f t="shared" si="52"/>
        <v>0</v>
      </c>
      <c r="AI60" s="124">
        <f t="shared" si="52"/>
        <v>0</v>
      </c>
      <c r="AJ60" s="124">
        <f t="shared" ref="AJ60:AM60" si="53">IF(AJ30=0,0,(AJ15*0.5)+AI30-AJ45)*AJ76*AJ$78*AJ$2</f>
        <v>0</v>
      </c>
      <c r="AK60" s="124">
        <f t="shared" si="53"/>
        <v>0</v>
      </c>
      <c r="AL60" s="124">
        <f t="shared" si="53"/>
        <v>0</v>
      </c>
      <c r="AM60" s="124">
        <f t="shared" si="53"/>
        <v>0</v>
      </c>
    </row>
    <row r="61" spans="1:40" ht="15.75" customHeight="1" x14ac:dyDescent="0.3">
      <c r="A61" s="586"/>
      <c r="B61" s="194" t="s">
        <v>132</v>
      </c>
      <c r="C61" s="144">
        <f>SUM(C50:C60)</f>
        <v>136609.93120659847</v>
      </c>
      <c r="D61" s="144">
        <f t="shared" ref="D61:AM61" si="54">SUM(D50:D60)</f>
        <v>131032.91781176881</v>
      </c>
      <c r="E61" s="144">
        <f t="shared" si="54"/>
        <v>121055.27061043055</v>
      </c>
      <c r="F61" s="144">
        <f t="shared" si="54"/>
        <v>74859.793641854485</v>
      </c>
      <c r="G61" s="144">
        <f t="shared" si="54"/>
        <v>94674.54289228603</v>
      </c>
      <c r="H61" s="144">
        <f t="shared" si="54"/>
        <v>458706.39033298881</v>
      </c>
      <c r="I61" s="144">
        <f t="shared" si="54"/>
        <v>711157.9210583861</v>
      </c>
      <c r="J61" s="144">
        <f t="shared" si="54"/>
        <v>849798.93851066008</v>
      </c>
      <c r="K61" s="144">
        <f t="shared" si="54"/>
        <v>673253.48762331973</v>
      </c>
      <c r="L61" s="144">
        <f t="shared" si="54"/>
        <v>290189.79000580433</v>
      </c>
      <c r="M61" s="144">
        <f t="shared" si="54"/>
        <v>422421.7735610276</v>
      </c>
      <c r="N61" s="144">
        <f t="shared" si="54"/>
        <v>609724.32343644707</v>
      </c>
      <c r="O61" s="144">
        <f t="shared" si="54"/>
        <v>573155.67417983804</v>
      </c>
      <c r="P61" s="144">
        <f t="shared" si="54"/>
        <v>509665.83242845978</v>
      </c>
      <c r="Q61" s="144">
        <f t="shared" si="54"/>
        <v>519152.43347605091</v>
      </c>
      <c r="R61" s="144">
        <f t="shared" si="54"/>
        <v>446399.40133406955</v>
      </c>
      <c r="S61" s="144">
        <f t="shared" si="54"/>
        <v>468272.34191650548</v>
      </c>
      <c r="T61" s="144">
        <f t="shared" si="54"/>
        <v>1191349.6778145896</v>
      </c>
      <c r="U61" s="144">
        <f t="shared" si="54"/>
        <v>1354194.2746978025</v>
      </c>
      <c r="V61" s="144">
        <f t="shared" si="54"/>
        <v>1346810.361895785</v>
      </c>
      <c r="W61" s="144">
        <f t="shared" si="54"/>
        <v>1057985.5071986453</v>
      </c>
      <c r="X61" s="144">
        <f t="shared" si="54"/>
        <v>439074.31440175563</v>
      </c>
      <c r="Y61" s="144">
        <f t="shared" si="54"/>
        <v>511712.83875763265</v>
      </c>
      <c r="Z61" s="144">
        <f t="shared" si="54"/>
        <v>576376.35127919319</v>
      </c>
      <c r="AA61" s="144">
        <f t="shared" si="54"/>
        <v>573155.67417983804</v>
      </c>
      <c r="AB61" s="144">
        <f t="shared" si="54"/>
        <v>509665.83242845978</v>
      </c>
      <c r="AC61" s="144">
        <f t="shared" si="54"/>
        <v>0</v>
      </c>
      <c r="AD61" s="144">
        <f t="shared" si="54"/>
        <v>0</v>
      </c>
      <c r="AE61" s="144">
        <f t="shared" si="54"/>
        <v>0</v>
      </c>
      <c r="AF61" s="144">
        <f t="shared" si="54"/>
        <v>0</v>
      </c>
      <c r="AG61" s="144">
        <f t="shared" si="54"/>
        <v>0</v>
      </c>
      <c r="AH61" s="144">
        <f t="shared" si="54"/>
        <v>0</v>
      </c>
      <c r="AI61" s="144">
        <f t="shared" si="54"/>
        <v>0</v>
      </c>
      <c r="AJ61" s="144">
        <f t="shared" si="54"/>
        <v>0</v>
      </c>
      <c r="AK61" s="144">
        <f t="shared" si="54"/>
        <v>0</v>
      </c>
      <c r="AL61" s="144">
        <f t="shared" si="54"/>
        <v>0</v>
      </c>
      <c r="AM61" s="144">
        <f t="shared" si="54"/>
        <v>0</v>
      </c>
    </row>
    <row r="62" spans="1:40" ht="16.5" customHeight="1" thickBot="1" x14ac:dyDescent="0.35">
      <c r="A62" s="587"/>
      <c r="B62" s="155" t="s">
        <v>133</v>
      </c>
      <c r="C62" s="28">
        <f>C61</f>
        <v>136609.93120659847</v>
      </c>
      <c r="D62" s="28">
        <f>C62+D61</f>
        <v>267642.8490183673</v>
      </c>
      <c r="E62" s="28">
        <f t="shared" ref="E62:AM62" si="55">D62+E61</f>
        <v>388698.11962879787</v>
      </c>
      <c r="F62" s="28">
        <f t="shared" si="55"/>
        <v>463557.91327065235</v>
      </c>
      <c r="G62" s="28">
        <f t="shared" si="55"/>
        <v>558232.45616293838</v>
      </c>
      <c r="H62" s="28">
        <f t="shared" si="55"/>
        <v>1016938.8464959272</v>
      </c>
      <c r="I62" s="28">
        <f t="shared" si="55"/>
        <v>1728096.7675543134</v>
      </c>
      <c r="J62" s="28">
        <f t="shared" si="55"/>
        <v>2577895.7060649735</v>
      </c>
      <c r="K62" s="28">
        <f t="shared" si="55"/>
        <v>3251149.193688293</v>
      </c>
      <c r="L62" s="28">
        <f t="shared" si="55"/>
        <v>3541338.9836940975</v>
      </c>
      <c r="M62" s="28">
        <f t="shared" si="55"/>
        <v>3963760.7572551249</v>
      </c>
      <c r="N62" s="28">
        <f t="shared" si="55"/>
        <v>4573485.0806915723</v>
      </c>
      <c r="O62" s="28">
        <f t="shared" si="55"/>
        <v>5146640.7548714103</v>
      </c>
      <c r="P62" s="28">
        <f t="shared" si="55"/>
        <v>5656306.5872998703</v>
      </c>
      <c r="Q62" s="28">
        <f t="shared" si="55"/>
        <v>6175459.0207759216</v>
      </c>
      <c r="R62" s="28">
        <f t="shared" si="55"/>
        <v>6621858.4221099913</v>
      </c>
      <c r="S62" s="28">
        <f t="shared" si="55"/>
        <v>7090130.7640264966</v>
      </c>
      <c r="T62" s="28">
        <f t="shared" si="55"/>
        <v>8281480.4418410864</v>
      </c>
      <c r="U62" s="28">
        <f t="shared" si="55"/>
        <v>9635674.7165388893</v>
      </c>
      <c r="V62" s="28">
        <f t="shared" si="55"/>
        <v>10982485.078434674</v>
      </c>
      <c r="W62" s="28">
        <f t="shared" si="55"/>
        <v>12040470.585633319</v>
      </c>
      <c r="X62" s="28">
        <f t="shared" si="55"/>
        <v>12479544.900035074</v>
      </c>
      <c r="Y62" s="28">
        <f t="shared" si="55"/>
        <v>12991257.738792706</v>
      </c>
      <c r="Z62" s="28">
        <f t="shared" si="55"/>
        <v>13567634.0900719</v>
      </c>
      <c r="AA62" s="28">
        <f t="shared" si="55"/>
        <v>14140789.764251739</v>
      </c>
      <c r="AB62" s="28">
        <f t="shared" si="55"/>
        <v>14650455.596680198</v>
      </c>
      <c r="AC62" s="28">
        <f t="shared" si="55"/>
        <v>14650455.596680198</v>
      </c>
      <c r="AD62" s="28">
        <f t="shared" si="55"/>
        <v>14650455.596680198</v>
      </c>
      <c r="AE62" s="28">
        <f t="shared" si="55"/>
        <v>14650455.596680198</v>
      </c>
      <c r="AF62" s="28">
        <f t="shared" si="55"/>
        <v>14650455.596680198</v>
      </c>
      <c r="AG62" s="28">
        <f t="shared" si="55"/>
        <v>14650455.596680198</v>
      </c>
      <c r="AH62" s="28">
        <f t="shared" si="55"/>
        <v>14650455.596680198</v>
      </c>
      <c r="AI62" s="28">
        <f t="shared" si="55"/>
        <v>14650455.596680198</v>
      </c>
      <c r="AJ62" s="28">
        <f t="shared" si="55"/>
        <v>14650455.596680198</v>
      </c>
      <c r="AK62" s="28">
        <f t="shared" si="55"/>
        <v>14650455.596680198</v>
      </c>
      <c r="AL62" s="28">
        <f t="shared" si="55"/>
        <v>14650455.596680198</v>
      </c>
      <c r="AM62" s="28">
        <f t="shared" si="55"/>
        <v>14650455.596680198</v>
      </c>
    </row>
    <row r="63" spans="1:40" s="44" customFormat="1" x14ac:dyDescent="0.3">
      <c r="A63" s="299"/>
      <c r="B63" s="145"/>
      <c r="C63" s="200"/>
      <c r="D63" s="240">
        <v>54813.173887535981</v>
      </c>
      <c r="E63" s="241">
        <v>93456.255543284613</v>
      </c>
      <c r="F63" s="240">
        <v>116676.5914503579</v>
      </c>
      <c r="G63" s="241">
        <v>142824.82016679243</v>
      </c>
      <c r="H63" s="240">
        <v>274699.7855741434</v>
      </c>
      <c r="I63" s="241">
        <v>450660.80094313115</v>
      </c>
      <c r="J63" s="240">
        <v>618382.70584079274</v>
      </c>
      <c r="K63" s="241">
        <v>705061.79016087123</v>
      </c>
      <c r="L63" s="240">
        <v>726733.15394693671</v>
      </c>
      <c r="M63" s="241">
        <v>762647.48078619863</v>
      </c>
      <c r="N63" s="240">
        <v>820580.34234956058</v>
      </c>
      <c r="O63" s="241">
        <v>876326.24196543242</v>
      </c>
      <c r="P63" s="240">
        <v>924585.3163924875</v>
      </c>
      <c r="Q63" s="241">
        <v>963228.39804823615</v>
      </c>
      <c r="R63" s="240">
        <v>986448.73395530949</v>
      </c>
      <c r="S63" s="241">
        <v>1012596.9626717441</v>
      </c>
      <c r="T63" s="240">
        <v>1144471.928079095</v>
      </c>
      <c r="U63" s="241">
        <v>1320432.9434480828</v>
      </c>
      <c r="V63" s="240">
        <v>1488154.8483457444</v>
      </c>
      <c r="W63" s="241">
        <v>1574833.9326658228</v>
      </c>
      <c r="X63" s="240">
        <v>1596505.2964518883</v>
      </c>
      <c r="Y63" s="241">
        <v>1632419.6232911502</v>
      </c>
      <c r="Z63" s="240">
        <v>1690352.4848545121</v>
      </c>
      <c r="AA63" s="241">
        <v>1746098.3844703841</v>
      </c>
      <c r="AB63" s="240">
        <v>1794357.4588974391</v>
      </c>
      <c r="AC63" s="241">
        <v>1833000.5405531877</v>
      </c>
      <c r="AD63" s="240">
        <v>1856220.8764602609</v>
      </c>
      <c r="AE63" s="241">
        <v>1882369.1051766954</v>
      </c>
      <c r="AF63" s="240">
        <v>2014244.0705840464</v>
      </c>
      <c r="AG63" s="241">
        <v>2190205.085953034</v>
      </c>
      <c r="AH63" s="240">
        <v>2357926.9908506954</v>
      </c>
      <c r="AI63" s="241">
        <v>2444606.075170774</v>
      </c>
      <c r="AJ63" s="240">
        <v>2466277.4389568395</v>
      </c>
      <c r="AK63" s="241">
        <v>2502191.7657961017</v>
      </c>
      <c r="AL63" s="240">
        <v>2560124.6273594638</v>
      </c>
      <c r="AM63" s="241">
        <v>2615870.5269753356</v>
      </c>
    </row>
    <row r="64" spans="1:40" s="44" customFormat="1" ht="15" thickBot="1" x14ac:dyDescent="0.35">
      <c r="A64" s="146"/>
      <c r="B64" s="146"/>
      <c r="C64" s="146"/>
      <c r="D64" s="146"/>
      <c r="E64" s="146"/>
      <c r="F64" s="146"/>
      <c r="G64" s="146"/>
      <c r="H64" s="146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300"/>
    </row>
    <row r="65" spans="1:41" ht="16.05" customHeight="1" thickBot="1" x14ac:dyDescent="0.35">
      <c r="A65" s="588" t="s">
        <v>134</v>
      </c>
      <c r="B65" s="193" t="s">
        <v>135</v>
      </c>
      <c r="C65" s="175">
        <v>43831</v>
      </c>
      <c r="D65" s="175">
        <v>43862</v>
      </c>
      <c r="E65" s="175">
        <v>43891</v>
      </c>
      <c r="F65" s="175">
        <v>43922</v>
      </c>
      <c r="G65" s="175">
        <v>43952</v>
      </c>
      <c r="H65" s="175">
        <v>43983</v>
      </c>
      <c r="I65" s="175">
        <v>44013</v>
      </c>
      <c r="J65" s="175">
        <v>44044</v>
      </c>
      <c r="K65" s="175">
        <v>44075</v>
      </c>
      <c r="L65" s="175">
        <v>44105</v>
      </c>
      <c r="M65" s="175">
        <v>44136</v>
      </c>
      <c r="N65" s="175">
        <v>44166</v>
      </c>
      <c r="O65" s="175">
        <v>44197</v>
      </c>
      <c r="P65" s="175">
        <v>44228</v>
      </c>
      <c r="Q65" s="175">
        <v>44256</v>
      </c>
      <c r="R65" s="175">
        <v>44287</v>
      </c>
      <c r="S65" s="175">
        <v>44317</v>
      </c>
      <c r="T65" s="175">
        <v>44348</v>
      </c>
      <c r="U65" s="175">
        <v>44378</v>
      </c>
      <c r="V65" s="175">
        <v>44409</v>
      </c>
      <c r="W65" s="175">
        <v>44440</v>
      </c>
      <c r="X65" s="175">
        <v>44470</v>
      </c>
      <c r="Y65" s="175">
        <v>44501</v>
      </c>
      <c r="Z65" s="175">
        <v>44531</v>
      </c>
      <c r="AA65" s="175">
        <v>44562</v>
      </c>
      <c r="AB65" s="175">
        <v>44593</v>
      </c>
      <c r="AC65" s="175">
        <v>44621</v>
      </c>
      <c r="AD65" s="175">
        <v>44652</v>
      </c>
      <c r="AE65" s="175">
        <v>44682</v>
      </c>
      <c r="AF65" s="175">
        <v>44713</v>
      </c>
      <c r="AG65" s="175">
        <v>44743</v>
      </c>
      <c r="AH65" s="175">
        <v>44774</v>
      </c>
      <c r="AI65" s="175">
        <v>44805</v>
      </c>
      <c r="AJ65" s="175">
        <v>44835</v>
      </c>
      <c r="AK65" s="175">
        <v>44866</v>
      </c>
      <c r="AL65" s="175">
        <v>44896</v>
      </c>
      <c r="AM65" s="175">
        <v>44927</v>
      </c>
      <c r="AO65" s="231" t="s">
        <v>136</v>
      </c>
    </row>
    <row r="66" spans="1:41" ht="15" customHeight="1" x14ac:dyDescent="0.3">
      <c r="A66" s="589"/>
      <c r="B66" s="151" t="s">
        <v>59</v>
      </c>
      <c r="C66" s="152">
        <v>0.11129699999999999</v>
      </c>
      <c r="D66" s="152">
        <v>9.3076999999999993E-2</v>
      </c>
      <c r="E66" s="152">
        <v>7.0041999999999993E-2</v>
      </c>
      <c r="F66" s="152">
        <v>3.7116000000000003E-2</v>
      </c>
      <c r="G66" s="152">
        <v>4.0888000000000001E-2</v>
      </c>
      <c r="H66" s="152">
        <v>0.103973</v>
      </c>
      <c r="I66" s="152">
        <v>0.1401</v>
      </c>
      <c r="J66" s="152">
        <v>0.13320699999999999</v>
      </c>
      <c r="K66" s="152">
        <v>6.6758999999999999E-2</v>
      </c>
      <c r="L66" s="152">
        <v>3.7011000000000002E-2</v>
      </c>
      <c r="M66" s="152">
        <v>5.9593E-2</v>
      </c>
      <c r="N66" s="152">
        <v>0.106937</v>
      </c>
      <c r="O66" s="152">
        <f>C66</f>
        <v>0.11129699999999999</v>
      </c>
      <c r="P66" s="152">
        <f t="shared" ref="P66:P75" si="56">D66</f>
        <v>9.3076999999999993E-2</v>
      </c>
      <c r="Q66" s="152">
        <f t="shared" ref="Q66:Q75" si="57">E66</f>
        <v>7.0041999999999993E-2</v>
      </c>
      <c r="R66" s="152">
        <f t="shared" ref="R66:R75" si="58">F66</f>
        <v>3.7116000000000003E-2</v>
      </c>
      <c r="S66" s="152">
        <f t="shared" ref="S66:S75" si="59">G66</f>
        <v>4.0888000000000001E-2</v>
      </c>
      <c r="T66" s="152">
        <f t="shared" ref="T66:T75" si="60">H66</f>
        <v>0.103973</v>
      </c>
      <c r="U66" s="152">
        <f t="shared" ref="U66:U75" si="61">I66</f>
        <v>0.1401</v>
      </c>
      <c r="V66" s="152">
        <f t="shared" ref="V66:V75" si="62">J66</f>
        <v>0.13320699999999999</v>
      </c>
      <c r="W66" s="152">
        <f t="shared" ref="W66:W75" si="63">K66</f>
        <v>6.6758999999999999E-2</v>
      </c>
      <c r="X66" s="152">
        <f t="shared" ref="X66:X75" si="64">L66</f>
        <v>3.7011000000000002E-2</v>
      </c>
      <c r="Y66" s="152">
        <f t="shared" ref="Y66:Y75" si="65">M66</f>
        <v>5.9593E-2</v>
      </c>
      <c r="Z66" s="152">
        <f t="shared" ref="Z66:Z75" si="66">N66</f>
        <v>0.106937</v>
      </c>
      <c r="AA66" s="152">
        <f t="shared" ref="AA66:AA75" si="67">O66</f>
        <v>0.11129699999999999</v>
      </c>
      <c r="AB66" s="152">
        <f t="shared" ref="AB66:AB75" si="68">P66</f>
        <v>9.3076999999999993E-2</v>
      </c>
      <c r="AC66" s="152">
        <f t="shared" ref="AC66:AC75" si="69">Q66</f>
        <v>7.0041999999999993E-2</v>
      </c>
      <c r="AD66" s="152">
        <f t="shared" ref="AD66:AD75" si="70">R66</f>
        <v>3.7116000000000003E-2</v>
      </c>
      <c r="AE66" s="152">
        <f t="shared" ref="AE66:AE75" si="71">S66</f>
        <v>4.0888000000000001E-2</v>
      </c>
      <c r="AF66" s="152">
        <f t="shared" ref="AF66:AF75" si="72">T66</f>
        <v>0.103973</v>
      </c>
      <c r="AG66" s="152">
        <f t="shared" ref="AG66:AG75" si="73">U66</f>
        <v>0.1401</v>
      </c>
      <c r="AH66" s="152">
        <f t="shared" ref="AH66:AH75" si="74">V66</f>
        <v>0.13320699999999999</v>
      </c>
      <c r="AI66" s="152">
        <f t="shared" ref="AI66:AI75" si="75">W66</f>
        <v>6.6758999999999999E-2</v>
      </c>
      <c r="AJ66" s="152">
        <f t="shared" ref="AJ66:AJ75" si="76">X66</f>
        <v>3.7011000000000002E-2</v>
      </c>
      <c r="AK66" s="152">
        <f t="shared" ref="AK66:AK75" si="77">Y66</f>
        <v>5.9593E-2</v>
      </c>
      <c r="AL66" s="152">
        <f t="shared" ref="AL66:AL75" si="78">Z66</f>
        <v>0.106937</v>
      </c>
      <c r="AM66" s="152">
        <f t="shared" ref="AM66:AM75" si="79">AA66</f>
        <v>0.11129699999999999</v>
      </c>
      <c r="AO66" s="246">
        <f t="shared" ref="AO66:AO75" si="80">SUM(C66:N66)</f>
        <v>1</v>
      </c>
    </row>
    <row r="67" spans="1:41" x14ac:dyDescent="0.3">
      <c r="A67" s="589"/>
      <c r="B67" s="40" t="s">
        <v>60</v>
      </c>
      <c r="C67" s="20">
        <v>1.1999999999999999E-3</v>
      </c>
      <c r="D67" s="20">
        <v>1.1000000000000001E-3</v>
      </c>
      <c r="E67" s="20">
        <v>3.13E-3</v>
      </c>
      <c r="F67" s="20">
        <v>1.5047E-2</v>
      </c>
      <c r="G67" s="20">
        <v>6.5409999999999996E-2</v>
      </c>
      <c r="H67" s="20">
        <v>0.21082300000000001</v>
      </c>
      <c r="I67" s="20">
        <v>0.28477999999999998</v>
      </c>
      <c r="J67" s="20">
        <v>0.27076600000000001</v>
      </c>
      <c r="K67" s="20">
        <v>0.126605</v>
      </c>
      <c r="L67" s="20">
        <v>1.8471999999999999E-2</v>
      </c>
      <c r="M67" s="20">
        <v>1.444E-3</v>
      </c>
      <c r="N67" s="20">
        <v>1.222E-3</v>
      </c>
      <c r="O67" s="20">
        <f t="shared" ref="O67:O75" si="81">C67</f>
        <v>1.1999999999999999E-3</v>
      </c>
      <c r="P67" s="20">
        <f t="shared" si="56"/>
        <v>1.1000000000000001E-3</v>
      </c>
      <c r="Q67" s="20">
        <f t="shared" si="57"/>
        <v>3.13E-3</v>
      </c>
      <c r="R67" s="20">
        <f t="shared" si="58"/>
        <v>1.5047E-2</v>
      </c>
      <c r="S67" s="20">
        <f t="shared" si="59"/>
        <v>6.5409999999999996E-2</v>
      </c>
      <c r="T67" s="20">
        <f t="shared" si="60"/>
        <v>0.21082300000000001</v>
      </c>
      <c r="U67" s="20">
        <f t="shared" si="61"/>
        <v>0.28477999999999998</v>
      </c>
      <c r="V67" s="20">
        <f t="shared" si="62"/>
        <v>0.27076600000000001</v>
      </c>
      <c r="W67" s="20">
        <f t="shared" si="63"/>
        <v>0.126605</v>
      </c>
      <c r="X67" s="20">
        <f t="shared" si="64"/>
        <v>1.8471999999999999E-2</v>
      </c>
      <c r="Y67" s="20">
        <f t="shared" si="65"/>
        <v>1.444E-3</v>
      </c>
      <c r="Z67" s="20">
        <f t="shared" si="66"/>
        <v>1.222E-3</v>
      </c>
      <c r="AA67" s="20">
        <f t="shared" si="67"/>
        <v>1.1999999999999999E-3</v>
      </c>
      <c r="AB67" s="20">
        <f t="shared" si="68"/>
        <v>1.1000000000000001E-3</v>
      </c>
      <c r="AC67" s="20">
        <f t="shared" si="69"/>
        <v>3.13E-3</v>
      </c>
      <c r="AD67" s="20">
        <f t="shared" si="70"/>
        <v>1.5047E-2</v>
      </c>
      <c r="AE67" s="20">
        <f t="shared" si="71"/>
        <v>6.5409999999999996E-2</v>
      </c>
      <c r="AF67" s="20">
        <f t="shared" si="72"/>
        <v>0.21082300000000001</v>
      </c>
      <c r="AG67" s="20">
        <f t="shared" si="73"/>
        <v>0.28477999999999998</v>
      </c>
      <c r="AH67" s="20">
        <f t="shared" si="74"/>
        <v>0.27076600000000001</v>
      </c>
      <c r="AI67" s="20">
        <f t="shared" si="75"/>
        <v>0.126605</v>
      </c>
      <c r="AJ67" s="20">
        <f t="shared" si="76"/>
        <v>1.8471999999999999E-2</v>
      </c>
      <c r="AK67" s="20">
        <f t="shared" si="77"/>
        <v>1.444E-3</v>
      </c>
      <c r="AL67" s="20">
        <f t="shared" si="78"/>
        <v>1.222E-3</v>
      </c>
      <c r="AM67" s="20">
        <f t="shared" si="79"/>
        <v>1.1999999999999999E-3</v>
      </c>
      <c r="AO67" s="246">
        <f t="shared" si="80"/>
        <v>0.99999900000000008</v>
      </c>
    </row>
    <row r="68" spans="1:41" x14ac:dyDescent="0.3">
      <c r="A68" s="589"/>
      <c r="B68" s="39" t="s">
        <v>61</v>
      </c>
      <c r="C68" s="20">
        <v>7.9578999999999997E-2</v>
      </c>
      <c r="D68" s="20">
        <v>7.2517999999999999E-2</v>
      </c>
      <c r="E68" s="20">
        <v>8.1079999999999999E-2</v>
      </c>
      <c r="F68" s="20">
        <v>7.9918000000000003E-2</v>
      </c>
      <c r="G68" s="20">
        <v>8.4083000000000005E-2</v>
      </c>
      <c r="H68" s="20">
        <v>8.5730000000000001E-2</v>
      </c>
      <c r="I68" s="20">
        <v>9.6095E-2</v>
      </c>
      <c r="J68" s="20">
        <v>9.6095E-2</v>
      </c>
      <c r="K68" s="20">
        <v>8.4277000000000005E-2</v>
      </c>
      <c r="L68" s="20">
        <v>8.2582000000000003E-2</v>
      </c>
      <c r="M68" s="20">
        <v>7.8464999999999993E-2</v>
      </c>
      <c r="N68" s="20">
        <v>7.9578999999999997E-2</v>
      </c>
      <c r="O68" s="20">
        <f t="shared" si="81"/>
        <v>7.9578999999999997E-2</v>
      </c>
      <c r="P68" s="20">
        <f t="shared" si="56"/>
        <v>7.2517999999999999E-2</v>
      </c>
      <c r="Q68" s="20">
        <f t="shared" si="57"/>
        <v>8.1079999999999999E-2</v>
      </c>
      <c r="R68" s="20">
        <f t="shared" si="58"/>
        <v>7.9918000000000003E-2</v>
      </c>
      <c r="S68" s="20">
        <f t="shared" si="59"/>
        <v>8.4083000000000005E-2</v>
      </c>
      <c r="T68" s="20">
        <f t="shared" si="60"/>
        <v>8.5730000000000001E-2</v>
      </c>
      <c r="U68" s="20">
        <f t="shared" si="61"/>
        <v>9.6095E-2</v>
      </c>
      <c r="V68" s="20">
        <f t="shared" si="62"/>
        <v>9.6095E-2</v>
      </c>
      <c r="W68" s="20">
        <f t="shared" si="63"/>
        <v>8.4277000000000005E-2</v>
      </c>
      <c r="X68" s="20">
        <f t="shared" si="64"/>
        <v>8.2582000000000003E-2</v>
      </c>
      <c r="Y68" s="20">
        <f t="shared" si="65"/>
        <v>7.8464999999999993E-2</v>
      </c>
      <c r="Z68" s="20">
        <f t="shared" si="66"/>
        <v>7.9578999999999997E-2</v>
      </c>
      <c r="AA68" s="20">
        <f t="shared" si="67"/>
        <v>7.9578999999999997E-2</v>
      </c>
      <c r="AB68" s="20">
        <f t="shared" si="68"/>
        <v>7.2517999999999999E-2</v>
      </c>
      <c r="AC68" s="20">
        <f t="shared" si="69"/>
        <v>8.1079999999999999E-2</v>
      </c>
      <c r="AD68" s="20">
        <f t="shared" si="70"/>
        <v>7.9918000000000003E-2</v>
      </c>
      <c r="AE68" s="20">
        <f t="shared" si="71"/>
        <v>8.4083000000000005E-2</v>
      </c>
      <c r="AF68" s="20">
        <f t="shared" si="72"/>
        <v>8.5730000000000001E-2</v>
      </c>
      <c r="AG68" s="20">
        <f t="shared" si="73"/>
        <v>9.6095E-2</v>
      </c>
      <c r="AH68" s="20">
        <f t="shared" si="74"/>
        <v>9.6095E-2</v>
      </c>
      <c r="AI68" s="20">
        <f t="shared" si="75"/>
        <v>8.4277000000000005E-2</v>
      </c>
      <c r="AJ68" s="20">
        <f t="shared" si="76"/>
        <v>8.2582000000000003E-2</v>
      </c>
      <c r="AK68" s="20">
        <f t="shared" si="77"/>
        <v>7.8464999999999993E-2</v>
      </c>
      <c r="AL68" s="20">
        <f t="shared" si="78"/>
        <v>7.9578999999999997E-2</v>
      </c>
      <c r="AM68" s="20">
        <f t="shared" si="79"/>
        <v>7.9578999999999997E-2</v>
      </c>
      <c r="AO68" s="246">
        <f t="shared" si="80"/>
        <v>1.0000010000000001</v>
      </c>
    </row>
    <row r="69" spans="1:41" x14ac:dyDescent="0.3">
      <c r="A69" s="589"/>
      <c r="B69" s="39" t="s">
        <v>62</v>
      </c>
      <c r="C69" s="356">
        <v>0.21790499999999999</v>
      </c>
      <c r="D69" s="356">
        <v>0.18213499999999999</v>
      </c>
      <c r="E69" s="356">
        <v>0.13483300000000001</v>
      </c>
      <c r="F69" s="356">
        <v>5.8486000000000003E-2</v>
      </c>
      <c r="G69" s="356">
        <v>1.7144E-2</v>
      </c>
      <c r="H69" s="356">
        <v>5.1000000000000004E-4</v>
      </c>
      <c r="I69" s="356">
        <v>6.0000000000000002E-6</v>
      </c>
      <c r="J69" s="356">
        <v>9.0000000000000002E-6</v>
      </c>
      <c r="K69" s="356">
        <v>8.8090000000000009E-3</v>
      </c>
      <c r="L69" s="356">
        <v>5.4961999999999997E-2</v>
      </c>
      <c r="M69" s="356">
        <v>0.115899</v>
      </c>
      <c r="N69" s="356">
        <v>0.20930099999999999</v>
      </c>
      <c r="O69" s="356">
        <f t="shared" si="81"/>
        <v>0.21790499999999999</v>
      </c>
      <c r="P69" s="356">
        <f t="shared" si="56"/>
        <v>0.18213499999999999</v>
      </c>
      <c r="Q69" s="356">
        <f t="shared" si="57"/>
        <v>0.13483300000000001</v>
      </c>
      <c r="R69" s="356">
        <f t="shared" si="58"/>
        <v>5.8486000000000003E-2</v>
      </c>
      <c r="S69" s="356">
        <f t="shared" si="59"/>
        <v>1.7144E-2</v>
      </c>
      <c r="T69" s="356">
        <f t="shared" si="60"/>
        <v>5.1000000000000004E-4</v>
      </c>
      <c r="U69" s="356">
        <f t="shared" si="61"/>
        <v>6.0000000000000002E-6</v>
      </c>
      <c r="V69" s="356">
        <f t="shared" si="62"/>
        <v>9.0000000000000002E-6</v>
      </c>
      <c r="W69" s="356">
        <f t="shared" si="63"/>
        <v>8.8090000000000009E-3</v>
      </c>
      <c r="X69" s="356">
        <f t="shared" si="64"/>
        <v>5.4961999999999997E-2</v>
      </c>
      <c r="Y69" s="356">
        <f t="shared" si="65"/>
        <v>0.115899</v>
      </c>
      <c r="Z69" s="356">
        <f t="shared" si="66"/>
        <v>0.20930099999999999</v>
      </c>
      <c r="AA69" s="356">
        <f t="shared" si="67"/>
        <v>0.21790499999999999</v>
      </c>
      <c r="AB69" s="356">
        <f t="shared" si="68"/>
        <v>0.18213499999999999</v>
      </c>
      <c r="AC69" s="356">
        <f t="shared" si="69"/>
        <v>0.13483300000000001</v>
      </c>
      <c r="AD69" s="356">
        <f t="shared" si="70"/>
        <v>5.8486000000000003E-2</v>
      </c>
      <c r="AE69" s="356">
        <f t="shared" si="71"/>
        <v>1.7144E-2</v>
      </c>
      <c r="AF69" s="356">
        <f t="shared" si="72"/>
        <v>5.1000000000000004E-4</v>
      </c>
      <c r="AG69" s="356">
        <f t="shared" si="73"/>
        <v>6.0000000000000002E-6</v>
      </c>
      <c r="AH69" s="356">
        <f t="shared" si="74"/>
        <v>9.0000000000000002E-6</v>
      </c>
      <c r="AI69" s="356">
        <f t="shared" si="75"/>
        <v>8.8090000000000009E-3</v>
      </c>
      <c r="AJ69" s="356">
        <f t="shared" si="76"/>
        <v>5.4961999999999997E-2</v>
      </c>
      <c r="AK69" s="356">
        <f t="shared" si="77"/>
        <v>0.115899</v>
      </c>
      <c r="AL69" s="356">
        <f t="shared" si="78"/>
        <v>0.20930099999999999</v>
      </c>
      <c r="AM69" s="356">
        <f t="shared" si="79"/>
        <v>0.21790499999999999</v>
      </c>
      <c r="AO69" s="246">
        <f t="shared" si="80"/>
        <v>0.99999899999999986</v>
      </c>
    </row>
    <row r="70" spans="1:41" x14ac:dyDescent="0.3">
      <c r="A70" s="589"/>
      <c r="B70" s="40" t="s">
        <v>63</v>
      </c>
      <c r="C70" s="20">
        <v>0.11129699999999999</v>
      </c>
      <c r="D70" s="20">
        <v>9.3076999999999993E-2</v>
      </c>
      <c r="E70" s="20">
        <v>7.0041999999999993E-2</v>
      </c>
      <c r="F70" s="20">
        <v>3.7116000000000003E-2</v>
      </c>
      <c r="G70" s="20">
        <v>4.0888000000000001E-2</v>
      </c>
      <c r="H70" s="20">
        <v>0.103973</v>
      </c>
      <c r="I70" s="20">
        <v>0.1401</v>
      </c>
      <c r="J70" s="20">
        <v>0.13320699999999999</v>
      </c>
      <c r="K70" s="20">
        <v>6.6758999999999999E-2</v>
      </c>
      <c r="L70" s="20">
        <v>3.7011000000000002E-2</v>
      </c>
      <c r="M70" s="20">
        <v>5.9593E-2</v>
      </c>
      <c r="N70" s="20">
        <v>0.106937</v>
      </c>
      <c r="O70" s="20">
        <f t="shared" si="81"/>
        <v>0.11129699999999999</v>
      </c>
      <c r="P70" s="20">
        <f t="shared" si="56"/>
        <v>9.3076999999999993E-2</v>
      </c>
      <c r="Q70" s="20">
        <f t="shared" si="57"/>
        <v>7.0041999999999993E-2</v>
      </c>
      <c r="R70" s="20">
        <f t="shared" si="58"/>
        <v>3.7116000000000003E-2</v>
      </c>
      <c r="S70" s="20">
        <f t="shared" si="59"/>
        <v>4.0888000000000001E-2</v>
      </c>
      <c r="T70" s="20">
        <f t="shared" si="60"/>
        <v>0.103973</v>
      </c>
      <c r="U70" s="20">
        <f t="shared" si="61"/>
        <v>0.1401</v>
      </c>
      <c r="V70" s="20">
        <f t="shared" si="62"/>
        <v>0.13320699999999999</v>
      </c>
      <c r="W70" s="20">
        <f t="shared" si="63"/>
        <v>6.6758999999999999E-2</v>
      </c>
      <c r="X70" s="20">
        <f t="shared" si="64"/>
        <v>3.7011000000000002E-2</v>
      </c>
      <c r="Y70" s="20">
        <f t="shared" si="65"/>
        <v>5.9593E-2</v>
      </c>
      <c r="Z70" s="20">
        <f t="shared" si="66"/>
        <v>0.106937</v>
      </c>
      <c r="AA70" s="20">
        <f t="shared" si="67"/>
        <v>0.11129699999999999</v>
      </c>
      <c r="AB70" s="20">
        <f t="shared" si="68"/>
        <v>9.3076999999999993E-2</v>
      </c>
      <c r="AC70" s="20">
        <f t="shared" si="69"/>
        <v>7.0041999999999993E-2</v>
      </c>
      <c r="AD70" s="20">
        <f t="shared" si="70"/>
        <v>3.7116000000000003E-2</v>
      </c>
      <c r="AE70" s="20">
        <f t="shared" si="71"/>
        <v>4.0888000000000001E-2</v>
      </c>
      <c r="AF70" s="20">
        <f t="shared" si="72"/>
        <v>0.103973</v>
      </c>
      <c r="AG70" s="20">
        <f t="shared" si="73"/>
        <v>0.1401</v>
      </c>
      <c r="AH70" s="20">
        <f t="shared" si="74"/>
        <v>0.13320699999999999</v>
      </c>
      <c r="AI70" s="20">
        <f t="shared" si="75"/>
        <v>6.6758999999999999E-2</v>
      </c>
      <c r="AJ70" s="20">
        <f t="shared" si="76"/>
        <v>3.7011000000000002E-2</v>
      </c>
      <c r="AK70" s="20">
        <f t="shared" si="77"/>
        <v>5.9593E-2</v>
      </c>
      <c r="AL70" s="20">
        <f t="shared" si="78"/>
        <v>0.106937</v>
      </c>
      <c r="AM70" s="20">
        <f t="shared" si="79"/>
        <v>0.11129699999999999</v>
      </c>
      <c r="AO70" s="246">
        <f t="shared" si="80"/>
        <v>1</v>
      </c>
    </row>
    <row r="71" spans="1:41" x14ac:dyDescent="0.3">
      <c r="A71" s="589"/>
      <c r="B71" s="39" t="s">
        <v>64</v>
      </c>
      <c r="C71" s="20">
        <v>0.10118199999999999</v>
      </c>
      <c r="D71" s="20">
        <v>8.8441000000000006E-2</v>
      </c>
      <c r="E71" s="20">
        <v>9.2879000000000003E-2</v>
      </c>
      <c r="F71" s="20">
        <v>8.4644999999999998E-2</v>
      </c>
      <c r="G71" s="20">
        <v>7.9393000000000005E-2</v>
      </c>
      <c r="H71" s="20">
        <v>6.8507999999999999E-2</v>
      </c>
      <c r="I71" s="20">
        <v>6.7863999999999994E-2</v>
      </c>
      <c r="J71" s="20">
        <v>7.0565000000000003E-2</v>
      </c>
      <c r="K71" s="20">
        <v>7.3791999999999996E-2</v>
      </c>
      <c r="L71" s="20">
        <v>8.4539000000000003E-2</v>
      </c>
      <c r="M71" s="20">
        <v>8.9880000000000002E-2</v>
      </c>
      <c r="N71" s="20">
        <v>9.8311999999999997E-2</v>
      </c>
      <c r="O71" s="20">
        <f t="shared" si="81"/>
        <v>0.10118199999999999</v>
      </c>
      <c r="P71" s="20">
        <f t="shared" si="56"/>
        <v>8.8441000000000006E-2</v>
      </c>
      <c r="Q71" s="20">
        <f t="shared" si="57"/>
        <v>9.2879000000000003E-2</v>
      </c>
      <c r="R71" s="20">
        <f t="shared" si="58"/>
        <v>8.4644999999999998E-2</v>
      </c>
      <c r="S71" s="20">
        <f t="shared" si="59"/>
        <v>7.9393000000000005E-2</v>
      </c>
      <c r="T71" s="20">
        <f t="shared" si="60"/>
        <v>6.8507999999999999E-2</v>
      </c>
      <c r="U71" s="20">
        <f t="shared" si="61"/>
        <v>6.7863999999999994E-2</v>
      </c>
      <c r="V71" s="20">
        <f t="shared" si="62"/>
        <v>7.0565000000000003E-2</v>
      </c>
      <c r="W71" s="20">
        <f t="shared" si="63"/>
        <v>7.3791999999999996E-2</v>
      </c>
      <c r="X71" s="20">
        <f t="shared" si="64"/>
        <v>8.4539000000000003E-2</v>
      </c>
      <c r="Y71" s="20">
        <f t="shared" si="65"/>
        <v>8.9880000000000002E-2</v>
      </c>
      <c r="Z71" s="20">
        <f t="shared" si="66"/>
        <v>9.8311999999999997E-2</v>
      </c>
      <c r="AA71" s="20">
        <f t="shared" si="67"/>
        <v>0.10118199999999999</v>
      </c>
      <c r="AB71" s="20">
        <f t="shared" si="68"/>
        <v>8.8441000000000006E-2</v>
      </c>
      <c r="AC71" s="20">
        <f t="shared" si="69"/>
        <v>9.2879000000000003E-2</v>
      </c>
      <c r="AD71" s="20">
        <f t="shared" si="70"/>
        <v>8.4644999999999998E-2</v>
      </c>
      <c r="AE71" s="20">
        <f t="shared" si="71"/>
        <v>7.9393000000000005E-2</v>
      </c>
      <c r="AF71" s="20">
        <f t="shared" si="72"/>
        <v>6.8507999999999999E-2</v>
      </c>
      <c r="AG71" s="20">
        <f t="shared" si="73"/>
        <v>6.7863999999999994E-2</v>
      </c>
      <c r="AH71" s="20">
        <f t="shared" si="74"/>
        <v>7.0565000000000003E-2</v>
      </c>
      <c r="AI71" s="20">
        <f t="shared" si="75"/>
        <v>7.3791999999999996E-2</v>
      </c>
      <c r="AJ71" s="20">
        <f t="shared" si="76"/>
        <v>8.4539000000000003E-2</v>
      </c>
      <c r="AK71" s="20">
        <f t="shared" si="77"/>
        <v>8.9880000000000002E-2</v>
      </c>
      <c r="AL71" s="20">
        <f t="shared" si="78"/>
        <v>9.8311999999999997E-2</v>
      </c>
      <c r="AM71" s="20">
        <f t="shared" si="79"/>
        <v>0.10118199999999999</v>
      </c>
      <c r="AO71" s="246">
        <f t="shared" si="80"/>
        <v>0.99999999999999989</v>
      </c>
    </row>
    <row r="72" spans="1:41" x14ac:dyDescent="0.3">
      <c r="A72" s="589"/>
      <c r="B72" s="39" t="s">
        <v>65</v>
      </c>
      <c r="C72" s="20">
        <v>8.4892999999999996E-2</v>
      </c>
      <c r="D72" s="20">
        <v>7.7366000000000004E-2</v>
      </c>
      <c r="E72" s="20">
        <v>8.4862999999999994E-2</v>
      </c>
      <c r="F72" s="20">
        <v>8.2143999999999995E-2</v>
      </c>
      <c r="G72" s="20">
        <v>8.4847000000000006E-2</v>
      </c>
      <c r="H72" s="20">
        <v>8.2122000000000001E-2</v>
      </c>
      <c r="I72" s="20">
        <v>8.4883E-2</v>
      </c>
      <c r="J72" s="20">
        <v>8.4839999999999999E-2</v>
      </c>
      <c r="K72" s="20">
        <v>8.2136000000000001E-2</v>
      </c>
      <c r="L72" s="20">
        <v>8.4869E-2</v>
      </c>
      <c r="M72" s="20">
        <v>8.2122000000000001E-2</v>
      </c>
      <c r="N72" s="20">
        <v>8.4915000000000004E-2</v>
      </c>
      <c r="O72" s="20">
        <f t="shared" si="81"/>
        <v>8.4892999999999996E-2</v>
      </c>
      <c r="P72" s="20">
        <f t="shared" si="56"/>
        <v>7.7366000000000004E-2</v>
      </c>
      <c r="Q72" s="20">
        <f t="shared" si="57"/>
        <v>8.4862999999999994E-2</v>
      </c>
      <c r="R72" s="20">
        <f t="shared" si="58"/>
        <v>8.2143999999999995E-2</v>
      </c>
      <c r="S72" s="20">
        <f t="shared" si="59"/>
        <v>8.4847000000000006E-2</v>
      </c>
      <c r="T72" s="20">
        <f t="shared" si="60"/>
        <v>8.2122000000000001E-2</v>
      </c>
      <c r="U72" s="20">
        <f t="shared" si="61"/>
        <v>8.4883E-2</v>
      </c>
      <c r="V72" s="20">
        <f t="shared" si="62"/>
        <v>8.4839999999999999E-2</v>
      </c>
      <c r="W72" s="20">
        <f t="shared" si="63"/>
        <v>8.2136000000000001E-2</v>
      </c>
      <c r="X72" s="20">
        <f t="shared" si="64"/>
        <v>8.4869E-2</v>
      </c>
      <c r="Y72" s="20">
        <f t="shared" si="65"/>
        <v>8.2122000000000001E-2</v>
      </c>
      <c r="Z72" s="20">
        <f t="shared" si="66"/>
        <v>8.4915000000000004E-2</v>
      </c>
      <c r="AA72" s="20">
        <f t="shared" si="67"/>
        <v>8.4892999999999996E-2</v>
      </c>
      <c r="AB72" s="20">
        <f t="shared" si="68"/>
        <v>7.7366000000000004E-2</v>
      </c>
      <c r="AC72" s="20">
        <f t="shared" si="69"/>
        <v>8.4862999999999994E-2</v>
      </c>
      <c r="AD72" s="20">
        <f t="shared" si="70"/>
        <v>8.2143999999999995E-2</v>
      </c>
      <c r="AE72" s="20">
        <f t="shared" si="71"/>
        <v>8.4847000000000006E-2</v>
      </c>
      <c r="AF72" s="20">
        <f t="shared" si="72"/>
        <v>8.2122000000000001E-2</v>
      </c>
      <c r="AG72" s="20">
        <f t="shared" si="73"/>
        <v>8.4883E-2</v>
      </c>
      <c r="AH72" s="20">
        <f t="shared" si="74"/>
        <v>8.4839999999999999E-2</v>
      </c>
      <c r="AI72" s="20">
        <f t="shared" si="75"/>
        <v>8.2136000000000001E-2</v>
      </c>
      <c r="AJ72" s="20">
        <f t="shared" si="76"/>
        <v>8.4869E-2</v>
      </c>
      <c r="AK72" s="20">
        <f t="shared" si="77"/>
        <v>8.2122000000000001E-2</v>
      </c>
      <c r="AL72" s="20">
        <f t="shared" si="78"/>
        <v>8.4915000000000004E-2</v>
      </c>
      <c r="AM72" s="20">
        <f t="shared" si="79"/>
        <v>8.4892999999999996E-2</v>
      </c>
      <c r="AO72" s="246">
        <f t="shared" si="80"/>
        <v>1</v>
      </c>
    </row>
    <row r="73" spans="1:41" x14ac:dyDescent="0.3">
      <c r="A73" s="589"/>
      <c r="B73" s="39" t="s">
        <v>66</v>
      </c>
      <c r="C73" s="20">
        <v>8.6451E-2</v>
      </c>
      <c r="D73" s="20">
        <v>7.1145E-2</v>
      </c>
      <c r="E73" s="20">
        <v>8.6052000000000003E-2</v>
      </c>
      <c r="F73" s="20">
        <v>8.0701999999999996E-2</v>
      </c>
      <c r="G73" s="20">
        <v>8.6052000000000003E-2</v>
      </c>
      <c r="H73" s="20">
        <v>8.0701999999999996E-2</v>
      </c>
      <c r="I73" s="20">
        <v>8.6451E-2</v>
      </c>
      <c r="J73" s="20">
        <v>8.5653000000000007E-2</v>
      </c>
      <c r="K73" s="20">
        <v>8.3031999999999995E-2</v>
      </c>
      <c r="L73" s="20">
        <v>8.6052000000000003E-2</v>
      </c>
      <c r="M73" s="20">
        <v>8.1087999999999993E-2</v>
      </c>
      <c r="N73" s="20">
        <v>8.6619000000000002E-2</v>
      </c>
      <c r="O73" s="20">
        <f t="shared" si="81"/>
        <v>8.6451E-2</v>
      </c>
      <c r="P73" s="20">
        <f t="shared" si="56"/>
        <v>7.1145E-2</v>
      </c>
      <c r="Q73" s="20">
        <f t="shared" si="57"/>
        <v>8.6052000000000003E-2</v>
      </c>
      <c r="R73" s="20">
        <f t="shared" si="58"/>
        <v>8.0701999999999996E-2</v>
      </c>
      <c r="S73" s="20">
        <f t="shared" si="59"/>
        <v>8.6052000000000003E-2</v>
      </c>
      <c r="T73" s="20">
        <f t="shared" si="60"/>
        <v>8.0701999999999996E-2</v>
      </c>
      <c r="U73" s="20">
        <f t="shared" si="61"/>
        <v>8.6451E-2</v>
      </c>
      <c r="V73" s="20">
        <f t="shared" si="62"/>
        <v>8.5653000000000007E-2</v>
      </c>
      <c r="W73" s="20">
        <f t="shared" si="63"/>
        <v>8.3031999999999995E-2</v>
      </c>
      <c r="X73" s="20">
        <f t="shared" si="64"/>
        <v>8.6052000000000003E-2</v>
      </c>
      <c r="Y73" s="20">
        <f t="shared" si="65"/>
        <v>8.1087999999999993E-2</v>
      </c>
      <c r="Z73" s="20">
        <f t="shared" si="66"/>
        <v>8.6619000000000002E-2</v>
      </c>
      <c r="AA73" s="20">
        <f t="shared" si="67"/>
        <v>8.6451E-2</v>
      </c>
      <c r="AB73" s="20">
        <f t="shared" si="68"/>
        <v>7.1145E-2</v>
      </c>
      <c r="AC73" s="20">
        <f t="shared" si="69"/>
        <v>8.6052000000000003E-2</v>
      </c>
      <c r="AD73" s="20">
        <f t="shared" si="70"/>
        <v>8.0701999999999996E-2</v>
      </c>
      <c r="AE73" s="20">
        <f t="shared" si="71"/>
        <v>8.6052000000000003E-2</v>
      </c>
      <c r="AF73" s="20">
        <f t="shared" si="72"/>
        <v>8.0701999999999996E-2</v>
      </c>
      <c r="AG73" s="20">
        <f t="shared" si="73"/>
        <v>8.6451E-2</v>
      </c>
      <c r="AH73" s="20">
        <f t="shared" si="74"/>
        <v>8.5653000000000007E-2</v>
      </c>
      <c r="AI73" s="20">
        <f t="shared" si="75"/>
        <v>8.3031999999999995E-2</v>
      </c>
      <c r="AJ73" s="20">
        <f t="shared" si="76"/>
        <v>8.6052000000000003E-2</v>
      </c>
      <c r="AK73" s="20">
        <f t="shared" si="77"/>
        <v>8.1087999999999993E-2</v>
      </c>
      <c r="AL73" s="20">
        <f t="shared" si="78"/>
        <v>8.6619000000000002E-2</v>
      </c>
      <c r="AM73" s="20">
        <f t="shared" si="79"/>
        <v>8.6451E-2</v>
      </c>
      <c r="AO73" s="246">
        <f t="shared" si="80"/>
        <v>0.99999900000000008</v>
      </c>
    </row>
    <row r="74" spans="1:41" x14ac:dyDescent="0.3">
      <c r="A74" s="589"/>
      <c r="B74" s="39" t="s">
        <v>67</v>
      </c>
      <c r="C74" s="20">
        <v>7.7052999999999996E-2</v>
      </c>
      <c r="D74" s="20">
        <v>7.2168999999999997E-2</v>
      </c>
      <c r="E74" s="20">
        <v>8.0271999999999996E-2</v>
      </c>
      <c r="F74" s="20">
        <v>7.8752000000000003E-2</v>
      </c>
      <c r="G74" s="20">
        <v>8.5646E-2</v>
      </c>
      <c r="H74" s="20">
        <v>8.9111999999999997E-2</v>
      </c>
      <c r="I74" s="20">
        <v>9.4239000000000003E-2</v>
      </c>
      <c r="J74" s="20">
        <v>9.4212000000000004E-2</v>
      </c>
      <c r="K74" s="20">
        <v>8.4971000000000005E-2</v>
      </c>
      <c r="L74" s="20">
        <v>8.5653000000000007E-2</v>
      </c>
      <c r="M74" s="20">
        <v>7.8716999999999995E-2</v>
      </c>
      <c r="N74" s="20">
        <v>7.9203999999999997E-2</v>
      </c>
      <c r="O74" s="20">
        <f t="shared" si="81"/>
        <v>7.7052999999999996E-2</v>
      </c>
      <c r="P74" s="20">
        <f t="shared" si="56"/>
        <v>7.2168999999999997E-2</v>
      </c>
      <c r="Q74" s="20">
        <f t="shared" si="57"/>
        <v>8.0271999999999996E-2</v>
      </c>
      <c r="R74" s="20">
        <f t="shared" si="58"/>
        <v>7.8752000000000003E-2</v>
      </c>
      <c r="S74" s="20">
        <f t="shared" si="59"/>
        <v>8.5646E-2</v>
      </c>
      <c r="T74" s="20">
        <f t="shared" si="60"/>
        <v>8.9111999999999997E-2</v>
      </c>
      <c r="U74" s="20">
        <f t="shared" si="61"/>
        <v>9.4239000000000003E-2</v>
      </c>
      <c r="V74" s="20">
        <f t="shared" si="62"/>
        <v>9.4212000000000004E-2</v>
      </c>
      <c r="W74" s="20">
        <f t="shared" si="63"/>
        <v>8.4971000000000005E-2</v>
      </c>
      <c r="X74" s="20">
        <f t="shared" si="64"/>
        <v>8.5653000000000007E-2</v>
      </c>
      <c r="Y74" s="20">
        <f t="shared" si="65"/>
        <v>7.8716999999999995E-2</v>
      </c>
      <c r="Z74" s="20">
        <f t="shared" si="66"/>
        <v>7.9203999999999997E-2</v>
      </c>
      <c r="AA74" s="20">
        <f t="shared" si="67"/>
        <v>7.7052999999999996E-2</v>
      </c>
      <c r="AB74" s="20">
        <f t="shared" si="68"/>
        <v>7.2168999999999997E-2</v>
      </c>
      <c r="AC74" s="20">
        <f t="shared" si="69"/>
        <v>8.0271999999999996E-2</v>
      </c>
      <c r="AD74" s="20">
        <f t="shared" si="70"/>
        <v>7.8752000000000003E-2</v>
      </c>
      <c r="AE74" s="20">
        <f t="shared" si="71"/>
        <v>8.5646E-2</v>
      </c>
      <c r="AF74" s="20">
        <f t="shared" si="72"/>
        <v>8.9111999999999997E-2</v>
      </c>
      <c r="AG74" s="20">
        <f t="shared" si="73"/>
        <v>9.4239000000000003E-2</v>
      </c>
      <c r="AH74" s="20">
        <f t="shared" si="74"/>
        <v>9.4212000000000004E-2</v>
      </c>
      <c r="AI74" s="20">
        <f t="shared" si="75"/>
        <v>8.4971000000000005E-2</v>
      </c>
      <c r="AJ74" s="20">
        <f t="shared" si="76"/>
        <v>8.5653000000000007E-2</v>
      </c>
      <c r="AK74" s="20">
        <f t="shared" si="77"/>
        <v>7.8716999999999995E-2</v>
      </c>
      <c r="AL74" s="20">
        <f t="shared" si="78"/>
        <v>7.9203999999999997E-2</v>
      </c>
      <c r="AM74" s="20">
        <f t="shared" si="79"/>
        <v>7.7052999999999996E-2</v>
      </c>
      <c r="AO74" s="246">
        <f t="shared" si="80"/>
        <v>1</v>
      </c>
    </row>
    <row r="75" spans="1:41" ht="15" thickBot="1" x14ac:dyDescent="0.35">
      <c r="A75" s="590"/>
      <c r="B75" s="35" t="s">
        <v>68</v>
      </c>
      <c r="C75" s="21">
        <v>0.10352699999999999</v>
      </c>
      <c r="D75" s="21">
        <v>9.0719999999999995E-2</v>
      </c>
      <c r="E75" s="21">
        <v>9.5543000000000003E-2</v>
      </c>
      <c r="F75" s="21">
        <v>8.4798999999999999E-2</v>
      </c>
      <c r="G75" s="21">
        <v>8.3599999999999994E-2</v>
      </c>
      <c r="H75" s="21">
        <v>7.7064999999999995E-2</v>
      </c>
      <c r="I75" s="21">
        <v>6.7711999999999994E-2</v>
      </c>
      <c r="J75" s="21">
        <v>6.3687999999999995E-2</v>
      </c>
      <c r="K75" s="21">
        <v>6.9373000000000004E-2</v>
      </c>
      <c r="L75" s="21">
        <v>7.9644000000000006E-2</v>
      </c>
      <c r="M75" s="21">
        <v>8.4751999999999994E-2</v>
      </c>
      <c r="N75" s="21">
        <v>9.9576999999999999E-2</v>
      </c>
      <c r="O75" s="21">
        <f t="shared" si="81"/>
        <v>0.10352699999999999</v>
      </c>
      <c r="P75" s="21">
        <f t="shared" si="56"/>
        <v>9.0719999999999995E-2</v>
      </c>
      <c r="Q75" s="21">
        <f t="shared" si="57"/>
        <v>9.5543000000000003E-2</v>
      </c>
      <c r="R75" s="21">
        <f t="shared" si="58"/>
        <v>8.4798999999999999E-2</v>
      </c>
      <c r="S75" s="21">
        <f t="shared" si="59"/>
        <v>8.3599999999999994E-2</v>
      </c>
      <c r="T75" s="21">
        <f t="shared" si="60"/>
        <v>7.7064999999999995E-2</v>
      </c>
      <c r="U75" s="21">
        <f t="shared" si="61"/>
        <v>6.7711999999999994E-2</v>
      </c>
      <c r="V75" s="21">
        <f t="shared" si="62"/>
        <v>6.3687999999999995E-2</v>
      </c>
      <c r="W75" s="21">
        <f t="shared" si="63"/>
        <v>6.9373000000000004E-2</v>
      </c>
      <c r="X75" s="21">
        <f t="shared" si="64"/>
        <v>7.9644000000000006E-2</v>
      </c>
      <c r="Y75" s="21">
        <f t="shared" si="65"/>
        <v>8.4751999999999994E-2</v>
      </c>
      <c r="Z75" s="21">
        <f t="shared" si="66"/>
        <v>9.9576999999999999E-2</v>
      </c>
      <c r="AA75" s="21">
        <f t="shared" si="67"/>
        <v>0.10352699999999999</v>
      </c>
      <c r="AB75" s="21">
        <f t="shared" si="68"/>
        <v>9.0719999999999995E-2</v>
      </c>
      <c r="AC75" s="21">
        <f t="shared" si="69"/>
        <v>9.5543000000000003E-2</v>
      </c>
      <c r="AD75" s="21">
        <f t="shared" si="70"/>
        <v>8.4798999999999999E-2</v>
      </c>
      <c r="AE75" s="21">
        <f t="shared" si="71"/>
        <v>8.3599999999999994E-2</v>
      </c>
      <c r="AF75" s="21">
        <f t="shared" si="72"/>
        <v>7.7064999999999995E-2</v>
      </c>
      <c r="AG75" s="21">
        <f t="shared" si="73"/>
        <v>6.7711999999999994E-2</v>
      </c>
      <c r="AH75" s="21">
        <f t="shared" si="74"/>
        <v>6.3687999999999995E-2</v>
      </c>
      <c r="AI75" s="21">
        <f t="shared" si="75"/>
        <v>6.9373000000000004E-2</v>
      </c>
      <c r="AJ75" s="21">
        <f t="shared" si="76"/>
        <v>7.9644000000000006E-2</v>
      </c>
      <c r="AK75" s="21">
        <f t="shared" si="77"/>
        <v>8.4751999999999994E-2</v>
      </c>
      <c r="AL75" s="21">
        <f t="shared" si="78"/>
        <v>9.9576999999999999E-2</v>
      </c>
      <c r="AM75" s="21">
        <f t="shared" si="79"/>
        <v>0.10352699999999999</v>
      </c>
      <c r="AO75" s="246">
        <f t="shared" si="80"/>
        <v>1</v>
      </c>
    </row>
    <row r="76" spans="1:41" s="126" customFormat="1" ht="15" thickBot="1" x14ac:dyDescent="0.35">
      <c r="AO76" s="417" t="s">
        <v>137</v>
      </c>
    </row>
    <row r="77" spans="1:41" ht="15" thickBot="1" x14ac:dyDescent="0.35">
      <c r="A77" s="19"/>
      <c r="B77" s="574" t="s">
        <v>138</v>
      </c>
      <c r="C77" s="177">
        <f>C65</f>
        <v>43831</v>
      </c>
      <c r="D77" s="177">
        <f t="shared" ref="D77:AM77" si="82">D65</f>
        <v>43862</v>
      </c>
      <c r="E77" s="177">
        <f t="shared" si="82"/>
        <v>43891</v>
      </c>
      <c r="F77" s="177">
        <f t="shared" si="82"/>
        <v>43922</v>
      </c>
      <c r="G77" s="177">
        <f t="shared" si="82"/>
        <v>43952</v>
      </c>
      <c r="H77" s="177">
        <f t="shared" si="82"/>
        <v>43983</v>
      </c>
      <c r="I77" s="177">
        <f t="shared" si="82"/>
        <v>44013</v>
      </c>
      <c r="J77" s="177">
        <f t="shared" si="82"/>
        <v>44044</v>
      </c>
      <c r="K77" s="177">
        <f t="shared" si="82"/>
        <v>44075</v>
      </c>
      <c r="L77" s="177">
        <f t="shared" si="82"/>
        <v>44105</v>
      </c>
      <c r="M77" s="177">
        <f t="shared" si="82"/>
        <v>44136</v>
      </c>
      <c r="N77" s="177">
        <f t="shared" si="82"/>
        <v>44166</v>
      </c>
      <c r="O77" s="177">
        <f t="shared" si="82"/>
        <v>44197</v>
      </c>
      <c r="P77" s="177">
        <f t="shared" si="82"/>
        <v>44228</v>
      </c>
      <c r="Q77" s="177">
        <f t="shared" si="82"/>
        <v>44256</v>
      </c>
      <c r="R77" s="177">
        <f t="shared" si="82"/>
        <v>44287</v>
      </c>
      <c r="S77" s="177">
        <f t="shared" si="82"/>
        <v>44317</v>
      </c>
      <c r="T77" s="177">
        <f t="shared" si="82"/>
        <v>44348</v>
      </c>
      <c r="U77" s="177">
        <f t="shared" si="82"/>
        <v>44378</v>
      </c>
      <c r="V77" s="177">
        <f t="shared" si="82"/>
        <v>44409</v>
      </c>
      <c r="W77" s="177">
        <f t="shared" si="82"/>
        <v>44440</v>
      </c>
      <c r="X77" s="177">
        <f t="shared" si="82"/>
        <v>44470</v>
      </c>
      <c r="Y77" s="177">
        <f t="shared" si="82"/>
        <v>44501</v>
      </c>
      <c r="Z77" s="177">
        <f t="shared" si="82"/>
        <v>44531</v>
      </c>
      <c r="AA77" s="177">
        <f t="shared" si="82"/>
        <v>44562</v>
      </c>
      <c r="AB77" s="177">
        <f t="shared" si="82"/>
        <v>44593</v>
      </c>
      <c r="AC77" s="177">
        <f t="shared" si="82"/>
        <v>44621</v>
      </c>
      <c r="AD77" s="177">
        <f t="shared" si="82"/>
        <v>44652</v>
      </c>
      <c r="AE77" s="177">
        <f t="shared" si="82"/>
        <v>44682</v>
      </c>
      <c r="AF77" s="177">
        <f t="shared" si="82"/>
        <v>44713</v>
      </c>
      <c r="AG77" s="177">
        <f t="shared" si="82"/>
        <v>44743</v>
      </c>
      <c r="AH77" s="177">
        <f t="shared" si="82"/>
        <v>44774</v>
      </c>
      <c r="AI77" s="177">
        <f t="shared" si="82"/>
        <v>44805</v>
      </c>
      <c r="AJ77" s="177">
        <f t="shared" si="82"/>
        <v>44835</v>
      </c>
      <c r="AK77" s="177">
        <f t="shared" si="82"/>
        <v>44866</v>
      </c>
      <c r="AL77" s="177">
        <f t="shared" si="82"/>
        <v>44896</v>
      </c>
      <c r="AM77" s="177">
        <f t="shared" si="82"/>
        <v>44927</v>
      </c>
    </row>
    <row r="78" spans="1:41" ht="15" thickBot="1" x14ac:dyDescent="0.35">
      <c r="A78" s="19"/>
      <c r="B78" s="575"/>
      <c r="C78" s="342">
        <v>4.0911999999999997E-2</v>
      </c>
      <c r="D78" s="342">
        <v>4.2255000000000001E-2</v>
      </c>
      <c r="E78" s="342">
        <v>4.4016E-2</v>
      </c>
      <c r="F78" s="343">
        <v>4.7618000000000001E-2</v>
      </c>
      <c r="G78" s="343">
        <v>4.9702000000000003E-2</v>
      </c>
      <c r="H78" s="343">
        <v>0.104792</v>
      </c>
      <c r="I78" s="343">
        <v>0.104792</v>
      </c>
      <c r="J78" s="343">
        <v>0.104792</v>
      </c>
      <c r="K78" s="343">
        <v>0.104792</v>
      </c>
      <c r="L78" s="343">
        <v>4.6772000000000001E-2</v>
      </c>
      <c r="M78" s="343">
        <v>4.9327999999999997E-2</v>
      </c>
      <c r="N78" s="343">
        <v>4.6037000000000002E-2</v>
      </c>
      <c r="O78" s="343">
        <v>4.4374999999999998E-2</v>
      </c>
      <c r="P78" s="343">
        <v>4.5622000000000003E-2</v>
      </c>
      <c r="Q78" s="343">
        <v>4.7230000000000001E-2</v>
      </c>
      <c r="R78" s="343">
        <v>4.7618000000000001E-2</v>
      </c>
      <c r="S78" s="343">
        <v>4.9702000000000003E-2</v>
      </c>
      <c r="T78" s="343">
        <v>0.104792</v>
      </c>
      <c r="U78" s="343">
        <v>0.104792</v>
      </c>
      <c r="V78" s="343">
        <v>0.104792</v>
      </c>
      <c r="W78" s="343">
        <v>0.104792</v>
      </c>
      <c r="X78" s="343">
        <v>4.6772000000000001E-2</v>
      </c>
      <c r="Y78" s="343">
        <v>4.9327999999999997E-2</v>
      </c>
      <c r="Z78" s="343">
        <v>4.6037000000000002E-2</v>
      </c>
      <c r="AA78" s="343">
        <v>4.4374999999999998E-2</v>
      </c>
      <c r="AB78" s="343">
        <v>4.5622000000000003E-2</v>
      </c>
      <c r="AC78" s="343">
        <v>4.7230000000000001E-2</v>
      </c>
      <c r="AD78" s="343">
        <v>4.7618000000000001E-2</v>
      </c>
      <c r="AE78" s="343">
        <v>4.9702000000000003E-2</v>
      </c>
      <c r="AF78" s="343">
        <v>0.104792</v>
      </c>
      <c r="AG78" s="343">
        <v>0.104792</v>
      </c>
      <c r="AH78" s="343">
        <v>0.104792</v>
      </c>
      <c r="AI78" s="343">
        <v>0.104792</v>
      </c>
      <c r="AJ78" s="343">
        <v>4.6772000000000001E-2</v>
      </c>
      <c r="AK78" s="343">
        <v>4.9327999999999997E-2</v>
      </c>
      <c r="AL78" s="343">
        <v>4.6037000000000002E-2</v>
      </c>
      <c r="AM78" s="343">
        <v>4.4374999999999998E-2</v>
      </c>
      <c r="AO78" s="231" t="s">
        <v>139</v>
      </c>
    </row>
    <row r="79" spans="1:41" x14ac:dyDescent="0.3">
      <c r="AO79" s="231" t="s">
        <v>140</v>
      </c>
    </row>
    <row r="80" spans="1:41" x14ac:dyDescent="0.3">
      <c r="C80" s="352"/>
      <c r="D80" s="352"/>
      <c r="E80" s="352"/>
      <c r="F80" s="352"/>
      <c r="G80" s="352"/>
      <c r="H80" s="352"/>
      <c r="I80" s="352"/>
      <c r="J80" s="352"/>
      <c r="K80" s="352"/>
      <c r="L80" s="352"/>
      <c r="M80" s="352"/>
      <c r="N80" s="352"/>
      <c r="O80" s="352"/>
      <c r="P80" s="352"/>
      <c r="Q80" s="352"/>
      <c r="R80" s="352"/>
      <c r="S80" s="352"/>
      <c r="T80" s="352"/>
      <c r="U80" s="352"/>
      <c r="V80" s="352"/>
      <c r="W80" s="352"/>
      <c r="X80" s="352"/>
      <c r="Y80" s="352"/>
      <c r="Z80" s="352"/>
      <c r="AA80" s="352"/>
      <c r="AB80" s="352"/>
      <c r="AC80" s="352"/>
      <c r="AD80" s="352"/>
      <c r="AE80" s="352"/>
      <c r="AF80" s="352"/>
      <c r="AG80" s="352"/>
      <c r="AH80" s="352"/>
      <c r="AI80" s="352"/>
      <c r="AJ80" s="352"/>
      <c r="AK80" s="352"/>
      <c r="AL80" s="352"/>
      <c r="AM80" s="352"/>
    </row>
    <row r="81" spans="3:39" x14ac:dyDescent="0.3">
      <c r="C81" s="352"/>
      <c r="D81" s="352"/>
      <c r="E81" s="352"/>
      <c r="F81" s="352"/>
      <c r="G81" s="352"/>
      <c r="H81" s="352"/>
      <c r="I81" s="352"/>
      <c r="J81" s="352"/>
      <c r="K81" s="352"/>
      <c r="L81" s="352"/>
      <c r="M81" s="352"/>
      <c r="N81" s="352"/>
      <c r="O81" s="352"/>
      <c r="P81" s="352"/>
      <c r="Q81" s="352"/>
      <c r="R81" s="352"/>
      <c r="S81" s="352"/>
      <c r="T81" s="352"/>
      <c r="U81" s="352"/>
      <c r="V81" s="352"/>
      <c r="W81" s="352"/>
      <c r="X81" s="352"/>
      <c r="Y81" s="352"/>
      <c r="Z81" s="352"/>
      <c r="AA81" s="352"/>
      <c r="AB81" s="352"/>
      <c r="AC81" s="352"/>
      <c r="AD81" s="352"/>
      <c r="AE81" s="352"/>
      <c r="AF81" s="352"/>
      <c r="AG81" s="352"/>
      <c r="AH81" s="352"/>
      <c r="AI81" s="352"/>
      <c r="AJ81" s="352"/>
      <c r="AK81" s="352"/>
      <c r="AL81" s="352"/>
      <c r="AM81" s="352"/>
    </row>
    <row r="82" spans="3:39" x14ac:dyDescent="0.3">
      <c r="C82" s="352"/>
      <c r="D82" s="352"/>
      <c r="E82" s="352"/>
      <c r="F82" s="352"/>
      <c r="G82" s="352"/>
      <c r="H82" s="352"/>
      <c r="I82" s="352"/>
      <c r="J82" s="352"/>
      <c r="K82" s="352"/>
      <c r="L82" s="352"/>
      <c r="M82" s="352"/>
      <c r="N82" s="352"/>
      <c r="O82" s="352"/>
      <c r="P82" s="352"/>
      <c r="Q82" s="352"/>
      <c r="R82" s="352"/>
      <c r="S82" s="352"/>
      <c r="T82" s="352"/>
      <c r="U82" s="352"/>
      <c r="V82" s="352"/>
      <c r="W82" s="352"/>
      <c r="X82" s="352"/>
      <c r="Y82" s="352"/>
      <c r="Z82" s="352"/>
      <c r="AA82" s="352"/>
      <c r="AB82" s="352"/>
      <c r="AC82" s="352"/>
      <c r="AD82" s="352"/>
      <c r="AE82" s="352"/>
      <c r="AF82" s="352"/>
      <c r="AG82" s="352"/>
      <c r="AH82" s="352"/>
      <c r="AI82" s="352"/>
      <c r="AJ82" s="352"/>
      <c r="AK82" s="352"/>
      <c r="AL82" s="352"/>
      <c r="AM82" s="352"/>
    </row>
    <row r="83" spans="3:39" x14ac:dyDescent="0.3">
      <c r="C83" s="352"/>
      <c r="D83" s="352"/>
      <c r="E83" s="352"/>
      <c r="F83" s="352"/>
      <c r="G83" s="352"/>
      <c r="H83" s="352"/>
      <c r="I83" s="352"/>
      <c r="J83" s="352"/>
      <c r="K83" s="352"/>
      <c r="L83" s="352"/>
      <c r="M83" s="352"/>
      <c r="N83" s="352"/>
      <c r="O83" s="352"/>
      <c r="P83" s="352"/>
      <c r="Q83" s="352"/>
      <c r="R83" s="352"/>
      <c r="S83" s="352"/>
      <c r="T83" s="352"/>
      <c r="U83" s="352"/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2"/>
    </row>
    <row r="84" spans="3:39" x14ac:dyDescent="0.3">
      <c r="C84" s="352"/>
      <c r="D84" s="352"/>
      <c r="E84" s="352"/>
      <c r="F84" s="352"/>
      <c r="G84" s="352"/>
      <c r="H84" s="352"/>
      <c r="I84" s="352"/>
      <c r="J84" s="352"/>
      <c r="K84" s="352"/>
      <c r="L84" s="352"/>
      <c r="M84" s="352"/>
      <c r="N84" s="352"/>
      <c r="O84" s="352"/>
      <c r="P84" s="352"/>
      <c r="Q84" s="352"/>
      <c r="R84" s="352"/>
      <c r="S84" s="352"/>
      <c r="T84" s="352"/>
      <c r="U84" s="352"/>
      <c r="V84" s="352"/>
      <c r="W84" s="352"/>
      <c r="X84" s="352"/>
      <c r="Y84" s="352"/>
      <c r="Z84" s="352"/>
      <c r="AA84" s="352"/>
      <c r="AB84" s="352"/>
      <c r="AC84" s="352"/>
      <c r="AD84" s="352"/>
      <c r="AE84" s="352"/>
      <c r="AF84" s="352"/>
      <c r="AG84" s="352"/>
      <c r="AH84" s="352"/>
      <c r="AI84" s="352"/>
      <c r="AJ84" s="352"/>
      <c r="AK84" s="352"/>
      <c r="AL84" s="352"/>
      <c r="AM84" s="352"/>
    </row>
    <row r="85" spans="3:39" x14ac:dyDescent="0.3">
      <c r="C85" s="352"/>
      <c r="D85" s="352"/>
      <c r="E85" s="352"/>
      <c r="F85" s="352"/>
      <c r="G85" s="352"/>
      <c r="H85" s="352"/>
      <c r="I85" s="352"/>
      <c r="J85" s="352"/>
      <c r="K85" s="352"/>
      <c r="L85" s="352"/>
      <c r="M85" s="352"/>
      <c r="N85" s="352"/>
      <c r="O85" s="352"/>
      <c r="P85" s="352"/>
      <c r="Q85" s="352"/>
      <c r="R85" s="352"/>
      <c r="S85" s="352"/>
      <c r="T85" s="352"/>
      <c r="U85" s="352"/>
      <c r="V85" s="352"/>
      <c r="W85" s="352"/>
      <c r="X85" s="352"/>
      <c r="Y85" s="352"/>
      <c r="Z85" s="352"/>
      <c r="AA85" s="352"/>
      <c r="AB85" s="352"/>
      <c r="AC85" s="352"/>
      <c r="AD85" s="352"/>
      <c r="AE85" s="352"/>
      <c r="AF85" s="352"/>
      <c r="AG85" s="352"/>
      <c r="AH85" s="352"/>
      <c r="AI85" s="352"/>
      <c r="AJ85" s="352"/>
      <c r="AK85" s="352"/>
      <c r="AL85" s="352"/>
      <c r="AM85" s="352"/>
    </row>
    <row r="86" spans="3:39" x14ac:dyDescent="0.3">
      <c r="C86" s="352"/>
      <c r="D86" s="352"/>
      <c r="E86" s="352"/>
      <c r="F86" s="352"/>
      <c r="G86" s="352"/>
      <c r="H86" s="352"/>
      <c r="I86" s="352"/>
      <c r="J86" s="352"/>
      <c r="K86" s="352"/>
      <c r="L86" s="352"/>
      <c r="M86" s="352"/>
      <c r="N86" s="352"/>
      <c r="O86" s="352"/>
      <c r="P86" s="352"/>
      <c r="Q86" s="352"/>
      <c r="R86" s="352"/>
      <c r="S86" s="352"/>
      <c r="T86" s="352"/>
      <c r="U86" s="352"/>
      <c r="V86" s="352"/>
      <c r="W86" s="352"/>
      <c r="X86" s="352"/>
      <c r="Y86" s="352"/>
      <c r="Z86" s="352"/>
      <c r="AA86" s="352"/>
      <c r="AB86" s="352"/>
      <c r="AC86" s="352"/>
      <c r="AD86" s="352"/>
      <c r="AE86" s="352"/>
      <c r="AF86" s="352"/>
      <c r="AG86" s="352"/>
      <c r="AH86" s="352"/>
      <c r="AI86" s="352"/>
      <c r="AJ86" s="352"/>
      <c r="AK86" s="352"/>
      <c r="AL86" s="352"/>
      <c r="AM86" s="352"/>
    </row>
    <row r="87" spans="3:39" x14ac:dyDescent="0.3">
      <c r="C87" s="352"/>
      <c r="D87" s="352"/>
      <c r="E87" s="352"/>
      <c r="F87" s="352"/>
      <c r="G87" s="352"/>
      <c r="H87" s="352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2"/>
      <c r="AA87" s="352"/>
      <c r="AB87" s="352"/>
      <c r="AC87" s="352"/>
      <c r="AD87" s="352"/>
      <c r="AE87" s="352"/>
      <c r="AF87" s="352"/>
      <c r="AG87" s="352"/>
      <c r="AH87" s="352"/>
      <c r="AI87" s="352"/>
      <c r="AJ87" s="352"/>
      <c r="AK87" s="352"/>
      <c r="AL87" s="352"/>
      <c r="AM87" s="352"/>
    </row>
    <row r="88" spans="3:39" x14ac:dyDescent="0.3">
      <c r="C88" s="352"/>
      <c r="D88" s="352"/>
      <c r="E88" s="352"/>
      <c r="F88" s="352"/>
      <c r="G88" s="352"/>
      <c r="H88" s="352"/>
      <c r="I88" s="352"/>
      <c r="J88" s="352"/>
      <c r="K88" s="352"/>
      <c r="L88" s="352"/>
      <c r="M88" s="352"/>
      <c r="N88" s="352"/>
      <c r="O88" s="352"/>
      <c r="P88" s="352"/>
      <c r="Q88" s="352"/>
      <c r="R88" s="352"/>
      <c r="S88" s="352"/>
      <c r="T88" s="352"/>
      <c r="U88" s="352"/>
      <c r="V88" s="352"/>
      <c r="W88" s="352"/>
      <c r="X88" s="352"/>
      <c r="Y88" s="352"/>
      <c r="Z88" s="352"/>
      <c r="AA88" s="352"/>
      <c r="AB88" s="352"/>
      <c r="AC88" s="352"/>
      <c r="AD88" s="352"/>
      <c r="AE88" s="352"/>
      <c r="AF88" s="352"/>
      <c r="AG88" s="352"/>
      <c r="AH88" s="352"/>
      <c r="AI88" s="352"/>
      <c r="AJ88" s="352"/>
      <c r="AK88" s="352"/>
      <c r="AL88" s="352"/>
      <c r="AM88" s="352"/>
    </row>
    <row r="89" spans="3:39" x14ac:dyDescent="0.3">
      <c r="C89" s="352"/>
      <c r="D89" s="352"/>
      <c r="E89" s="352"/>
      <c r="F89" s="352"/>
      <c r="G89" s="352"/>
      <c r="H89" s="352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2"/>
      <c r="AA89" s="352"/>
      <c r="AB89" s="352"/>
      <c r="AC89" s="352"/>
      <c r="AD89" s="352"/>
      <c r="AE89" s="352"/>
      <c r="AF89" s="352"/>
      <c r="AG89" s="352"/>
      <c r="AH89" s="352"/>
      <c r="AI89" s="352"/>
      <c r="AJ89" s="352"/>
      <c r="AK89" s="352"/>
      <c r="AL89" s="352"/>
      <c r="AM89" s="352"/>
    </row>
    <row r="90" spans="3:39" x14ac:dyDescent="0.3">
      <c r="C90" s="352"/>
      <c r="D90" s="352"/>
      <c r="E90" s="352"/>
      <c r="F90" s="352"/>
      <c r="G90" s="352"/>
      <c r="H90" s="352"/>
      <c r="I90" s="352"/>
      <c r="J90" s="352"/>
      <c r="K90" s="352"/>
      <c r="L90" s="352"/>
      <c r="M90" s="352"/>
      <c r="N90" s="352"/>
      <c r="O90" s="352"/>
      <c r="P90" s="352"/>
      <c r="Q90" s="352"/>
      <c r="R90" s="352"/>
      <c r="S90" s="352"/>
      <c r="T90" s="352"/>
      <c r="U90" s="352"/>
      <c r="V90" s="352"/>
      <c r="W90" s="352"/>
      <c r="X90" s="352"/>
      <c r="Y90" s="352"/>
      <c r="Z90" s="352"/>
      <c r="AA90" s="352"/>
      <c r="AB90" s="352"/>
      <c r="AC90" s="352"/>
      <c r="AD90" s="352"/>
      <c r="AE90" s="352"/>
      <c r="AF90" s="352"/>
      <c r="AG90" s="352"/>
      <c r="AH90" s="352"/>
      <c r="AI90" s="352"/>
      <c r="AJ90" s="352"/>
      <c r="AK90" s="352"/>
      <c r="AL90" s="352"/>
      <c r="AM90" s="352"/>
    </row>
    <row r="96" spans="3:39" x14ac:dyDescent="0.3">
      <c r="J96" s="5"/>
    </row>
    <row r="97" spans="4:4" x14ac:dyDescent="0.3">
      <c r="D97" s="6"/>
    </row>
  </sheetData>
  <mergeCells count="6">
    <mergeCell ref="B77:B78"/>
    <mergeCell ref="A4:A16"/>
    <mergeCell ref="A19:A31"/>
    <mergeCell ref="A34:A46"/>
    <mergeCell ref="A49:A62"/>
    <mergeCell ref="A65:A7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 tint="0.59999389629810485"/>
  </sheetPr>
  <dimension ref="A1:AO112"/>
  <sheetViews>
    <sheetView zoomScale="80" zoomScaleNormal="80" workbookViewId="0">
      <selection activeCell="L43" sqref="L43"/>
    </sheetView>
  </sheetViews>
  <sheetFormatPr defaultRowHeight="14.4" x14ac:dyDescent="0.3"/>
  <cols>
    <col min="1" max="1" width="10.5546875" customWidth="1"/>
    <col min="2" max="2" width="24.77734375" customWidth="1"/>
    <col min="3" max="11" width="14.44140625" customWidth="1"/>
    <col min="12" max="16" width="14.21875" bestFit="1" customWidth="1"/>
    <col min="17" max="39" width="14.21875" customWidth="1"/>
    <col min="40" max="41" width="10.5546875" bestFit="1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5">
        <f>' 1M - RES'!C2</f>
        <v>0.79015470747957905</v>
      </c>
      <c r="D2" s="425">
        <f>C2</f>
        <v>0.79015470747957905</v>
      </c>
      <c r="E2" s="424">
        <f t="shared" ref="E2:AM2" si="0">D2</f>
        <v>0.79015470747957905</v>
      </c>
      <c r="F2" s="426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123</v>
      </c>
      <c r="B4" s="17" t="s">
        <v>124</v>
      </c>
      <c r="C4" s="271">
        <v>43831</v>
      </c>
      <c r="D4" s="271">
        <v>43862</v>
      </c>
      <c r="E4" s="271">
        <v>43891</v>
      </c>
      <c r="F4" s="271">
        <v>43922</v>
      </c>
      <c r="G4" s="271">
        <v>43952</v>
      </c>
      <c r="H4" s="271">
        <v>43983</v>
      </c>
      <c r="I4" s="271">
        <v>44013</v>
      </c>
      <c r="J4" s="271">
        <v>44044</v>
      </c>
      <c r="K4" s="271">
        <v>44075</v>
      </c>
      <c r="L4" s="271">
        <v>44105</v>
      </c>
      <c r="M4" s="271">
        <v>44136</v>
      </c>
      <c r="N4" s="271">
        <v>44166</v>
      </c>
      <c r="O4" s="271">
        <v>44197</v>
      </c>
      <c r="P4" s="271">
        <v>44228</v>
      </c>
      <c r="Q4" s="271">
        <v>44256</v>
      </c>
      <c r="R4" s="271">
        <v>44287</v>
      </c>
      <c r="S4" s="271">
        <v>44317</v>
      </c>
      <c r="T4" s="271">
        <v>44348</v>
      </c>
      <c r="U4" s="271">
        <v>44378</v>
      </c>
      <c r="V4" s="271">
        <v>44409</v>
      </c>
      <c r="W4" s="271">
        <v>44440</v>
      </c>
      <c r="X4" s="271">
        <v>44470</v>
      </c>
      <c r="Y4" s="271">
        <v>44501</v>
      </c>
      <c r="Z4" s="271">
        <v>44531</v>
      </c>
      <c r="AA4" s="271">
        <v>44562</v>
      </c>
      <c r="AB4" s="271">
        <v>44593</v>
      </c>
      <c r="AC4" s="271">
        <v>44621</v>
      </c>
      <c r="AD4" s="271">
        <v>44652</v>
      </c>
      <c r="AE4" s="271">
        <v>44682</v>
      </c>
      <c r="AF4" s="271">
        <v>44713</v>
      </c>
      <c r="AG4" s="271">
        <v>44743</v>
      </c>
      <c r="AH4" s="271">
        <v>44774</v>
      </c>
      <c r="AI4" s="271">
        <v>44805</v>
      </c>
      <c r="AJ4" s="271">
        <v>44835</v>
      </c>
      <c r="AK4" s="271">
        <v>44866</v>
      </c>
      <c r="AL4" s="271">
        <v>44896</v>
      </c>
      <c r="AM4" s="271">
        <v>44927</v>
      </c>
    </row>
    <row r="5" spans="1:41" ht="15" customHeight="1" x14ac:dyDescent="0.3">
      <c r="A5" s="594"/>
      <c r="B5" s="11" t="s">
        <v>141</v>
      </c>
      <c r="C5" s="3">
        <f>'BIZ kWh ENTRY'!C164</f>
        <v>0</v>
      </c>
      <c r="D5" s="3">
        <f>'BIZ kWh ENTRY'!D164</f>
        <v>0</v>
      </c>
      <c r="E5" s="3">
        <f>'BIZ kWh ENTRY'!E164</f>
        <v>0</v>
      </c>
      <c r="F5" s="3">
        <f>'BIZ kWh ENTRY'!F164</f>
        <v>0</v>
      </c>
      <c r="G5" s="3">
        <f>'BIZ kWh ENTRY'!G164</f>
        <v>0</v>
      </c>
      <c r="H5" s="3">
        <f>'BIZ kWh ENTRY'!H164</f>
        <v>0</v>
      </c>
      <c r="I5" s="3">
        <f>'BIZ kWh ENTRY'!I164</f>
        <v>0</v>
      </c>
      <c r="J5" s="3">
        <f>'BIZ kWh ENTRY'!J164</f>
        <v>0</v>
      </c>
      <c r="K5" s="3">
        <f>'BIZ kWh ENTRY'!K164</f>
        <v>0</v>
      </c>
      <c r="L5" s="3">
        <f>'BIZ kWh ENTRY'!L164</f>
        <v>0</v>
      </c>
      <c r="M5" s="3">
        <f>'BIZ kWh ENTRY'!M164</f>
        <v>19432.412999999997</v>
      </c>
      <c r="N5" s="3">
        <f>'BIZ kWh ENTRY'!N164</f>
        <v>0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1" x14ac:dyDescent="0.3">
      <c r="A6" s="594"/>
      <c r="B6" s="12" t="s">
        <v>59</v>
      </c>
      <c r="C6" s="3">
        <f>'BIZ kWh ENTRY'!C165</f>
        <v>0</v>
      </c>
      <c r="D6" s="3">
        <f>'BIZ kWh ENTRY'!D165</f>
        <v>0</v>
      </c>
      <c r="E6" s="3">
        <f>'BIZ kWh ENTRY'!E165</f>
        <v>0</v>
      </c>
      <c r="F6" s="3">
        <f>'BIZ kWh ENTRY'!F165</f>
        <v>0</v>
      </c>
      <c r="G6" s="3">
        <f>'BIZ kWh ENTRY'!G165</f>
        <v>0</v>
      </c>
      <c r="H6" s="3">
        <f>'BIZ kWh ENTRY'!H165</f>
        <v>0</v>
      </c>
      <c r="I6" s="3">
        <f>'BIZ kWh ENTRY'!I165</f>
        <v>0</v>
      </c>
      <c r="J6" s="3">
        <f>'BIZ kWh ENTRY'!J165</f>
        <v>0</v>
      </c>
      <c r="K6" s="3">
        <f>'BIZ kWh ENTRY'!K165</f>
        <v>0</v>
      </c>
      <c r="L6" s="3">
        <f>'BIZ kWh ENTRY'!L165</f>
        <v>0</v>
      </c>
      <c r="M6" s="3">
        <f>'BIZ kWh ENTRY'!M165</f>
        <v>0</v>
      </c>
      <c r="N6" s="3">
        <f>'BIZ kWh ENTRY'!N165</f>
        <v>0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41" x14ac:dyDescent="0.3">
      <c r="A7" s="594"/>
      <c r="B7" s="11" t="s">
        <v>142</v>
      </c>
      <c r="C7" s="3">
        <f>'BIZ kWh ENTRY'!C166</f>
        <v>0</v>
      </c>
      <c r="D7" s="3">
        <f>'BIZ kWh ENTRY'!D166</f>
        <v>0</v>
      </c>
      <c r="E7" s="3">
        <f>'BIZ kWh ENTRY'!E166</f>
        <v>0</v>
      </c>
      <c r="F7" s="3">
        <f>'BIZ kWh ENTRY'!F166</f>
        <v>0</v>
      </c>
      <c r="G7" s="3">
        <f>'BIZ kWh ENTRY'!G166</f>
        <v>0</v>
      </c>
      <c r="H7" s="3">
        <f>'BIZ kWh ENTRY'!H166</f>
        <v>0</v>
      </c>
      <c r="I7" s="3">
        <f>'BIZ kWh ENTRY'!I166</f>
        <v>0</v>
      </c>
      <c r="J7" s="3">
        <f>'BIZ kWh ENTRY'!J166</f>
        <v>0</v>
      </c>
      <c r="K7" s="3">
        <f>'BIZ kWh ENTRY'!K166</f>
        <v>0</v>
      </c>
      <c r="L7" s="3">
        <f>'BIZ kWh ENTRY'!L166</f>
        <v>0</v>
      </c>
      <c r="M7" s="3">
        <f>'BIZ kWh ENTRY'!M166</f>
        <v>0</v>
      </c>
      <c r="N7" s="3">
        <f>'BIZ kWh ENTRY'!N166</f>
        <v>0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41" x14ac:dyDescent="0.3">
      <c r="A8" s="594"/>
      <c r="B8" s="11" t="s">
        <v>60</v>
      </c>
      <c r="C8" s="3">
        <f>'BIZ kWh ENTRY'!C167</f>
        <v>3761.096</v>
      </c>
      <c r="D8" s="3">
        <f>'BIZ kWh ENTRY'!D167</f>
        <v>2257.0239999999999</v>
      </c>
      <c r="E8" s="3">
        <f>'BIZ kWh ENTRY'!E167</f>
        <v>3426.8545164034581</v>
      </c>
      <c r="F8" s="3">
        <f>'BIZ kWh ENTRY'!F167</f>
        <v>17688.026128184858</v>
      </c>
      <c r="G8" s="3">
        <f>'BIZ kWh ENTRY'!G167</f>
        <v>22433.603609795358</v>
      </c>
      <c r="H8" s="3">
        <f>'BIZ kWh ENTRY'!H167</f>
        <v>5245.0159999999996</v>
      </c>
      <c r="I8" s="3">
        <f>'BIZ kWh ENTRY'!I167</f>
        <v>1500.4080000000001</v>
      </c>
      <c r="J8" s="3">
        <f>'BIZ kWh ENTRY'!J167</f>
        <v>4300.62</v>
      </c>
      <c r="K8" s="3">
        <f>'BIZ kWh ENTRY'!K167</f>
        <v>25495.028000000002</v>
      </c>
      <c r="L8" s="3">
        <f>'BIZ kWh ENTRY'!L167</f>
        <v>31876.800000000003</v>
      </c>
      <c r="M8" s="3">
        <f>'BIZ kWh ENTRY'!M167</f>
        <v>54774.519052656738</v>
      </c>
      <c r="N8" s="3">
        <f>'BIZ kWh ENTRY'!N167</f>
        <v>216446.88276561294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41" x14ac:dyDescent="0.3">
      <c r="A9" s="594"/>
      <c r="B9" s="12" t="s">
        <v>143</v>
      </c>
      <c r="C9" s="3">
        <f>'BIZ kWh ENTRY'!C168</f>
        <v>0</v>
      </c>
      <c r="D9" s="3">
        <f>'BIZ kWh ENTRY'!D168</f>
        <v>0</v>
      </c>
      <c r="E9" s="3">
        <f>'BIZ kWh ENTRY'!E168</f>
        <v>0</v>
      </c>
      <c r="F9" s="3">
        <f>'BIZ kWh ENTRY'!F168</f>
        <v>0</v>
      </c>
      <c r="G9" s="3">
        <f>'BIZ kWh ENTRY'!G168</f>
        <v>0</v>
      </c>
      <c r="H9" s="3">
        <f>'BIZ kWh ENTRY'!H168</f>
        <v>0</v>
      </c>
      <c r="I9" s="3">
        <f>'BIZ kWh ENTRY'!I168</f>
        <v>0</v>
      </c>
      <c r="J9" s="3">
        <f>'BIZ kWh ENTRY'!J168</f>
        <v>0</v>
      </c>
      <c r="K9" s="3">
        <f>'BIZ kWh ENTRY'!K168</f>
        <v>0</v>
      </c>
      <c r="L9" s="3">
        <f>'BIZ kWh ENTRY'!L168</f>
        <v>0</v>
      </c>
      <c r="M9" s="3">
        <f>'BIZ kWh ENTRY'!M168</f>
        <v>0</v>
      </c>
      <c r="N9" s="3">
        <f>'BIZ kWh ENTRY'!N168</f>
        <v>0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41" x14ac:dyDescent="0.3">
      <c r="A10" s="594"/>
      <c r="B10" s="11" t="s">
        <v>62</v>
      </c>
      <c r="C10" s="3">
        <f>'BIZ kWh ENTRY'!C169</f>
        <v>0</v>
      </c>
      <c r="D10" s="3">
        <f>'BIZ kWh ENTRY'!D169</f>
        <v>0</v>
      </c>
      <c r="E10" s="3">
        <f>'BIZ kWh ENTRY'!E169</f>
        <v>0</v>
      </c>
      <c r="F10" s="3">
        <f>'BIZ kWh ENTRY'!F169</f>
        <v>0</v>
      </c>
      <c r="G10" s="3">
        <f>'BIZ kWh ENTRY'!G169</f>
        <v>0</v>
      </c>
      <c r="H10" s="3">
        <f>'BIZ kWh ENTRY'!H169</f>
        <v>0</v>
      </c>
      <c r="I10" s="3">
        <f>'BIZ kWh ENTRY'!I169</f>
        <v>0</v>
      </c>
      <c r="J10" s="3">
        <f>'BIZ kWh ENTRY'!J169</f>
        <v>0</v>
      </c>
      <c r="K10" s="3">
        <f>'BIZ kWh ENTRY'!K169</f>
        <v>0</v>
      </c>
      <c r="L10" s="3">
        <f>'BIZ kWh ENTRY'!L169</f>
        <v>0</v>
      </c>
      <c r="M10" s="3">
        <f>'BIZ kWh ENTRY'!M169</f>
        <v>0</v>
      </c>
      <c r="N10" s="3">
        <f>'BIZ kWh ENTRY'!N169</f>
        <v>0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41" x14ac:dyDescent="0.3">
      <c r="A11" s="594"/>
      <c r="B11" s="11" t="s">
        <v>63</v>
      </c>
      <c r="C11" s="3">
        <f>'BIZ kWh ENTRY'!C170</f>
        <v>0</v>
      </c>
      <c r="D11" s="3">
        <f>'BIZ kWh ENTRY'!D170</f>
        <v>17215.304</v>
      </c>
      <c r="E11" s="3">
        <f>'BIZ kWh ENTRY'!E170</f>
        <v>4905.3202214758394</v>
      </c>
      <c r="F11" s="3">
        <f>'BIZ kWh ENTRY'!F170</f>
        <v>190678.26956307574</v>
      </c>
      <c r="G11" s="3">
        <f>'BIZ kWh ENTRY'!G170</f>
        <v>3514.4672989262658</v>
      </c>
      <c r="H11" s="3">
        <f>'BIZ kWh ENTRY'!H170</f>
        <v>0</v>
      </c>
      <c r="I11" s="3">
        <f>'BIZ kWh ENTRY'!I170</f>
        <v>1027</v>
      </c>
      <c r="J11" s="3">
        <f>'BIZ kWh ENTRY'!J170</f>
        <v>0</v>
      </c>
      <c r="K11" s="3">
        <f>'BIZ kWh ENTRY'!K170</f>
        <v>9034</v>
      </c>
      <c r="L11" s="3">
        <f>'BIZ kWh ENTRY'!L170</f>
        <v>290538.96547318873</v>
      </c>
      <c r="M11" s="3">
        <f>'BIZ kWh ENTRY'!M170</f>
        <v>496954.12263222126</v>
      </c>
      <c r="N11" s="3">
        <f>'BIZ kWh ENTRY'!N170</f>
        <v>3546110.723032854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41" x14ac:dyDescent="0.3">
      <c r="A12" s="594"/>
      <c r="B12" s="11" t="s">
        <v>64</v>
      </c>
      <c r="C12" s="3">
        <f>'BIZ kWh ENTRY'!C171</f>
        <v>820220.97708131978</v>
      </c>
      <c r="D12" s="3">
        <f>'BIZ kWh ENTRY'!D171</f>
        <v>1050810.3067415897</v>
      </c>
      <c r="E12" s="3">
        <f>'BIZ kWh ENTRY'!E171</f>
        <v>1095659.5162419139</v>
      </c>
      <c r="F12" s="3">
        <f>'BIZ kWh ENTRY'!F171</f>
        <v>2715442.1460581077</v>
      </c>
      <c r="G12" s="3">
        <f>'BIZ kWh ENTRY'!G171</f>
        <v>1944226.4450692206</v>
      </c>
      <c r="H12" s="3">
        <f>'BIZ kWh ENTRY'!H171</f>
        <v>1408046.9489417048</v>
      </c>
      <c r="I12" s="3">
        <f>'BIZ kWh ENTRY'!I171</f>
        <v>2072437.0901007429</v>
      </c>
      <c r="J12" s="3">
        <f>'BIZ kWh ENTRY'!J171</f>
        <v>1559975.4280233476</v>
      </c>
      <c r="K12" s="3">
        <f>'BIZ kWh ENTRY'!K171</f>
        <v>1580914.1921381424</v>
      </c>
      <c r="L12" s="3">
        <f>'BIZ kWh ENTRY'!L171</f>
        <v>1879700.9995656677</v>
      </c>
      <c r="M12" s="3">
        <f>'BIZ kWh ENTRY'!M171</f>
        <v>2052704.2646611836</v>
      </c>
      <c r="N12" s="3">
        <f>'BIZ kWh ENTRY'!N171</f>
        <v>9221112.955086913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41" x14ac:dyDescent="0.3">
      <c r="A13" s="594"/>
      <c r="B13" s="11" t="s">
        <v>65</v>
      </c>
      <c r="C13" s="3">
        <f>'BIZ kWh ENTRY'!C172</f>
        <v>0</v>
      </c>
      <c r="D13" s="3">
        <f>'BIZ kWh ENTRY'!D172</f>
        <v>0</v>
      </c>
      <c r="E13" s="3">
        <f>'BIZ kWh ENTRY'!E172</f>
        <v>0</v>
      </c>
      <c r="F13" s="3">
        <f>'BIZ kWh ENTRY'!F172</f>
        <v>0</v>
      </c>
      <c r="G13" s="3">
        <f>'BIZ kWh ENTRY'!G172</f>
        <v>0</v>
      </c>
      <c r="H13" s="3">
        <f>'BIZ kWh ENTRY'!H172</f>
        <v>0</v>
      </c>
      <c r="I13" s="3">
        <f>'BIZ kWh ENTRY'!I172</f>
        <v>58078.979999999996</v>
      </c>
      <c r="J13" s="3">
        <f>'BIZ kWh ENTRY'!J172</f>
        <v>0</v>
      </c>
      <c r="K13" s="3">
        <f>'BIZ kWh ENTRY'!K172</f>
        <v>0</v>
      </c>
      <c r="L13" s="3">
        <f>'BIZ kWh ENTRY'!L172</f>
        <v>0</v>
      </c>
      <c r="M13" s="3">
        <f>'BIZ kWh ENTRY'!M172</f>
        <v>0</v>
      </c>
      <c r="N13" s="3">
        <f>'BIZ kWh ENTRY'!N172</f>
        <v>0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1" x14ac:dyDescent="0.3">
      <c r="A14" s="594"/>
      <c r="B14" s="11" t="s">
        <v>144</v>
      </c>
      <c r="C14" s="3">
        <f>'BIZ kWh ENTRY'!C173</f>
        <v>0</v>
      </c>
      <c r="D14" s="3">
        <f>'BIZ kWh ENTRY'!D173</f>
        <v>0</v>
      </c>
      <c r="E14" s="3">
        <f>'BIZ kWh ENTRY'!E173</f>
        <v>0</v>
      </c>
      <c r="F14" s="3">
        <f>'BIZ kWh ENTRY'!F173</f>
        <v>0</v>
      </c>
      <c r="G14" s="3">
        <f>'BIZ kWh ENTRY'!G173</f>
        <v>0</v>
      </c>
      <c r="H14" s="3">
        <f>'BIZ kWh ENTRY'!H173</f>
        <v>0</v>
      </c>
      <c r="I14" s="3">
        <f>'BIZ kWh ENTRY'!I173</f>
        <v>0</v>
      </c>
      <c r="J14" s="3">
        <f>'BIZ kWh ENTRY'!J173</f>
        <v>0</v>
      </c>
      <c r="K14" s="3">
        <f>'BIZ kWh ENTRY'!K173</f>
        <v>0</v>
      </c>
      <c r="L14" s="3">
        <f>'BIZ kWh ENTRY'!L173</f>
        <v>0</v>
      </c>
      <c r="M14" s="3">
        <f>'BIZ kWh ENTRY'!M173</f>
        <v>0</v>
      </c>
      <c r="N14" s="3">
        <f>'BIZ kWh ENTRY'!N173</f>
        <v>0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41" x14ac:dyDescent="0.3">
      <c r="A15" s="594"/>
      <c r="B15" s="11" t="s">
        <v>145</v>
      </c>
      <c r="C15" s="3">
        <f>'BIZ kWh ENTRY'!C174</f>
        <v>0</v>
      </c>
      <c r="D15" s="3">
        <f>'BIZ kWh ENTRY'!D174</f>
        <v>0</v>
      </c>
      <c r="E15" s="3">
        <f>'BIZ kWh ENTRY'!E174</f>
        <v>0</v>
      </c>
      <c r="F15" s="3">
        <f>'BIZ kWh ENTRY'!F174</f>
        <v>0</v>
      </c>
      <c r="G15" s="3">
        <f>'BIZ kWh ENTRY'!G174</f>
        <v>0</v>
      </c>
      <c r="H15" s="3">
        <f>'BIZ kWh ENTRY'!H174</f>
        <v>0</v>
      </c>
      <c r="I15" s="3">
        <f>'BIZ kWh ENTRY'!I174</f>
        <v>0</v>
      </c>
      <c r="J15" s="3">
        <f>'BIZ kWh ENTRY'!J174</f>
        <v>0</v>
      </c>
      <c r="K15" s="3">
        <f>'BIZ kWh ENTRY'!K174</f>
        <v>0</v>
      </c>
      <c r="L15" s="3">
        <f>'BIZ kWh ENTRY'!L174</f>
        <v>0</v>
      </c>
      <c r="M15" s="3">
        <f>'BIZ kWh ENTRY'!M174</f>
        <v>0</v>
      </c>
      <c r="N15" s="3">
        <f>'BIZ kWh ENTRY'!N174</f>
        <v>0</v>
      </c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</row>
    <row r="16" spans="1:41" x14ac:dyDescent="0.3">
      <c r="A16" s="594"/>
      <c r="B16" s="11" t="s">
        <v>67</v>
      </c>
      <c r="C16" s="3">
        <f>'BIZ kWh ENTRY'!C175</f>
        <v>0</v>
      </c>
      <c r="D16" s="3">
        <f>'BIZ kWh ENTRY'!D175</f>
        <v>0</v>
      </c>
      <c r="E16" s="3">
        <f>'BIZ kWh ENTRY'!E175</f>
        <v>0</v>
      </c>
      <c r="F16" s="3">
        <f>'BIZ kWh ENTRY'!F175</f>
        <v>0</v>
      </c>
      <c r="G16" s="3">
        <f>'BIZ kWh ENTRY'!G175</f>
        <v>0</v>
      </c>
      <c r="H16" s="3">
        <f>'BIZ kWh ENTRY'!H175</f>
        <v>0</v>
      </c>
      <c r="I16" s="3">
        <f>'BIZ kWh ENTRY'!I175</f>
        <v>0</v>
      </c>
      <c r="J16" s="3">
        <f>'BIZ kWh ENTRY'!J175</f>
        <v>9540.3431467871105</v>
      </c>
      <c r="K16" s="3">
        <f>'BIZ kWh ENTRY'!K175</f>
        <v>2175.3897708362788</v>
      </c>
      <c r="L16" s="3">
        <f>'BIZ kWh ENTRY'!L175</f>
        <v>0</v>
      </c>
      <c r="M16" s="3">
        <f>'BIZ kWh ENTRY'!M175</f>
        <v>4770.1715733935562</v>
      </c>
      <c r="N16" s="3">
        <f>'BIZ kWh ENTRY'!N175</f>
        <v>348.08000000000004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</row>
    <row r="17" spans="1:39" x14ac:dyDescent="0.3">
      <c r="A17" s="594"/>
      <c r="B17" s="11" t="s">
        <v>68</v>
      </c>
      <c r="C17" s="3">
        <f>'BIZ kWh ENTRY'!C176</f>
        <v>0</v>
      </c>
      <c r="D17" s="3">
        <f>'BIZ kWh ENTRY'!D176</f>
        <v>0</v>
      </c>
      <c r="E17" s="3">
        <f>'BIZ kWh ENTRY'!E176</f>
        <v>19378.896000000001</v>
      </c>
      <c r="F17" s="3">
        <f>'BIZ kWh ENTRY'!F176</f>
        <v>0</v>
      </c>
      <c r="G17" s="3">
        <f>'BIZ kWh ENTRY'!G176</f>
        <v>0</v>
      </c>
      <c r="H17" s="3">
        <f>'BIZ kWh ENTRY'!H176</f>
        <v>0</v>
      </c>
      <c r="I17" s="3">
        <f>'BIZ kWh ENTRY'!I176</f>
        <v>0</v>
      </c>
      <c r="J17" s="3">
        <f>'BIZ kWh ENTRY'!J176</f>
        <v>0</v>
      </c>
      <c r="K17" s="3">
        <f>'BIZ kWh ENTRY'!K176</f>
        <v>19378.896000000001</v>
      </c>
      <c r="L17" s="3">
        <f>'BIZ kWh ENTRY'!L176</f>
        <v>0</v>
      </c>
      <c r="M17" s="3">
        <f>'BIZ kWh ENTRY'!M176</f>
        <v>0</v>
      </c>
      <c r="N17" s="3">
        <f>'BIZ kWh ENTRY'!N176</f>
        <v>19378.896000000001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</row>
    <row r="18" spans="1:39" x14ac:dyDescent="0.3">
      <c r="A18" s="594"/>
      <c r="B18" s="11" t="s">
        <v>146</v>
      </c>
      <c r="C18" s="3"/>
      <c r="D18" s="3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</row>
    <row r="19" spans="1:39" ht="15" thickBot="1" x14ac:dyDescent="0.35">
      <c r="A19" s="595"/>
      <c r="B19" s="273" t="str">
        <f>' 1M - RES'!B16</f>
        <v>Monthly kWh</v>
      </c>
      <c r="C19" s="274">
        <f>SUM(C5:C18)</f>
        <v>823982.0730813198</v>
      </c>
      <c r="D19" s="274">
        <f t="shared" ref="D19:AM19" si="1">SUM(D5:D18)</f>
        <v>1070282.6347415897</v>
      </c>
      <c r="E19" s="274">
        <f t="shared" si="1"/>
        <v>1123370.5869797932</v>
      </c>
      <c r="F19" s="274">
        <f t="shared" si="1"/>
        <v>2923808.4417493683</v>
      </c>
      <c r="G19" s="274">
        <f t="shared" si="1"/>
        <v>1970174.5159779422</v>
      </c>
      <c r="H19" s="274">
        <f t="shared" si="1"/>
        <v>1413291.9649417049</v>
      </c>
      <c r="I19" s="274">
        <f t="shared" si="1"/>
        <v>2133043.4781007431</v>
      </c>
      <c r="J19" s="274">
        <f t="shared" si="1"/>
        <v>1573816.3911701348</v>
      </c>
      <c r="K19" s="274">
        <f t="shared" si="1"/>
        <v>1636997.5059089786</v>
      </c>
      <c r="L19" s="274">
        <f t="shared" si="1"/>
        <v>2202116.7650388563</v>
      </c>
      <c r="M19" s="274">
        <f t="shared" si="1"/>
        <v>2628635.490919455</v>
      </c>
      <c r="N19" s="274">
        <f t="shared" si="1"/>
        <v>13003397.536885381</v>
      </c>
      <c r="O19" s="275">
        <f t="shared" si="1"/>
        <v>0</v>
      </c>
      <c r="P19" s="275">
        <f t="shared" si="1"/>
        <v>0</v>
      </c>
      <c r="Q19" s="275">
        <f t="shared" si="1"/>
        <v>0</v>
      </c>
      <c r="R19" s="275">
        <f t="shared" si="1"/>
        <v>0</v>
      </c>
      <c r="S19" s="275">
        <f t="shared" si="1"/>
        <v>0</v>
      </c>
      <c r="T19" s="275">
        <f t="shared" si="1"/>
        <v>0</v>
      </c>
      <c r="U19" s="275">
        <f t="shared" si="1"/>
        <v>0</v>
      </c>
      <c r="V19" s="275">
        <f t="shared" si="1"/>
        <v>0</v>
      </c>
      <c r="W19" s="275">
        <f t="shared" si="1"/>
        <v>0</v>
      </c>
      <c r="X19" s="275">
        <f t="shared" si="1"/>
        <v>0</v>
      </c>
      <c r="Y19" s="275">
        <f t="shared" si="1"/>
        <v>0</v>
      </c>
      <c r="Z19" s="275">
        <f t="shared" si="1"/>
        <v>0</v>
      </c>
      <c r="AA19" s="275">
        <f t="shared" si="1"/>
        <v>0</v>
      </c>
      <c r="AB19" s="275">
        <f t="shared" si="1"/>
        <v>0</v>
      </c>
      <c r="AC19" s="275">
        <f t="shared" si="1"/>
        <v>0</v>
      </c>
      <c r="AD19" s="275">
        <f t="shared" si="1"/>
        <v>0</v>
      </c>
      <c r="AE19" s="275">
        <f t="shared" si="1"/>
        <v>0</v>
      </c>
      <c r="AF19" s="275">
        <f t="shared" si="1"/>
        <v>0</v>
      </c>
      <c r="AG19" s="275">
        <f t="shared" si="1"/>
        <v>0</v>
      </c>
      <c r="AH19" s="275">
        <f t="shared" si="1"/>
        <v>0</v>
      </c>
      <c r="AI19" s="275">
        <f t="shared" si="1"/>
        <v>0</v>
      </c>
      <c r="AJ19" s="275">
        <f t="shared" si="1"/>
        <v>0</v>
      </c>
      <c r="AK19" s="275">
        <f t="shared" si="1"/>
        <v>0</v>
      </c>
      <c r="AL19" s="275">
        <f t="shared" si="1"/>
        <v>0</v>
      </c>
      <c r="AM19" s="275">
        <f t="shared" si="1"/>
        <v>0</v>
      </c>
    </row>
    <row r="20" spans="1:39" s="44" customFormat="1" x14ac:dyDescent="0.3">
      <c r="A20" s="301"/>
      <c r="B20" s="302"/>
      <c r="C20" s="9"/>
      <c r="D20" s="302"/>
      <c r="E20" s="9"/>
      <c r="F20" s="302"/>
      <c r="G20" s="302"/>
      <c r="H20" s="9"/>
      <c r="I20" s="302"/>
      <c r="J20" s="302"/>
      <c r="K20" s="9"/>
      <c r="L20" s="302"/>
      <c r="M20" s="302"/>
      <c r="N20" s="9"/>
      <c r="O20" s="302"/>
      <c r="P20" s="302"/>
      <c r="Q20" s="9"/>
      <c r="R20" s="302"/>
      <c r="S20" s="302"/>
      <c r="T20" s="9"/>
      <c r="U20" s="302"/>
      <c r="V20" s="302"/>
      <c r="W20" s="9"/>
      <c r="X20" s="302"/>
      <c r="Y20" s="302"/>
      <c r="Z20" s="9"/>
      <c r="AA20" s="302"/>
      <c r="AB20" s="302"/>
      <c r="AC20" s="9"/>
      <c r="AD20" s="302"/>
      <c r="AE20" s="302"/>
      <c r="AF20" s="9"/>
      <c r="AG20" s="302"/>
      <c r="AH20" s="302"/>
      <c r="AI20" s="9"/>
      <c r="AJ20" s="302"/>
      <c r="AK20" s="302"/>
      <c r="AL20" s="9"/>
      <c r="AM20" s="302"/>
    </row>
    <row r="21" spans="1:39" s="44" customFormat="1" ht="15" thickBot="1" x14ac:dyDescent="0.35">
      <c r="C21" s="303"/>
      <c r="D21" s="146"/>
      <c r="E21" s="303"/>
      <c r="F21" s="146"/>
      <c r="G21" s="146"/>
      <c r="H21" s="303"/>
      <c r="I21" s="146"/>
      <c r="J21" s="146"/>
      <c r="K21" s="303"/>
      <c r="L21" s="146"/>
      <c r="M21" s="146"/>
      <c r="N21" s="303"/>
      <c r="O21" s="146"/>
      <c r="P21" s="146"/>
      <c r="Q21" s="303"/>
      <c r="R21" s="146"/>
      <c r="S21" s="146"/>
      <c r="T21" s="303"/>
      <c r="U21" s="146"/>
      <c r="V21" s="146"/>
      <c r="W21" s="303"/>
      <c r="X21" s="146"/>
      <c r="Y21" s="146"/>
      <c r="Z21" s="303"/>
      <c r="AA21" s="146"/>
      <c r="AB21" s="146"/>
      <c r="AC21" s="303"/>
      <c r="AD21" s="146"/>
      <c r="AE21" s="146"/>
      <c r="AF21" s="303"/>
      <c r="AG21" s="146"/>
      <c r="AH21" s="146"/>
      <c r="AI21" s="303"/>
      <c r="AJ21" s="146"/>
      <c r="AK21" s="146"/>
      <c r="AL21" s="303"/>
      <c r="AM21" s="146"/>
    </row>
    <row r="22" spans="1:39" ht="15.6" x14ac:dyDescent="0.3">
      <c r="A22" s="596" t="s">
        <v>126</v>
      </c>
      <c r="B22" s="17" t="s">
        <v>124</v>
      </c>
      <c r="C22" s="271">
        <v>43831</v>
      </c>
      <c r="D22" s="271">
        <v>43862</v>
      </c>
      <c r="E22" s="271">
        <v>43891</v>
      </c>
      <c r="F22" s="271">
        <v>43922</v>
      </c>
      <c r="G22" s="271">
        <v>43952</v>
      </c>
      <c r="H22" s="271">
        <v>43983</v>
      </c>
      <c r="I22" s="271">
        <v>44013</v>
      </c>
      <c r="J22" s="271">
        <v>44044</v>
      </c>
      <c r="K22" s="271">
        <v>44075</v>
      </c>
      <c r="L22" s="271">
        <v>44105</v>
      </c>
      <c r="M22" s="271">
        <v>44136</v>
      </c>
      <c r="N22" s="271">
        <v>44166</v>
      </c>
      <c r="O22" s="271">
        <v>44197</v>
      </c>
      <c r="P22" s="271">
        <v>44228</v>
      </c>
      <c r="Q22" s="271">
        <v>44256</v>
      </c>
      <c r="R22" s="271">
        <v>44287</v>
      </c>
      <c r="S22" s="271">
        <v>44317</v>
      </c>
      <c r="T22" s="271">
        <v>44348</v>
      </c>
      <c r="U22" s="271">
        <v>44378</v>
      </c>
      <c r="V22" s="271">
        <v>44409</v>
      </c>
      <c r="W22" s="271">
        <v>44440</v>
      </c>
      <c r="X22" s="271">
        <v>44470</v>
      </c>
      <c r="Y22" s="271">
        <v>44501</v>
      </c>
      <c r="Z22" s="271">
        <v>44531</v>
      </c>
      <c r="AA22" s="271">
        <v>44562</v>
      </c>
      <c r="AB22" s="271">
        <v>44593</v>
      </c>
      <c r="AC22" s="271">
        <v>44621</v>
      </c>
      <c r="AD22" s="271">
        <v>44652</v>
      </c>
      <c r="AE22" s="271">
        <v>44682</v>
      </c>
      <c r="AF22" s="271">
        <v>44713</v>
      </c>
      <c r="AG22" s="271">
        <v>44743</v>
      </c>
      <c r="AH22" s="271">
        <v>44774</v>
      </c>
      <c r="AI22" s="271">
        <v>44805</v>
      </c>
      <c r="AJ22" s="271">
        <v>44835</v>
      </c>
      <c r="AK22" s="271">
        <v>44866</v>
      </c>
      <c r="AL22" s="271">
        <v>44896</v>
      </c>
      <c r="AM22" s="271">
        <v>44927</v>
      </c>
    </row>
    <row r="23" spans="1:39" ht="15" customHeight="1" x14ac:dyDescent="0.3">
      <c r="A23" s="597"/>
      <c r="B23" s="11" t="str">
        <f t="shared" ref="B23:C37" si="2">B5</f>
        <v>Air Comp</v>
      </c>
      <c r="C23" s="3">
        <f>C5</f>
        <v>0</v>
      </c>
      <c r="D23" s="3">
        <f>IF(SUM($C$19:$N$19)=0,0,C23+D5)</f>
        <v>0</v>
      </c>
      <c r="E23" s="3">
        <f t="shared" ref="E23:AM24" si="3">IF(SUM($C$19:$N$19)=0,0,D23+E5)</f>
        <v>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19432.412999999997</v>
      </c>
      <c r="N23" s="3">
        <f t="shared" si="3"/>
        <v>19432.412999999997</v>
      </c>
      <c r="O23" s="3">
        <f t="shared" si="3"/>
        <v>19432.412999999997</v>
      </c>
      <c r="P23" s="3">
        <f t="shared" si="3"/>
        <v>19432.412999999997</v>
      </c>
      <c r="Q23" s="3">
        <f t="shared" si="3"/>
        <v>19432.412999999997</v>
      </c>
      <c r="R23" s="3">
        <f t="shared" si="3"/>
        <v>19432.412999999997</v>
      </c>
      <c r="S23" s="3">
        <f t="shared" si="3"/>
        <v>19432.412999999997</v>
      </c>
      <c r="T23" s="3">
        <f t="shared" si="3"/>
        <v>19432.412999999997</v>
      </c>
      <c r="U23" s="3">
        <f t="shared" si="3"/>
        <v>19432.412999999997</v>
      </c>
      <c r="V23" s="3">
        <f t="shared" si="3"/>
        <v>19432.412999999997</v>
      </c>
      <c r="W23" s="508">
        <f t="shared" si="3"/>
        <v>19432.412999999997</v>
      </c>
      <c r="X23" s="3">
        <f t="shared" si="3"/>
        <v>19432.412999999997</v>
      </c>
      <c r="Y23" s="3">
        <f t="shared" si="3"/>
        <v>19432.412999999997</v>
      </c>
      <c r="Z23" s="3">
        <f t="shared" si="3"/>
        <v>19432.412999999997</v>
      </c>
      <c r="AA23" s="3">
        <f t="shared" si="3"/>
        <v>19432.412999999997</v>
      </c>
      <c r="AB23" s="3">
        <f t="shared" si="3"/>
        <v>19432.412999999997</v>
      </c>
      <c r="AC23" s="3">
        <f t="shared" si="3"/>
        <v>19432.412999999997</v>
      </c>
      <c r="AD23" s="3">
        <f t="shared" si="3"/>
        <v>19432.412999999997</v>
      </c>
      <c r="AE23" s="3">
        <f t="shared" si="3"/>
        <v>19432.412999999997</v>
      </c>
      <c r="AF23" s="3">
        <f t="shared" si="3"/>
        <v>19432.412999999997</v>
      </c>
      <c r="AG23" s="3">
        <f t="shared" si="3"/>
        <v>19432.412999999997</v>
      </c>
      <c r="AH23" s="3">
        <f t="shared" si="3"/>
        <v>19432.412999999997</v>
      </c>
      <c r="AI23" s="3">
        <f t="shared" si="3"/>
        <v>19432.412999999997</v>
      </c>
      <c r="AJ23" s="3">
        <f t="shared" si="3"/>
        <v>19432.412999999997</v>
      </c>
      <c r="AK23" s="3">
        <f t="shared" si="3"/>
        <v>19432.412999999997</v>
      </c>
      <c r="AL23" s="3">
        <f t="shared" si="3"/>
        <v>19432.412999999997</v>
      </c>
      <c r="AM23" s="3">
        <f t="shared" si="3"/>
        <v>19432.412999999997</v>
      </c>
    </row>
    <row r="24" spans="1:39" x14ac:dyDescent="0.3">
      <c r="A24" s="597"/>
      <c r="B24" s="12" t="str">
        <f t="shared" si="2"/>
        <v>Building Shell</v>
      </c>
      <c r="C24" s="3">
        <f t="shared" si="2"/>
        <v>0</v>
      </c>
      <c r="D24" s="3">
        <f t="shared" ref="D24:S35" si="4">IF(SUM($C$19:$N$19)=0,0,C24+D6)</f>
        <v>0</v>
      </c>
      <c r="E24" s="3">
        <f t="shared" si="4"/>
        <v>0</v>
      </c>
      <c r="F24" s="3">
        <f t="shared" si="4"/>
        <v>0</v>
      </c>
      <c r="G24" s="3">
        <f t="shared" si="4"/>
        <v>0</v>
      </c>
      <c r="H24" s="3">
        <f t="shared" si="4"/>
        <v>0</v>
      </c>
      <c r="I24" s="3">
        <f t="shared" si="4"/>
        <v>0</v>
      </c>
      <c r="J24" s="3">
        <f t="shared" si="4"/>
        <v>0</v>
      </c>
      <c r="K24" s="3">
        <f t="shared" si="4"/>
        <v>0</v>
      </c>
      <c r="L24" s="3">
        <f t="shared" si="4"/>
        <v>0</v>
      </c>
      <c r="M24" s="3">
        <f t="shared" si="4"/>
        <v>0</v>
      </c>
      <c r="N24" s="3">
        <f t="shared" si="4"/>
        <v>0</v>
      </c>
      <c r="O24" s="3">
        <f t="shared" si="4"/>
        <v>0</v>
      </c>
      <c r="P24" s="3">
        <f t="shared" si="4"/>
        <v>0</v>
      </c>
      <c r="Q24" s="3">
        <f t="shared" si="4"/>
        <v>0</v>
      </c>
      <c r="R24" s="3">
        <f t="shared" si="4"/>
        <v>0</v>
      </c>
      <c r="S24" s="3">
        <f t="shared" si="4"/>
        <v>0</v>
      </c>
      <c r="T24" s="3">
        <f t="shared" si="3"/>
        <v>0</v>
      </c>
      <c r="U24" s="3">
        <f t="shared" si="3"/>
        <v>0</v>
      </c>
      <c r="V24" s="3">
        <f t="shared" si="3"/>
        <v>0</v>
      </c>
      <c r="W24" s="508">
        <f t="shared" si="3"/>
        <v>0</v>
      </c>
      <c r="X24" s="3">
        <f t="shared" si="3"/>
        <v>0</v>
      </c>
      <c r="Y24" s="3">
        <f t="shared" si="3"/>
        <v>0</v>
      </c>
      <c r="Z24" s="3">
        <f t="shared" si="3"/>
        <v>0</v>
      </c>
      <c r="AA24" s="3">
        <f t="shared" si="3"/>
        <v>0</v>
      </c>
      <c r="AB24" s="3">
        <f t="shared" si="3"/>
        <v>0</v>
      </c>
      <c r="AC24" s="3">
        <f t="shared" si="3"/>
        <v>0</v>
      </c>
      <c r="AD24" s="3">
        <f t="shared" si="3"/>
        <v>0</v>
      </c>
      <c r="AE24" s="3">
        <f t="shared" si="3"/>
        <v>0</v>
      </c>
      <c r="AF24" s="3">
        <f t="shared" si="3"/>
        <v>0</v>
      </c>
      <c r="AG24" s="3">
        <f t="shared" si="3"/>
        <v>0</v>
      </c>
      <c r="AH24" s="3">
        <f t="shared" si="3"/>
        <v>0</v>
      </c>
      <c r="AI24" s="3">
        <f t="shared" si="3"/>
        <v>0</v>
      </c>
      <c r="AJ24" s="3">
        <f t="shared" si="3"/>
        <v>0</v>
      </c>
      <c r="AK24" s="3">
        <f t="shared" si="3"/>
        <v>0</v>
      </c>
      <c r="AL24" s="3">
        <f t="shared" si="3"/>
        <v>0</v>
      </c>
      <c r="AM24" s="3">
        <f t="shared" si="3"/>
        <v>0</v>
      </c>
    </row>
    <row r="25" spans="1:39" x14ac:dyDescent="0.3">
      <c r="A25" s="597"/>
      <c r="B25" s="11" t="str">
        <f t="shared" si="2"/>
        <v>Cooking</v>
      </c>
      <c r="C25" s="3">
        <f t="shared" si="2"/>
        <v>0</v>
      </c>
      <c r="D25" s="3">
        <f t="shared" si="4"/>
        <v>0</v>
      </c>
      <c r="E25" s="3">
        <f t="shared" ref="E25:AM28" si="5">IF(SUM($C$19:$N$19)=0,0,D25+E7)</f>
        <v>0</v>
      </c>
      <c r="F25" s="3">
        <f t="shared" si="5"/>
        <v>0</v>
      </c>
      <c r="G25" s="3">
        <f t="shared" si="5"/>
        <v>0</v>
      </c>
      <c r="H25" s="3">
        <f t="shared" si="5"/>
        <v>0</v>
      </c>
      <c r="I25" s="3">
        <f t="shared" si="5"/>
        <v>0</v>
      </c>
      <c r="J25" s="3">
        <f t="shared" si="5"/>
        <v>0</v>
      </c>
      <c r="K25" s="3">
        <f t="shared" si="5"/>
        <v>0</v>
      </c>
      <c r="L25" s="3">
        <f t="shared" si="5"/>
        <v>0</v>
      </c>
      <c r="M25" s="3">
        <f t="shared" si="5"/>
        <v>0</v>
      </c>
      <c r="N25" s="3">
        <f t="shared" si="5"/>
        <v>0</v>
      </c>
      <c r="O25" s="3">
        <f t="shared" si="5"/>
        <v>0</v>
      </c>
      <c r="P25" s="3">
        <f t="shared" si="5"/>
        <v>0</v>
      </c>
      <c r="Q25" s="3">
        <f t="shared" si="5"/>
        <v>0</v>
      </c>
      <c r="R25" s="3">
        <f t="shared" si="5"/>
        <v>0</v>
      </c>
      <c r="S25" s="3">
        <f t="shared" si="5"/>
        <v>0</v>
      </c>
      <c r="T25" s="3">
        <f t="shared" si="5"/>
        <v>0</v>
      </c>
      <c r="U25" s="3">
        <f t="shared" si="5"/>
        <v>0</v>
      </c>
      <c r="V25" s="3">
        <f t="shared" si="5"/>
        <v>0</v>
      </c>
      <c r="W25" s="508">
        <f t="shared" si="5"/>
        <v>0</v>
      </c>
      <c r="X25" s="3">
        <f t="shared" si="5"/>
        <v>0</v>
      </c>
      <c r="Y25" s="3">
        <f t="shared" si="5"/>
        <v>0</v>
      </c>
      <c r="Z25" s="3">
        <f t="shared" si="5"/>
        <v>0</v>
      </c>
      <c r="AA25" s="3">
        <f t="shared" si="5"/>
        <v>0</v>
      </c>
      <c r="AB25" s="3">
        <f t="shared" si="5"/>
        <v>0</v>
      </c>
      <c r="AC25" s="3">
        <f t="shared" si="5"/>
        <v>0</v>
      </c>
      <c r="AD25" s="3">
        <f t="shared" si="5"/>
        <v>0</v>
      </c>
      <c r="AE25" s="3">
        <f t="shared" si="5"/>
        <v>0</v>
      </c>
      <c r="AF25" s="3">
        <f t="shared" si="5"/>
        <v>0</v>
      </c>
      <c r="AG25" s="3">
        <f t="shared" si="5"/>
        <v>0</v>
      </c>
      <c r="AH25" s="3">
        <f t="shared" si="5"/>
        <v>0</v>
      </c>
      <c r="AI25" s="3">
        <f t="shared" si="5"/>
        <v>0</v>
      </c>
      <c r="AJ25" s="3">
        <f t="shared" si="5"/>
        <v>0</v>
      </c>
      <c r="AK25" s="3">
        <f t="shared" si="5"/>
        <v>0</v>
      </c>
      <c r="AL25" s="3">
        <f t="shared" si="5"/>
        <v>0</v>
      </c>
      <c r="AM25" s="3">
        <f t="shared" si="5"/>
        <v>0</v>
      </c>
    </row>
    <row r="26" spans="1:39" x14ac:dyDescent="0.3">
      <c r="A26" s="597"/>
      <c r="B26" s="11" t="str">
        <f t="shared" si="2"/>
        <v>Cooling</v>
      </c>
      <c r="C26" s="3">
        <f t="shared" si="2"/>
        <v>3761.096</v>
      </c>
      <c r="D26" s="3">
        <f t="shared" si="4"/>
        <v>6018.12</v>
      </c>
      <c r="E26" s="3">
        <f t="shared" si="5"/>
        <v>9444.9745164034575</v>
      </c>
      <c r="F26" s="3">
        <f t="shared" si="5"/>
        <v>27133.000644588315</v>
      </c>
      <c r="G26" s="3">
        <f t="shared" si="5"/>
        <v>49566.604254383674</v>
      </c>
      <c r="H26" s="3">
        <f t="shared" si="5"/>
        <v>54811.62025438367</v>
      </c>
      <c r="I26" s="3">
        <f t="shared" si="5"/>
        <v>56312.028254383673</v>
      </c>
      <c r="J26" s="3">
        <f t="shared" si="5"/>
        <v>60612.648254383676</v>
      </c>
      <c r="K26" s="3">
        <f t="shared" si="5"/>
        <v>86107.676254383681</v>
      </c>
      <c r="L26" s="3">
        <f t="shared" si="5"/>
        <v>117984.47625438368</v>
      </c>
      <c r="M26" s="3">
        <f t="shared" si="5"/>
        <v>172758.99530704043</v>
      </c>
      <c r="N26" s="3">
        <f t="shared" si="5"/>
        <v>389205.87807265337</v>
      </c>
      <c r="O26" s="3">
        <f t="shared" si="5"/>
        <v>389205.87807265337</v>
      </c>
      <c r="P26" s="3">
        <f t="shared" si="5"/>
        <v>389205.87807265337</v>
      </c>
      <c r="Q26" s="3">
        <f t="shared" si="5"/>
        <v>389205.87807265337</v>
      </c>
      <c r="R26" s="3">
        <f t="shared" si="5"/>
        <v>389205.87807265337</v>
      </c>
      <c r="S26" s="3">
        <f t="shared" si="5"/>
        <v>389205.87807265337</v>
      </c>
      <c r="T26" s="3">
        <f t="shared" si="5"/>
        <v>389205.87807265337</v>
      </c>
      <c r="U26" s="3">
        <f t="shared" si="5"/>
        <v>389205.87807265337</v>
      </c>
      <c r="V26" s="3">
        <f t="shared" si="5"/>
        <v>389205.87807265337</v>
      </c>
      <c r="W26" s="508">
        <f t="shared" si="5"/>
        <v>389205.87807265337</v>
      </c>
      <c r="X26" s="3">
        <f t="shared" si="5"/>
        <v>389205.87807265337</v>
      </c>
      <c r="Y26" s="3">
        <f t="shared" si="5"/>
        <v>389205.87807265337</v>
      </c>
      <c r="Z26" s="3">
        <f t="shared" si="5"/>
        <v>389205.87807265337</v>
      </c>
      <c r="AA26" s="3">
        <f t="shared" si="5"/>
        <v>389205.87807265337</v>
      </c>
      <c r="AB26" s="3">
        <f t="shared" si="5"/>
        <v>389205.87807265337</v>
      </c>
      <c r="AC26" s="3">
        <f t="shared" si="5"/>
        <v>389205.87807265337</v>
      </c>
      <c r="AD26" s="3">
        <f t="shared" si="5"/>
        <v>389205.87807265337</v>
      </c>
      <c r="AE26" s="3">
        <f t="shared" si="5"/>
        <v>389205.87807265337</v>
      </c>
      <c r="AF26" s="3">
        <f t="shared" si="5"/>
        <v>389205.87807265337</v>
      </c>
      <c r="AG26" s="3">
        <f t="shared" si="5"/>
        <v>389205.87807265337</v>
      </c>
      <c r="AH26" s="3">
        <f t="shared" si="5"/>
        <v>389205.87807265337</v>
      </c>
      <c r="AI26" s="3">
        <f t="shared" si="5"/>
        <v>389205.87807265337</v>
      </c>
      <c r="AJ26" s="3">
        <f t="shared" si="5"/>
        <v>389205.87807265337</v>
      </c>
      <c r="AK26" s="3">
        <f t="shared" si="5"/>
        <v>389205.87807265337</v>
      </c>
      <c r="AL26" s="3">
        <f t="shared" si="5"/>
        <v>389205.87807265337</v>
      </c>
      <c r="AM26" s="3">
        <f t="shared" si="5"/>
        <v>389205.87807265337</v>
      </c>
    </row>
    <row r="27" spans="1:39" x14ac:dyDescent="0.3">
      <c r="A27" s="597"/>
      <c r="B27" s="12" t="str">
        <f t="shared" si="2"/>
        <v>Ext Lighting</v>
      </c>
      <c r="C27" s="3">
        <f t="shared" si="2"/>
        <v>0</v>
      </c>
      <c r="D27" s="3">
        <f t="shared" si="4"/>
        <v>0</v>
      </c>
      <c r="E27" s="3">
        <f t="shared" si="5"/>
        <v>0</v>
      </c>
      <c r="F27" s="3">
        <f t="shared" si="5"/>
        <v>0</v>
      </c>
      <c r="G27" s="3">
        <f t="shared" si="5"/>
        <v>0</v>
      </c>
      <c r="H27" s="3">
        <f t="shared" si="5"/>
        <v>0</v>
      </c>
      <c r="I27" s="3">
        <f t="shared" si="5"/>
        <v>0</v>
      </c>
      <c r="J27" s="3">
        <f t="shared" si="5"/>
        <v>0</v>
      </c>
      <c r="K27" s="3">
        <f t="shared" si="5"/>
        <v>0</v>
      </c>
      <c r="L27" s="3">
        <f t="shared" si="5"/>
        <v>0</v>
      </c>
      <c r="M27" s="3">
        <f t="shared" si="5"/>
        <v>0</v>
      </c>
      <c r="N27" s="3">
        <f t="shared" si="5"/>
        <v>0</v>
      </c>
      <c r="O27" s="3">
        <f t="shared" si="5"/>
        <v>0</v>
      </c>
      <c r="P27" s="3">
        <f t="shared" si="5"/>
        <v>0</v>
      </c>
      <c r="Q27" s="3">
        <f t="shared" si="5"/>
        <v>0</v>
      </c>
      <c r="R27" s="3">
        <f t="shared" si="5"/>
        <v>0</v>
      </c>
      <c r="S27" s="3">
        <f t="shared" si="5"/>
        <v>0</v>
      </c>
      <c r="T27" s="3">
        <f t="shared" si="5"/>
        <v>0</v>
      </c>
      <c r="U27" s="3">
        <f t="shared" si="5"/>
        <v>0</v>
      </c>
      <c r="V27" s="3">
        <f t="shared" si="5"/>
        <v>0</v>
      </c>
      <c r="W27" s="508">
        <f t="shared" si="5"/>
        <v>0</v>
      </c>
      <c r="X27" s="3">
        <f t="shared" si="5"/>
        <v>0</v>
      </c>
      <c r="Y27" s="3">
        <f t="shared" si="5"/>
        <v>0</v>
      </c>
      <c r="Z27" s="3">
        <f t="shared" si="5"/>
        <v>0</v>
      </c>
      <c r="AA27" s="3">
        <f t="shared" si="5"/>
        <v>0</v>
      </c>
      <c r="AB27" s="3">
        <f t="shared" si="5"/>
        <v>0</v>
      </c>
      <c r="AC27" s="3">
        <f t="shared" si="5"/>
        <v>0</v>
      </c>
      <c r="AD27" s="3">
        <f t="shared" si="5"/>
        <v>0</v>
      </c>
      <c r="AE27" s="3">
        <f t="shared" si="5"/>
        <v>0</v>
      </c>
      <c r="AF27" s="3">
        <f t="shared" si="5"/>
        <v>0</v>
      </c>
      <c r="AG27" s="3">
        <f t="shared" si="5"/>
        <v>0</v>
      </c>
      <c r="AH27" s="3">
        <f t="shared" si="5"/>
        <v>0</v>
      </c>
      <c r="AI27" s="3">
        <f t="shared" si="5"/>
        <v>0</v>
      </c>
      <c r="AJ27" s="3">
        <f t="shared" si="5"/>
        <v>0</v>
      </c>
      <c r="AK27" s="3">
        <f t="shared" si="5"/>
        <v>0</v>
      </c>
      <c r="AL27" s="3">
        <f t="shared" si="5"/>
        <v>0</v>
      </c>
      <c r="AM27" s="3">
        <f t="shared" si="5"/>
        <v>0</v>
      </c>
    </row>
    <row r="28" spans="1:39" x14ac:dyDescent="0.3">
      <c r="A28" s="597"/>
      <c r="B28" s="11" t="str">
        <f t="shared" si="2"/>
        <v>Heating</v>
      </c>
      <c r="C28" s="3">
        <f t="shared" si="2"/>
        <v>0</v>
      </c>
      <c r="D28" s="3">
        <f t="shared" si="4"/>
        <v>0</v>
      </c>
      <c r="E28" s="3">
        <f t="shared" si="5"/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  <c r="N28" s="3">
        <f t="shared" si="5"/>
        <v>0</v>
      </c>
      <c r="O28" s="3">
        <f t="shared" si="5"/>
        <v>0</v>
      </c>
      <c r="P28" s="3">
        <f t="shared" si="5"/>
        <v>0</v>
      </c>
      <c r="Q28" s="3">
        <f t="shared" si="5"/>
        <v>0</v>
      </c>
      <c r="R28" s="3">
        <f t="shared" si="5"/>
        <v>0</v>
      </c>
      <c r="S28" s="3">
        <f t="shared" si="5"/>
        <v>0</v>
      </c>
      <c r="T28" s="3">
        <f t="shared" si="5"/>
        <v>0</v>
      </c>
      <c r="U28" s="3">
        <f t="shared" si="5"/>
        <v>0</v>
      </c>
      <c r="V28" s="3">
        <f t="shared" si="5"/>
        <v>0</v>
      </c>
      <c r="W28" s="508">
        <f t="shared" si="5"/>
        <v>0</v>
      </c>
      <c r="X28" s="3">
        <f t="shared" si="5"/>
        <v>0</v>
      </c>
      <c r="Y28" s="3">
        <f t="shared" si="5"/>
        <v>0</v>
      </c>
      <c r="Z28" s="3">
        <f t="shared" si="5"/>
        <v>0</v>
      </c>
      <c r="AA28" s="3">
        <f t="shared" si="5"/>
        <v>0</v>
      </c>
      <c r="AB28" s="3">
        <f t="shared" si="5"/>
        <v>0</v>
      </c>
      <c r="AC28" s="3">
        <f t="shared" si="5"/>
        <v>0</v>
      </c>
      <c r="AD28" s="3">
        <f t="shared" si="5"/>
        <v>0</v>
      </c>
      <c r="AE28" s="3">
        <f t="shared" si="5"/>
        <v>0</v>
      </c>
      <c r="AF28" s="3">
        <f t="shared" si="5"/>
        <v>0</v>
      </c>
      <c r="AG28" s="3">
        <f t="shared" si="5"/>
        <v>0</v>
      </c>
      <c r="AH28" s="3">
        <f t="shared" si="5"/>
        <v>0</v>
      </c>
      <c r="AI28" s="3">
        <f t="shared" si="5"/>
        <v>0</v>
      </c>
      <c r="AJ28" s="3">
        <f t="shared" si="5"/>
        <v>0</v>
      </c>
      <c r="AK28" s="3">
        <f t="shared" si="5"/>
        <v>0</v>
      </c>
      <c r="AL28" s="3">
        <f t="shared" si="5"/>
        <v>0</v>
      </c>
      <c r="AM28" s="3">
        <f t="shared" si="5"/>
        <v>0</v>
      </c>
    </row>
    <row r="29" spans="1:39" x14ac:dyDescent="0.3">
      <c r="A29" s="597"/>
      <c r="B29" s="11" t="str">
        <f t="shared" si="2"/>
        <v>HVAC</v>
      </c>
      <c r="C29" s="3">
        <f t="shared" si="2"/>
        <v>0</v>
      </c>
      <c r="D29" s="3">
        <f t="shared" si="4"/>
        <v>17215.304</v>
      </c>
      <c r="E29" s="3">
        <f t="shared" ref="E29:AM32" si="6">IF(SUM($C$19:$N$19)=0,0,D29+E11)</f>
        <v>22120.624221475839</v>
      </c>
      <c r="F29" s="3">
        <f t="shared" si="6"/>
        <v>212798.89378455159</v>
      </c>
      <c r="G29" s="3">
        <f t="shared" si="6"/>
        <v>216313.36108347785</v>
      </c>
      <c r="H29" s="3">
        <f t="shared" si="6"/>
        <v>216313.36108347785</v>
      </c>
      <c r="I29" s="3">
        <f t="shared" si="6"/>
        <v>217340.36108347785</v>
      </c>
      <c r="J29" s="3">
        <f t="shared" si="6"/>
        <v>217340.36108347785</v>
      </c>
      <c r="K29" s="3">
        <f t="shared" si="6"/>
        <v>226374.36108347785</v>
      </c>
      <c r="L29" s="3">
        <f t="shared" si="6"/>
        <v>516913.32655666658</v>
      </c>
      <c r="M29" s="3">
        <f t="shared" si="6"/>
        <v>1013867.4491888878</v>
      </c>
      <c r="N29" s="3">
        <f t="shared" si="6"/>
        <v>4559978.1722217416</v>
      </c>
      <c r="O29" s="3">
        <f t="shared" si="6"/>
        <v>4559978.1722217416</v>
      </c>
      <c r="P29" s="3">
        <f t="shared" si="6"/>
        <v>4559978.1722217416</v>
      </c>
      <c r="Q29" s="3">
        <f t="shared" si="6"/>
        <v>4559978.1722217416</v>
      </c>
      <c r="R29" s="3">
        <f t="shared" si="6"/>
        <v>4559978.1722217416</v>
      </c>
      <c r="S29" s="3">
        <f t="shared" si="6"/>
        <v>4559978.1722217416</v>
      </c>
      <c r="T29" s="3">
        <f t="shared" si="6"/>
        <v>4559978.1722217416</v>
      </c>
      <c r="U29" s="3">
        <f t="shared" si="6"/>
        <v>4559978.1722217416</v>
      </c>
      <c r="V29" s="3">
        <f t="shared" si="6"/>
        <v>4559978.1722217416</v>
      </c>
      <c r="W29" s="508">
        <f t="shared" si="6"/>
        <v>4559978.1722217416</v>
      </c>
      <c r="X29" s="3">
        <f t="shared" si="6"/>
        <v>4559978.1722217416</v>
      </c>
      <c r="Y29" s="3">
        <f t="shared" si="6"/>
        <v>4559978.1722217416</v>
      </c>
      <c r="Z29" s="3">
        <f t="shared" si="6"/>
        <v>4559978.1722217416</v>
      </c>
      <c r="AA29" s="3">
        <f t="shared" si="6"/>
        <v>4559978.1722217416</v>
      </c>
      <c r="AB29" s="3">
        <f t="shared" si="6"/>
        <v>4559978.1722217416</v>
      </c>
      <c r="AC29" s="3">
        <f t="shared" si="6"/>
        <v>4559978.1722217416</v>
      </c>
      <c r="AD29" s="3">
        <f t="shared" si="6"/>
        <v>4559978.1722217416</v>
      </c>
      <c r="AE29" s="3">
        <f t="shared" si="6"/>
        <v>4559978.1722217416</v>
      </c>
      <c r="AF29" s="3">
        <f t="shared" si="6"/>
        <v>4559978.1722217416</v>
      </c>
      <c r="AG29" s="3">
        <f t="shared" si="6"/>
        <v>4559978.1722217416</v>
      </c>
      <c r="AH29" s="3">
        <f t="shared" si="6"/>
        <v>4559978.1722217416</v>
      </c>
      <c r="AI29" s="3">
        <f t="shared" si="6"/>
        <v>4559978.1722217416</v>
      </c>
      <c r="AJ29" s="3">
        <f t="shared" si="6"/>
        <v>4559978.1722217416</v>
      </c>
      <c r="AK29" s="3">
        <f t="shared" si="6"/>
        <v>4559978.1722217416</v>
      </c>
      <c r="AL29" s="3">
        <f t="shared" si="6"/>
        <v>4559978.1722217416</v>
      </c>
      <c r="AM29" s="3">
        <f t="shared" si="6"/>
        <v>4559978.1722217416</v>
      </c>
    </row>
    <row r="30" spans="1:39" x14ac:dyDescent="0.3">
      <c r="A30" s="597"/>
      <c r="B30" s="11" t="str">
        <f t="shared" si="2"/>
        <v>Lighting</v>
      </c>
      <c r="C30" s="3">
        <f t="shared" si="2"/>
        <v>820220.97708131978</v>
      </c>
      <c r="D30" s="3">
        <f t="shared" si="4"/>
        <v>1871031.2838229095</v>
      </c>
      <c r="E30" s="3">
        <f t="shared" si="6"/>
        <v>2966690.8000648236</v>
      </c>
      <c r="F30" s="3">
        <f t="shared" si="6"/>
        <v>5682132.9461229313</v>
      </c>
      <c r="G30" s="3">
        <f t="shared" si="6"/>
        <v>7626359.3911921522</v>
      </c>
      <c r="H30" s="3">
        <f t="shared" si="6"/>
        <v>9034406.340133857</v>
      </c>
      <c r="I30" s="3">
        <f t="shared" si="6"/>
        <v>11106843.4302346</v>
      </c>
      <c r="J30" s="3">
        <f t="shared" si="6"/>
        <v>12666818.858257947</v>
      </c>
      <c r="K30" s="3">
        <f t="shared" si="6"/>
        <v>14247733.05039609</v>
      </c>
      <c r="L30" s="3">
        <f t="shared" si="6"/>
        <v>16127434.049961759</v>
      </c>
      <c r="M30" s="3">
        <f t="shared" si="6"/>
        <v>18180138.314622942</v>
      </c>
      <c r="N30" s="3">
        <f t="shared" si="6"/>
        <v>27401251.269709855</v>
      </c>
      <c r="O30" s="3">
        <f t="shared" si="6"/>
        <v>27401251.269709855</v>
      </c>
      <c r="P30" s="3">
        <f t="shared" si="6"/>
        <v>27401251.269709855</v>
      </c>
      <c r="Q30" s="3">
        <f t="shared" si="6"/>
        <v>27401251.269709855</v>
      </c>
      <c r="R30" s="3">
        <f t="shared" si="6"/>
        <v>27401251.269709855</v>
      </c>
      <c r="S30" s="3">
        <f t="shared" si="6"/>
        <v>27401251.269709855</v>
      </c>
      <c r="T30" s="3">
        <f t="shared" si="6"/>
        <v>27401251.269709855</v>
      </c>
      <c r="U30" s="3">
        <f t="shared" si="6"/>
        <v>27401251.269709855</v>
      </c>
      <c r="V30" s="3">
        <f t="shared" si="6"/>
        <v>27401251.269709855</v>
      </c>
      <c r="W30" s="508">
        <f t="shared" si="6"/>
        <v>27401251.269709855</v>
      </c>
      <c r="X30" s="3">
        <f t="shared" si="6"/>
        <v>27401251.269709855</v>
      </c>
      <c r="Y30" s="3">
        <f t="shared" si="6"/>
        <v>27401251.269709855</v>
      </c>
      <c r="Z30" s="3">
        <f t="shared" si="6"/>
        <v>27401251.269709855</v>
      </c>
      <c r="AA30" s="3">
        <f t="shared" si="6"/>
        <v>27401251.269709855</v>
      </c>
      <c r="AB30" s="3">
        <f t="shared" si="6"/>
        <v>27401251.269709855</v>
      </c>
      <c r="AC30" s="3">
        <f t="shared" si="6"/>
        <v>27401251.269709855</v>
      </c>
      <c r="AD30" s="3">
        <f t="shared" si="6"/>
        <v>27401251.269709855</v>
      </c>
      <c r="AE30" s="3">
        <f t="shared" si="6"/>
        <v>27401251.269709855</v>
      </c>
      <c r="AF30" s="3">
        <f t="shared" si="6"/>
        <v>27401251.269709855</v>
      </c>
      <c r="AG30" s="3">
        <f t="shared" si="6"/>
        <v>27401251.269709855</v>
      </c>
      <c r="AH30" s="3">
        <f t="shared" si="6"/>
        <v>27401251.269709855</v>
      </c>
      <c r="AI30" s="3">
        <f t="shared" si="6"/>
        <v>27401251.269709855</v>
      </c>
      <c r="AJ30" s="3">
        <f t="shared" si="6"/>
        <v>27401251.269709855</v>
      </c>
      <c r="AK30" s="3">
        <f t="shared" si="6"/>
        <v>27401251.269709855</v>
      </c>
      <c r="AL30" s="3">
        <f t="shared" si="6"/>
        <v>27401251.269709855</v>
      </c>
      <c r="AM30" s="3">
        <f t="shared" si="6"/>
        <v>27401251.269709855</v>
      </c>
    </row>
    <row r="31" spans="1:39" x14ac:dyDescent="0.3">
      <c r="A31" s="597"/>
      <c r="B31" s="11" t="str">
        <f t="shared" si="2"/>
        <v>Miscellaneous</v>
      </c>
      <c r="C31" s="3">
        <f t="shared" si="2"/>
        <v>0</v>
      </c>
      <c r="D31" s="3">
        <f t="shared" si="4"/>
        <v>0</v>
      </c>
      <c r="E31" s="3">
        <f t="shared" si="6"/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58078.979999999996</v>
      </c>
      <c r="J31" s="3">
        <f t="shared" si="6"/>
        <v>58078.979999999996</v>
      </c>
      <c r="K31" s="3">
        <f t="shared" si="6"/>
        <v>58078.979999999996</v>
      </c>
      <c r="L31" s="3">
        <f t="shared" si="6"/>
        <v>58078.979999999996</v>
      </c>
      <c r="M31" s="3">
        <f t="shared" si="6"/>
        <v>58078.979999999996</v>
      </c>
      <c r="N31" s="3">
        <f t="shared" si="6"/>
        <v>58078.979999999996</v>
      </c>
      <c r="O31" s="3">
        <f t="shared" si="6"/>
        <v>58078.979999999996</v>
      </c>
      <c r="P31" s="3">
        <f t="shared" si="6"/>
        <v>58078.979999999996</v>
      </c>
      <c r="Q31" s="3">
        <f t="shared" si="6"/>
        <v>58078.979999999996</v>
      </c>
      <c r="R31" s="3">
        <f t="shared" si="6"/>
        <v>58078.979999999996</v>
      </c>
      <c r="S31" s="3">
        <f t="shared" si="6"/>
        <v>58078.979999999996</v>
      </c>
      <c r="T31" s="3">
        <f t="shared" si="6"/>
        <v>58078.979999999996</v>
      </c>
      <c r="U31" s="3">
        <f t="shared" si="6"/>
        <v>58078.979999999996</v>
      </c>
      <c r="V31" s="3">
        <f t="shared" si="6"/>
        <v>58078.979999999996</v>
      </c>
      <c r="W31" s="508">
        <f t="shared" si="6"/>
        <v>58078.979999999996</v>
      </c>
      <c r="X31" s="3">
        <f t="shared" si="6"/>
        <v>58078.979999999996</v>
      </c>
      <c r="Y31" s="3">
        <f t="shared" si="6"/>
        <v>58078.979999999996</v>
      </c>
      <c r="Z31" s="3">
        <f t="shared" si="6"/>
        <v>58078.979999999996</v>
      </c>
      <c r="AA31" s="3">
        <f t="shared" si="6"/>
        <v>58078.979999999996</v>
      </c>
      <c r="AB31" s="3">
        <f t="shared" si="6"/>
        <v>58078.979999999996</v>
      </c>
      <c r="AC31" s="3">
        <f t="shared" si="6"/>
        <v>58078.979999999996</v>
      </c>
      <c r="AD31" s="3">
        <f t="shared" si="6"/>
        <v>58078.979999999996</v>
      </c>
      <c r="AE31" s="3">
        <f t="shared" si="6"/>
        <v>58078.979999999996</v>
      </c>
      <c r="AF31" s="3">
        <f t="shared" si="6"/>
        <v>58078.979999999996</v>
      </c>
      <c r="AG31" s="3">
        <f t="shared" si="6"/>
        <v>58078.979999999996</v>
      </c>
      <c r="AH31" s="3">
        <f t="shared" si="6"/>
        <v>58078.979999999996</v>
      </c>
      <c r="AI31" s="3">
        <f t="shared" si="6"/>
        <v>58078.979999999996</v>
      </c>
      <c r="AJ31" s="3">
        <f t="shared" si="6"/>
        <v>58078.979999999996</v>
      </c>
      <c r="AK31" s="3">
        <f t="shared" si="6"/>
        <v>58078.979999999996</v>
      </c>
      <c r="AL31" s="3">
        <f t="shared" si="6"/>
        <v>58078.979999999996</v>
      </c>
      <c r="AM31" s="3">
        <f t="shared" si="6"/>
        <v>58078.979999999996</v>
      </c>
    </row>
    <row r="32" spans="1:39" ht="15" customHeight="1" x14ac:dyDescent="0.3">
      <c r="A32" s="597"/>
      <c r="B32" s="11" t="str">
        <f t="shared" si="2"/>
        <v>Motors</v>
      </c>
      <c r="C32" s="3">
        <f t="shared" si="2"/>
        <v>0</v>
      </c>
      <c r="D32" s="3">
        <f t="shared" si="4"/>
        <v>0</v>
      </c>
      <c r="E32" s="3">
        <f t="shared" si="6"/>
        <v>0</v>
      </c>
      <c r="F32" s="3">
        <f t="shared" si="6"/>
        <v>0</v>
      </c>
      <c r="G32" s="3">
        <f t="shared" si="6"/>
        <v>0</v>
      </c>
      <c r="H32" s="3">
        <f t="shared" si="6"/>
        <v>0</v>
      </c>
      <c r="I32" s="3">
        <f t="shared" si="6"/>
        <v>0</v>
      </c>
      <c r="J32" s="3">
        <f t="shared" si="6"/>
        <v>0</v>
      </c>
      <c r="K32" s="3">
        <f t="shared" si="6"/>
        <v>0</v>
      </c>
      <c r="L32" s="3">
        <f t="shared" si="6"/>
        <v>0</v>
      </c>
      <c r="M32" s="3">
        <f t="shared" si="6"/>
        <v>0</v>
      </c>
      <c r="N32" s="3">
        <f t="shared" si="6"/>
        <v>0</v>
      </c>
      <c r="O32" s="3">
        <f t="shared" si="6"/>
        <v>0</v>
      </c>
      <c r="P32" s="3">
        <f t="shared" si="6"/>
        <v>0</v>
      </c>
      <c r="Q32" s="3">
        <f t="shared" si="6"/>
        <v>0</v>
      </c>
      <c r="R32" s="3">
        <f t="shared" si="6"/>
        <v>0</v>
      </c>
      <c r="S32" s="3">
        <f t="shared" si="6"/>
        <v>0</v>
      </c>
      <c r="T32" s="3">
        <f t="shared" si="6"/>
        <v>0</v>
      </c>
      <c r="U32" s="3">
        <f t="shared" si="6"/>
        <v>0</v>
      </c>
      <c r="V32" s="3">
        <f t="shared" si="6"/>
        <v>0</v>
      </c>
      <c r="W32" s="508">
        <f t="shared" si="6"/>
        <v>0</v>
      </c>
      <c r="X32" s="3">
        <f t="shared" si="6"/>
        <v>0</v>
      </c>
      <c r="Y32" s="3">
        <f t="shared" si="6"/>
        <v>0</v>
      </c>
      <c r="Z32" s="3">
        <f t="shared" si="6"/>
        <v>0</v>
      </c>
      <c r="AA32" s="3">
        <f t="shared" si="6"/>
        <v>0</v>
      </c>
      <c r="AB32" s="3">
        <f t="shared" si="6"/>
        <v>0</v>
      </c>
      <c r="AC32" s="3">
        <f t="shared" si="6"/>
        <v>0</v>
      </c>
      <c r="AD32" s="3">
        <f t="shared" si="6"/>
        <v>0</v>
      </c>
      <c r="AE32" s="3">
        <f t="shared" si="6"/>
        <v>0</v>
      </c>
      <c r="AF32" s="3">
        <f t="shared" si="6"/>
        <v>0</v>
      </c>
      <c r="AG32" s="3">
        <f t="shared" si="6"/>
        <v>0</v>
      </c>
      <c r="AH32" s="3">
        <f t="shared" si="6"/>
        <v>0</v>
      </c>
      <c r="AI32" s="3">
        <f t="shared" si="6"/>
        <v>0</v>
      </c>
      <c r="AJ32" s="3">
        <f t="shared" si="6"/>
        <v>0</v>
      </c>
      <c r="AK32" s="3">
        <f t="shared" si="6"/>
        <v>0</v>
      </c>
      <c r="AL32" s="3">
        <f t="shared" si="6"/>
        <v>0</v>
      </c>
      <c r="AM32" s="3">
        <f t="shared" si="6"/>
        <v>0</v>
      </c>
    </row>
    <row r="33" spans="1:39" x14ac:dyDescent="0.3">
      <c r="A33" s="597"/>
      <c r="B33" s="11" t="str">
        <f t="shared" si="2"/>
        <v>Process</v>
      </c>
      <c r="C33" s="3">
        <f t="shared" si="2"/>
        <v>0</v>
      </c>
      <c r="D33" s="3">
        <f t="shared" si="4"/>
        <v>0</v>
      </c>
      <c r="E33" s="3">
        <f t="shared" ref="E33:AM35" si="7">IF(SUM($C$19:$N$19)=0,0,D33+E15)</f>
        <v>0</v>
      </c>
      <c r="F33" s="3">
        <f t="shared" si="7"/>
        <v>0</v>
      </c>
      <c r="G33" s="3">
        <f t="shared" si="7"/>
        <v>0</v>
      </c>
      <c r="H33" s="3">
        <f t="shared" si="7"/>
        <v>0</v>
      </c>
      <c r="I33" s="3">
        <f t="shared" si="7"/>
        <v>0</v>
      </c>
      <c r="J33" s="3">
        <f t="shared" si="7"/>
        <v>0</v>
      </c>
      <c r="K33" s="3">
        <f t="shared" si="7"/>
        <v>0</v>
      </c>
      <c r="L33" s="3">
        <f t="shared" si="7"/>
        <v>0</v>
      </c>
      <c r="M33" s="3">
        <f t="shared" si="7"/>
        <v>0</v>
      </c>
      <c r="N33" s="3">
        <f t="shared" si="7"/>
        <v>0</v>
      </c>
      <c r="O33" s="3">
        <f t="shared" si="7"/>
        <v>0</v>
      </c>
      <c r="P33" s="3">
        <f t="shared" si="7"/>
        <v>0</v>
      </c>
      <c r="Q33" s="3">
        <f t="shared" si="7"/>
        <v>0</v>
      </c>
      <c r="R33" s="3">
        <f t="shared" si="7"/>
        <v>0</v>
      </c>
      <c r="S33" s="3">
        <f t="shared" si="7"/>
        <v>0</v>
      </c>
      <c r="T33" s="3">
        <f t="shared" si="7"/>
        <v>0</v>
      </c>
      <c r="U33" s="3">
        <f t="shared" si="7"/>
        <v>0</v>
      </c>
      <c r="V33" s="3">
        <f t="shared" si="7"/>
        <v>0</v>
      </c>
      <c r="W33" s="508">
        <f t="shared" si="7"/>
        <v>0</v>
      </c>
      <c r="X33" s="3">
        <f t="shared" si="7"/>
        <v>0</v>
      </c>
      <c r="Y33" s="3">
        <f t="shared" si="7"/>
        <v>0</v>
      </c>
      <c r="Z33" s="3">
        <f t="shared" si="7"/>
        <v>0</v>
      </c>
      <c r="AA33" s="3">
        <f t="shared" si="7"/>
        <v>0</v>
      </c>
      <c r="AB33" s="3">
        <f t="shared" si="7"/>
        <v>0</v>
      </c>
      <c r="AC33" s="3">
        <f t="shared" si="7"/>
        <v>0</v>
      </c>
      <c r="AD33" s="3">
        <f t="shared" si="7"/>
        <v>0</v>
      </c>
      <c r="AE33" s="3">
        <f t="shared" si="7"/>
        <v>0</v>
      </c>
      <c r="AF33" s="3">
        <f t="shared" si="7"/>
        <v>0</v>
      </c>
      <c r="AG33" s="3">
        <f t="shared" si="7"/>
        <v>0</v>
      </c>
      <c r="AH33" s="3">
        <f t="shared" si="7"/>
        <v>0</v>
      </c>
      <c r="AI33" s="3">
        <f t="shared" si="7"/>
        <v>0</v>
      </c>
      <c r="AJ33" s="3">
        <f t="shared" si="7"/>
        <v>0</v>
      </c>
      <c r="AK33" s="3">
        <f t="shared" si="7"/>
        <v>0</v>
      </c>
      <c r="AL33" s="3">
        <f t="shared" si="7"/>
        <v>0</v>
      </c>
      <c r="AM33" s="3">
        <f t="shared" si="7"/>
        <v>0</v>
      </c>
    </row>
    <row r="34" spans="1:39" x14ac:dyDescent="0.3">
      <c r="A34" s="597"/>
      <c r="B34" s="11" t="str">
        <f t="shared" si="2"/>
        <v>Refrigeration</v>
      </c>
      <c r="C34" s="3">
        <f t="shared" si="2"/>
        <v>0</v>
      </c>
      <c r="D34" s="3">
        <f t="shared" si="4"/>
        <v>0</v>
      </c>
      <c r="E34" s="3">
        <f t="shared" si="7"/>
        <v>0</v>
      </c>
      <c r="F34" s="3">
        <f t="shared" si="7"/>
        <v>0</v>
      </c>
      <c r="G34" s="3">
        <f t="shared" si="7"/>
        <v>0</v>
      </c>
      <c r="H34" s="3">
        <f t="shared" si="7"/>
        <v>0</v>
      </c>
      <c r="I34" s="3">
        <f t="shared" si="7"/>
        <v>0</v>
      </c>
      <c r="J34" s="3">
        <f t="shared" si="7"/>
        <v>9540.3431467871105</v>
      </c>
      <c r="K34" s="3">
        <f t="shared" si="7"/>
        <v>11715.732917623389</v>
      </c>
      <c r="L34" s="3">
        <f t="shared" si="7"/>
        <v>11715.732917623389</v>
      </c>
      <c r="M34" s="3">
        <f t="shared" si="7"/>
        <v>16485.904491016947</v>
      </c>
      <c r="N34" s="3">
        <f t="shared" si="7"/>
        <v>16833.984491016949</v>
      </c>
      <c r="O34" s="3">
        <f t="shared" si="7"/>
        <v>16833.984491016949</v>
      </c>
      <c r="P34" s="3">
        <f t="shared" si="7"/>
        <v>16833.984491016949</v>
      </c>
      <c r="Q34" s="3">
        <f t="shared" si="7"/>
        <v>16833.984491016949</v>
      </c>
      <c r="R34" s="3">
        <f t="shared" si="7"/>
        <v>16833.984491016949</v>
      </c>
      <c r="S34" s="3">
        <f t="shared" si="7"/>
        <v>16833.984491016949</v>
      </c>
      <c r="T34" s="3">
        <f t="shared" si="7"/>
        <v>16833.984491016949</v>
      </c>
      <c r="U34" s="3">
        <f t="shared" si="7"/>
        <v>16833.984491016949</v>
      </c>
      <c r="V34" s="3">
        <f t="shared" si="7"/>
        <v>16833.984491016949</v>
      </c>
      <c r="W34" s="508">
        <f t="shared" si="7"/>
        <v>16833.984491016949</v>
      </c>
      <c r="X34" s="3">
        <f t="shared" si="7"/>
        <v>16833.984491016949</v>
      </c>
      <c r="Y34" s="3">
        <f t="shared" si="7"/>
        <v>16833.984491016949</v>
      </c>
      <c r="Z34" s="3">
        <f t="shared" si="7"/>
        <v>16833.984491016949</v>
      </c>
      <c r="AA34" s="3">
        <f t="shared" si="7"/>
        <v>16833.984491016949</v>
      </c>
      <c r="AB34" s="3">
        <f t="shared" si="7"/>
        <v>16833.984491016949</v>
      </c>
      <c r="AC34" s="3">
        <f t="shared" si="7"/>
        <v>16833.984491016949</v>
      </c>
      <c r="AD34" s="3">
        <f t="shared" si="7"/>
        <v>16833.984491016949</v>
      </c>
      <c r="AE34" s="3">
        <f t="shared" si="7"/>
        <v>16833.984491016949</v>
      </c>
      <c r="AF34" s="3">
        <f t="shared" si="7"/>
        <v>16833.984491016949</v>
      </c>
      <c r="AG34" s="3">
        <f t="shared" si="7"/>
        <v>16833.984491016949</v>
      </c>
      <c r="AH34" s="3">
        <f t="shared" si="7"/>
        <v>16833.984491016949</v>
      </c>
      <c r="AI34" s="3">
        <f t="shared" si="7"/>
        <v>16833.984491016949</v>
      </c>
      <c r="AJ34" s="3">
        <f t="shared" si="7"/>
        <v>16833.984491016949</v>
      </c>
      <c r="AK34" s="3">
        <f t="shared" si="7"/>
        <v>16833.984491016949</v>
      </c>
      <c r="AL34" s="3">
        <f t="shared" si="7"/>
        <v>16833.984491016949</v>
      </c>
      <c r="AM34" s="3">
        <f t="shared" si="7"/>
        <v>16833.984491016949</v>
      </c>
    </row>
    <row r="35" spans="1:39" x14ac:dyDescent="0.3">
      <c r="A35" s="597"/>
      <c r="B35" s="11" t="str">
        <f t="shared" si="2"/>
        <v>Water Heating</v>
      </c>
      <c r="C35" s="3">
        <f t="shared" si="2"/>
        <v>0</v>
      </c>
      <c r="D35" s="3">
        <f t="shared" si="4"/>
        <v>0</v>
      </c>
      <c r="E35" s="3">
        <f t="shared" si="7"/>
        <v>19378.896000000001</v>
      </c>
      <c r="F35" s="3">
        <f t="shared" si="7"/>
        <v>19378.896000000001</v>
      </c>
      <c r="G35" s="3">
        <f t="shared" si="7"/>
        <v>19378.896000000001</v>
      </c>
      <c r="H35" s="3">
        <f t="shared" si="7"/>
        <v>19378.896000000001</v>
      </c>
      <c r="I35" s="3">
        <f t="shared" si="7"/>
        <v>19378.896000000001</v>
      </c>
      <c r="J35" s="3">
        <f t="shared" si="7"/>
        <v>19378.896000000001</v>
      </c>
      <c r="K35" s="3">
        <f t="shared" si="7"/>
        <v>38757.792000000001</v>
      </c>
      <c r="L35" s="3">
        <f t="shared" si="7"/>
        <v>38757.792000000001</v>
      </c>
      <c r="M35" s="3">
        <f t="shared" si="7"/>
        <v>38757.792000000001</v>
      </c>
      <c r="N35" s="3">
        <f t="shared" si="7"/>
        <v>58136.688000000002</v>
      </c>
      <c r="O35" s="3">
        <f t="shared" si="7"/>
        <v>58136.688000000002</v>
      </c>
      <c r="P35" s="3">
        <f t="shared" si="7"/>
        <v>58136.688000000002</v>
      </c>
      <c r="Q35" s="3">
        <f t="shared" si="7"/>
        <v>58136.688000000002</v>
      </c>
      <c r="R35" s="3">
        <f t="shared" si="7"/>
        <v>58136.688000000002</v>
      </c>
      <c r="S35" s="3">
        <f t="shared" si="7"/>
        <v>58136.688000000002</v>
      </c>
      <c r="T35" s="3">
        <f t="shared" si="7"/>
        <v>58136.688000000002</v>
      </c>
      <c r="U35" s="3">
        <f t="shared" si="7"/>
        <v>58136.688000000002</v>
      </c>
      <c r="V35" s="3">
        <f t="shared" si="7"/>
        <v>58136.688000000002</v>
      </c>
      <c r="W35" s="508">
        <f t="shared" si="7"/>
        <v>58136.688000000002</v>
      </c>
      <c r="X35" s="3">
        <f t="shared" si="7"/>
        <v>58136.688000000002</v>
      </c>
      <c r="Y35" s="3">
        <f t="shared" si="7"/>
        <v>58136.688000000002</v>
      </c>
      <c r="Z35" s="3">
        <f t="shared" si="7"/>
        <v>58136.688000000002</v>
      </c>
      <c r="AA35" s="3">
        <f t="shared" si="7"/>
        <v>58136.688000000002</v>
      </c>
      <c r="AB35" s="3">
        <f t="shared" si="7"/>
        <v>58136.688000000002</v>
      </c>
      <c r="AC35" s="3">
        <f t="shared" si="7"/>
        <v>58136.688000000002</v>
      </c>
      <c r="AD35" s="3">
        <f t="shared" si="7"/>
        <v>58136.688000000002</v>
      </c>
      <c r="AE35" s="3">
        <f t="shared" si="7"/>
        <v>58136.688000000002</v>
      </c>
      <c r="AF35" s="3">
        <f t="shared" si="7"/>
        <v>58136.688000000002</v>
      </c>
      <c r="AG35" s="3">
        <f t="shared" si="7"/>
        <v>58136.688000000002</v>
      </c>
      <c r="AH35" s="3">
        <f t="shared" si="7"/>
        <v>58136.688000000002</v>
      </c>
      <c r="AI35" s="3">
        <f t="shared" si="7"/>
        <v>58136.688000000002</v>
      </c>
      <c r="AJ35" s="3">
        <f t="shared" si="7"/>
        <v>58136.688000000002</v>
      </c>
      <c r="AK35" s="3">
        <f t="shared" si="7"/>
        <v>58136.688000000002</v>
      </c>
      <c r="AL35" s="3">
        <f t="shared" si="7"/>
        <v>58136.688000000002</v>
      </c>
      <c r="AM35" s="3">
        <f t="shared" si="7"/>
        <v>58136.688000000002</v>
      </c>
    </row>
    <row r="36" spans="1:39" ht="15" customHeight="1" x14ac:dyDescent="0.3">
      <c r="A36" s="597"/>
      <c r="B36" s="11" t="str">
        <f t="shared" si="2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35">
      <c r="A37" s="598"/>
      <c r="B37" s="273" t="str">
        <f t="shared" si="2"/>
        <v>Monthly kWh</v>
      </c>
      <c r="C37" s="274">
        <f>SUM(C23:C36)</f>
        <v>823982.0730813198</v>
      </c>
      <c r="D37" s="274">
        <f t="shared" ref="D37" si="8">SUM(D23:D36)</f>
        <v>1894264.7078229096</v>
      </c>
      <c r="E37" s="274">
        <f t="shared" ref="E37" si="9">SUM(E23:E36)</f>
        <v>3017635.294802703</v>
      </c>
      <c r="F37" s="274">
        <f t="shared" ref="F37" si="10">SUM(F23:F36)</f>
        <v>5941443.7365520708</v>
      </c>
      <c r="G37" s="274">
        <f t="shared" ref="G37" si="11">SUM(G23:G36)</f>
        <v>7911618.2525300132</v>
      </c>
      <c r="H37" s="274">
        <f t="shared" ref="H37" si="12">SUM(H23:H36)</f>
        <v>9324910.2174717188</v>
      </c>
      <c r="I37" s="274">
        <f t="shared" ref="I37" si="13">SUM(I23:I36)</f>
        <v>11457953.695572462</v>
      </c>
      <c r="J37" s="274">
        <f t="shared" ref="J37" si="14">SUM(J23:J36)</f>
        <v>13031770.086742597</v>
      </c>
      <c r="K37" s="274">
        <f t="shared" ref="K37" si="15">SUM(K23:K36)</f>
        <v>14668767.592651576</v>
      </c>
      <c r="L37" s="274">
        <f t="shared" ref="L37" si="16">SUM(L23:L36)</f>
        <v>16870884.357690431</v>
      </c>
      <c r="M37" s="274">
        <f t="shared" ref="M37" si="17">SUM(M23:M36)</f>
        <v>19499519.848609891</v>
      </c>
      <c r="N37" s="274">
        <f t="shared" ref="N37" si="18">SUM(N23:N36)</f>
        <v>32502917.385495268</v>
      </c>
      <c r="O37" s="274">
        <f t="shared" ref="O37" si="19">SUM(O23:O36)</f>
        <v>32502917.385495268</v>
      </c>
      <c r="P37" s="274">
        <f t="shared" ref="P37" si="20">SUM(P23:P36)</f>
        <v>32502917.385495268</v>
      </c>
      <c r="Q37" s="274">
        <f t="shared" ref="Q37" si="21">SUM(Q23:Q36)</f>
        <v>32502917.385495268</v>
      </c>
      <c r="R37" s="274">
        <f t="shared" ref="R37" si="22">SUM(R23:R36)</f>
        <v>32502917.385495268</v>
      </c>
      <c r="S37" s="274">
        <f t="shared" ref="S37" si="23">SUM(S23:S36)</f>
        <v>32502917.385495268</v>
      </c>
      <c r="T37" s="274">
        <f t="shared" ref="T37" si="24">SUM(T23:T36)</f>
        <v>32502917.385495268</v>
      </c>
      <c r="U37" s="274">
        <f t="shared" ref="U37" si="25">SUM(U23:U36)</f>
        <v>32502917.385495268</v>
      </c>
      <c r="V37" s="274">
        <f t="shared" ref="V37" si="26">SUM(V23:V36)</f>
        <v>32502917.385495268</v>
      </c>
      <c r="W37" s="274">
        <f t="shared" ref="W37" si="27">SUM(W23:W36)</f>
        <v>32502917.385495268</v>
      </c>
      <c r="X37" s="274">
        <f t="shared" ref="X37" si="28">SUM(X23:X36)</f>
        <v>32502917.385495268</v>
      </c>
      <c r="Y37" s="274">
        <f t="shared" ref="Y37" si="29">SUM(Y23:Y36)</f>
        <v>32502917.385495268</v>
      </c>
      <c r="Z37" s="274">
        <f t="shared" ref="Z37" si="30">SUM(Z23:Z36)</f>
        <v>32502917.385495268</v>
      </c>
      <c r="AA37" s="274">
        <f t="shared" ref="AA37" si="31">SUM(AA23:AA36)</f>
        <v>32502917.385495268</v>
      </c>
      <c r="AB37" s="274">
        <f t="shared" ref="AB37" si="32">SUM(AB23:AB36)</f>
        <v>32502917.385495268</v>
      </c>
      <c r="AC37" s="274">
        <f t="shared" ref="AC37" si="33">SUM(AC23:AC36)</f>
        <v>32502917.385495268</v>
      </c>
      <c r="AD37" s="274">
        <f t="shared" ref="AD37" si="34">SUM(AD23:AD36)</f>
        <v>32502917.385495268</v>
      </c>
      <c r="AE37" s="274">
        <f t="shared" ref="AE37" si="35">SUM(AE23:AE36)</f>
        <v>32502917.385495268</v>
      </c>
      <c r="AF37" s="274">
        <f t="shared" ref="AF37" si="36">SUM(AF23:AF36)</f>
        <v>32502917.385495268</v>
      </c>
      <c r="AG37" s="274">
        <f t="shared" ref="AG37" si="37">SUM(AG23:AG36)</f>
        <v>32502917.385495268</v>
      </c>
      <c r="AH37" s="274">
        <f t="shared" ref="AH37" si="38">SUM(AH23:AH36)</f>
        <v>32502917.385495268</v>
      </c>
      <c r="AI37" s="274">
        <f t="shared" ref="AI37" si="39">SUM(AI23:AI36)</f>
        <v>32502917.385495268</v>
      </c>
      <c r="AJ37" s="274">
        <f t="shared" ref="AJ37" si="40">SUM(AJ23:AJ36)</f>
        <v>32502917.385495268</v>
      </c>
      <c r="AK37" s="274">
        <f t="shared" ref="AK37" si="41">SUM(AK23:AK36)</f>
        <v>32502917.385495268</v>
      </c>
      <c r="AL37" s="274">
        <f t="shared" ref="AL37" si="42">SUM(AL23:AL36)</f>
        <v>32502917.385495268</v>
      </c>
      <c r="AM37" s="274">
        <f t="shared" ref="AM37" si="43">SUM(AM23:AM36)</f>
        <v>32502917.385495268</v>
      </c>
    </row>
    <row r="38" spans="1:39" s="44" customFormat="1" x14ac:dyDescent="0.3">
      <c r="A38" s="8"/>
      <c r="B38" s="302"/>
      <c r="C38" s="9"/>
      <c r="D38" s="302"/>
      <c r="E38" s="9"/>
      <c r="F38" s="302"/>
      <c r="G38" s="302"/>
      <c r="H38" s="9"/>
      <c r="I38" s="302"/>
      <c r="J38" s="302"/>
      <c r="K38" s="9"/>
      <c r="L38" s="302"/>
      <c r="M38" s="302"/>
      <c r="N38" s="366" t="s">
        <v>147</v>
      </c>
      <c r="O38" s="365">
        <f>SUM(C5:N18)</f>
        <v>32502917.385495272</v>
      </c>
      <c r="P38" s="302"/>
      <c r="Q38" s="9"/>
      <c r="R38" s="302"/>
      <c r="S38" s="302"/>
      <c r="T38" s="9"/>
      <c r="U38" s="302"/>
      <c r="V38" s="302"/>
      <c r="W38" s="9"/>
      <c r="X38" s="302"/>
      <c r="Y38" s="302"/>
      <c r="Z38" s="9"/>
      <c r="AA38" s="302"/>
      <c r="AB38" s="302"/>
      <c r="AC38" s="9"/>
      <c r="AD38" s="302"/>
      <c r="AE38" s="302"/>
      <c r="AF38" s="9"/>
      <c r="AG38" s="302"/>
      <c r="AH38" s="302"/>
      <c r="AI38" s="9"/>
      <c r="AJ38" s="302"/>
      <c r="AK38" s="302"/>
      <c r="AL38" s="9"/>
      <c r="AM38" s="302"/>
    </row>
    <row r="39" spans="1:39" s="44" customFormat="1" ht="15" thickBot="1" x14ac:dyDescent="0.35">
      <c r="C39" s="303"/>
      <c r="D39" s="146"/>
      <c r="E39" s="303"/>
      <c r="F39" s="146"/>
      <c r="G39" s="146"/>
      <c r="H39" s="303"/>
      <c r="I39" s="146"/>
      <c r="J39" s="146"/>
      <c r="K39" s="303"/>
      <c r="L39" s="146"/>
      <c r="M39" s="146"/>
      <c r="N39" s="303"/>
      <c r="O39" s="146"/>
      <c r="P39" s="146"/>
      <c r="Q39" s="303"/>
      <c r="R39" s="146"/>
      <c r="S39" s="146"/>
      <c r="T39" s="303"/>
      <c r="U39" s="146"/>
      <c r="V39" s="146"/>
      <c r="W39" s="303"/>
      <c r="X39" s="146"/>
      <c r="Y39" s="146"/>
      <c r="Z39" s="303"/>
      <c r="AA39" s="146"/>
      <c r="AB39" s="146"/>
      <c r="AC39" s="303"/>
      <c r="AD39" s="146"/>
      <c r="AE39" s="146"/>
      <c r="AF39" s="303"/>
      <c r="AG39" s="146"/>
      <c r="AH39" s="146"/>
      <c r="AI39" s="303"/>
      <c r="AJ39" s="146"/>
      <c r="AK39" s="146"/>
      <c r="AL39" s="303"/>
      <c r="AM39" s="146"/>
    </row>
    <row r="40" spans="1:39" ht="15.6" x14ac:dyDescent="0.3">
      <c r="A40" s="599" t="s">
        <v>129</v>
      </c>
      <c r="B40" s="17" t="s">
        <v>124</v>
      </c>
      <c r="C40" s="271">
        <v>43831</v>
      </c>
      <c r="D40" s="271">
        <v>43862</v>
      </c>
      <c r="E40" s="271">
        <v>43891</v>
      </c>
      <c r="F40" s="271">
        <v>43922</v>
      </c>
      <c r="G40" s="271">
        <v>43952</v>
      </c>
      <c r="H40" s="271">
        <v>43983</v>
      </c>
      <c r="I40" s="271">
        <v>44013</v>
      </c>
      <c r="J40" s="271">
        <v>44044</v>
      </c>
      <c r="K40" s="271">
        <v>44075</v>
      </c>
      <c r="L40" s="271">
        <v>44105</v>
      </c>
      <c r="M40" s="271">
        <v>44136</v>
      </c>
      <c r="N40" s="271">
        <v>44166</v>
      </c>
      <c r="O40" s="271">
        <v>44197</v>
      </c>
      <c r="P40" s="271">
        <v>44228</v>
      </c>
      <c r="Q40" s="271">
        <v>44256</v>
      </c>
      <c r="R40" s="271">
        <v>44287</v>
      </c>
      <c r="S40" s="271">
        <v>44317</v>
      </c>
      <c r="T40" s="271">
        <v>44348</v>
      </c>
      <c r="U40" s="271">
        <v>44378</v>
      </c>
      <c r="V40" s="271">
        <v>44409</v>
      </c>
      <c r="W40" s="271">
        <v>44440</v>
      </c>
      <c r="X40" s="271">
        <v>44470</v>
      </c>
      <c r="Y40" s="271">
        <v>44501</v>
      </c>
      <c r="Z40" s="271">
        <v>44531</v>
      </c>
      <c r="AA40" s="271">
        <v>44562</v>
      </c>
      <c r="AB40" s="271">
        <v>44593</v>
      </c>
      <c r="AC40" s="271">
        <v>44621</v>
      </c>
      <c r="AD40" s="271">
        <v>44652</v>
      </c>
      <c r="AE40" s="271">
        <v>44682</v>
      </c>
      <c r="AF40" s="271">
        <v>44713</v>
      </c>
      <c r="AG40" s="271">
        <v>44743</v>
      </c>
      <c r="AH40" s="271">
        <v>44774</v>
      </c>
      <c r="AI40" s="271">
        <v>44805</v>
      </c>
      <c r="AJ40" s="271">
        <v>44835</v>
      </c>
      <c r="AK40" s="271">
        <v>44866</v>
      </c>
      <c r="AL40" s="271">
        <v>44896</v>
      </c>
      <c r="AM40" s="271">
        <v>44927</v>
      </c>
    </row>
    <row r="41" spans="1:39" ht="15" customHeight="1" x14ac:dyDescent="0.3">
      <c r="A41" s="600"/>
      <c r="B41" s="11" t="str">
        <f t="shared" ref="B41:B55" si="44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45">G41</f>
        <v>0</v>
      </c>
      <c r="I41" s="3">
        <f t="shared" si="45"/>
        <v>0</v>
      </c>
      <c r="J41" s="3">
        <f t="shared" si="45"/>
        <v>0</v>
      </c>
      <c r="K41" s="3">
        <f t="shared" si="45"/>
        <v>0</v>
      </c>
      <c r="L41" s="3">
        <f t="shared" si="45"/>
        <v>0</v>
      </c>
      <c r="M41" s="3">
        <f t="shared" si="45"/>
        <v>0</v>
      </c>
      <c r="N41" s="3">
        <f t="shared" si="45"/>
        <v>0</v>
      </c>
      <c r="O41" s="3">
        <f t="shared" si="45"/>
        <v>0</v>
      </c>
      <c r="P41" s="3">
        <f t="shared" si="45"/>
        <v>0</v>
      </c>
      <c r="Q41" s="3">
        <f t="shared" si="45"/>
        <v>0</v>
      </c>
      <c r="R41" s="3">
        <f t="shared" si="45"/>
        <v>0</v>
      </c>
      <c r="S41" s="3">
        <f t="shared" si="45"/>
        <v>0</v>
      </c>
      <c r="T41" s="3">
        <f t="shared" si="45"/>
        <v>0</v>
      </c>
      <c r="U41" s="3">
        <f t="shared" si="45"/>
        <v>0</v>
      </c>
      <c r="V41" s="3">
        <f t="shared" si="45"/>
        <v>0</v>
      </c>
      <c r="W41" s="3">
        <f t="shared" si="45"/>
        <v>0</v>
      </c>
      <c r="X41" s="3">
        <f t="shared" si="45"/>
        <v>0</v>
      </c>
      <c r="Y41" s="3">
        <f t="shared" si="45"/>
        <v>0</v>
      </c>
      <c r="Z41" s="3">
        <f t="shared" si="45"/>
        <v>0</v>
      </c>
      <c r="AA41" s="3">
        <f t="shared" si="45"/>
        <v>0</v>
      </c>
      <c r="AB41" s="3">
        <f t="shared" si="45"/>
        <v>0</v>
      </c>
      <c r="AC41" s="508">
        <v>19432.412999999997</v>
      </c>
      <c r="AD41" s="3">
        <f t="shared" si="45"/>
        <v>19432.412999999997</v>
      </c>
      <c r="AE41" s="3">
        <f t="shared" si="45"/>
        <v>19432.412999999997</v>
      </c>
      <c r="AF41" s="3">
        <f t="shared" si="45"/>
        <v>19432.412999999997</v>
      </c>
      <c r="AG41" s="3">
        <f t="shared" si="45"/>
        <v>19432.412999999997</v>
      </c>
      <c r="AH41" s="3">
        <f t="shared" si="45"/>
        <v>19432.412999999997</v>
      </c>
      <c r="AI41" s="3">
        <f t="shared" si="45"/>
        <v>19432.412999999997</v>
      </c>
      <c r="AJ41" s="3">
        <f t="shared" si="45"/>
        <v>19432.412999999997</v>
      </c>
      <c r="AK41" s="3">
        <f t="shared" si="45"/>
        <v>19432.412999999997</v>
      </c>
      <c r="AL41" s="3">
        <f t="shared" si="45"/>
        <v>19432.412999999997</v>
      </c>
      <c r="AM41" s="3">
        <f t="shared" si="45"/>
        <v>19432.412999999997</v>
      </c>
    </row>
    <row r="42" spans="1:39" x14ac:dyDescent="0.3">
      <c r="A42" s="600"/>
      <c r="B42" s="12" t="str">
        <f t="shared" si="44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46">F42</f>
        <v>0</v>
      </c>
      <c r="H42" s="3">
        <f t="shared" si="46"/>
        <v>0</v>
      </c>
      <c r="I42" s="3">
        <f t="shared" si="46"/>
        <v>0</v>
      </c>
      <c r="J42" s="3">
        <f t="shared" si="46"/>
        <v>0</v>
      </c>
      <c r="K42" s="3">
        <f t="shared" si="46"/>
        <v>0</v>
      </c>
      <c r="L42" s="3">
        <f t="shared" si="46"/>
        <v>0</v>
      </c>
      <c r="M42" s="3">
        <f t="shared" si="46"/>
        <v>0</v>
      </c>
      <c r="N42" s="3">
        <f t="shared" si="46"/>
        <v>0</v>
      </c>
      <c r="O42" s="3">
        <f t="shared" si="46"/>
        <v>0</v>
      </c>
      <c r="P42" s="3">
        <f t="shared" si="46"/>
        <v>0</v>
      </c>
      <c r="Q42" s="3">
        <f t="shared" si="46"/>
        <v>0</v>
      </c>
      <c r="R42" s="3">
        <f t="shared" si="46"/>
        <v>0</v>
      </c>
      <c r="S42" s="3">
        <f t="shared" si="46"/>
        <v>0</v>
      </c>
      <c r="T42" s="3">
        <f t="shared" si="46"/>
        <v>0</v>
      </c>
      <c r="U42" s="3">
        <f t="shared" si="46"/>
        <v>0</v>
      </c>
      <c r="V42" s="3">
        <f t="shared" si="46"/>
        <v>0</v>
      </c>
      <c r="W42" s="3">
        <f t="shared" si="46"/>
        <v>0</v>
      </c>
      <c r="X42" s="3">
        <f t="shared" si="46"/>
        <v>0</v>
      </c>
      <c r="Y42" s="3">
        <f t="shared" si="46"/>
        <v>0</v>
      </c>
      <c r="Z42" s="3">
        <f t="shared" si="46"/>
        <v>0</v>
      </c>
      <c r="AA42" s="3">
        <f t="shared" si="46"/>
        <v>0</v>
      </c>
      <c r="AB42" s="3">
        <f t="shared" si="46"/>
        <v>0</v>
      </c>
      <c r="AC42" s="508">
        <v>0</v>
      </c>
      <c r="AD42" s="3">
        <f t="shared" si="46"/>
        <v>0</v>
      </c>
      <c r="AE42" s="3">
        <f t="shared" si="46"/>
        <v>0</v>
      </c>
      <c r="AF42" s="3">
        <f t="shared" si="46"/>
        <v>0</v>
      </c>
      <c r="AG42" s="3">
        <f t="shared" si="46"/>
        <v>0</v>
      </c>
      <c r="AH42" s="3">
        <f t="shared" si="46"/>
        <v>0</v>
      </c>
      <c r="AI42" s="3">
        <f t="shared" si="46"/>
        <v>0</v>
      </c>
      <c r="AJ42" s="3">
        <f t="shared" si="46"/>
        <v>0</v>
      </c>
      <c r="AK42" s="3">
        <f t="shared" si="46"/>
        <v>0</v>
      </c>
      <c r="AL42" s="3">
        <f t="shared" si="46"/>
        <v>0</v>
      </c>
      <c r="AM42" s="3">
        <f t="shared" si="46"/>
        <v>0</v>
      </c>
    </row>
    <row r="43" spans="1:39" x14ac:dyDescent="0.3">
      <c r="A43" s="600"/>
      <c r="B43" s="11" t="str">
        <f t="shared" si="44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47">F43</f>
        <v>0</v>
      </c>
      <c r="H43" s="3">
        <f t="shared" si="47"/>
        <v>0</v>
      </c>
      <c r="I43" s="3">
        <f t="shared" si="47"/>
        <v>0</v>
      </c>
      <c r="J43" s="3">
        <f t="shared" si="47"/>
        <v>0</v>
      </c>
      <c r="K43" s="3">
        <f t="shared" si="47"/>
        <v>0</v>
      </c>
      <c r="L43" s="3">
        <f t="shared" si="47"/>
        <v>0</v>
      </c>
      <c r="M43" s="3">
        <f t="shared" si="47"/>
        <v>0</v>
      </c>
      <c r="N43" s="3">
        <f t="shared" si="47"/>
        <v>0</v>
      </c>
      <c r="O43" s="3">
        <f t="shared" si="47"/>
        <v>0</v>
      </c>
      <c r="P43" s="3">
        <f t="shared" si="47"/>
        <v>0</v>
      </c>
      <c r="Q43" s="3">
        <f t="shared" si="47"/>
        <v>0</v>
      </c>
      <c r="R43" s="3">
        <f t="shared" si="47"/>
        <v>0</v>
      </c>
      <c r="S43" s="3">
        <f t="shared" si="47"/>
        <v>0</v>
      </c>
      <c r="T43" s="3">
        <f t="shared" si="47"/>
        <v>0</v>
      </c>
      <c r="U43" s="3">
        <f t="shared" si="47"/>
        <v>0</v>
      </c>
      <c r="V43" s="3">
        <f t="shared" si="47"/>
        <v>0</v>
      </c>
      <c r="W43" s="3">
        <f t="shared" si="47"/>
        <v>0</v>
      </c>
      <c r="X43" s="3">
        <f t="shared" si="47"/>
        <v>0</v>
      </c>
      <c r="Y43" s="3">
        <f t="shared" si="47"/>
        <v>0</v>
      </c>
      <c r="Z43" s="3">
        <f t="shared" si="47"/>
        <v>0</v>
      </c>
      <c r="AA43" s="3">
        <f t="shared" si="47"/>
        <v>0</v>
      </c>
      <c r="AB43" s="3">
        <f t="shared" si="47"/>
        <v>0</v>
      </c>
      <c r="AC43" s="508">
        <v>0</v>
      </c>
      <c r="AD43" s="3">
        <f t="shared" si="47"/>
        <v>0</v>
      </c>
      <c r="AE43" s="3">
        <f t="shared" si="47"/>
        <v>0</v>
      </c>
      <c r="AF43" s="3">
        <f t="shared" si="47"/>
        <v>0</v>
      </c>
      <c r="AG43" s="3">
        <f t="shared" si="47"/>
        <v>0</v>
      </c>
      <c r="AH43" s="3">
        <f t="shared" si="47"/>
        <v>0</v>
      </c>
      <c r="AI43" s="3">
        <f t="shared" si="47"/>
        <v>0</v>
      </c>
      <c r="AJ43" s="3">
        <f t="shared" si="47"/>
        <v>0</v>
      </c>
      <c r="AK43" s="3">
        <f t="shared" si="47"/>
        <v>0</v>
      </c>
      <c r="AL43" s="3">
        <f t="shared" si="47"/>
        <v>0</v>
      </c>
      <c r="AM43" s="3">
        <f t="shared" si="47"/>
        <v>0</v>
      </c>
    </row>
    <row r="44" spans="1:39" x14ac:dyDescent="0.3">
      <c r="A44" s="600"/>
      <c r="B44" s="11" t="str">
        <f t="shared" si="44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48">F44</f>
        <v>0</v>
      </c>
      <c r="H44" s="3">
        <f t="shared" si="48"/>
        <v>0</v>
      </c>
      <c r="I44" s="3">
        <f t="shared" si="48"/>
        <v>0</v>
      </c>
      <c r="J44" s="3">
        <f t="shared" si="48"/>
        <v>0</v>
      </c>
      <c r="K44" s="3">
        <f t="shared" si="48"/>
        <v>0</v>
      </c>
      <c r="L44" s="3">
        <f t="shared" si="48"/>
        <v>0</v>
      </c>
      <c r="M44" s="3">
        <f t="shared" si="48"/>
        <v>0</v>
      </c>
      <c r="N44" s="3">
        <f t="shared" si="48"/>
        <v>0</v>
      </c>
      <c r="O44" s="3">
        <f t="shared" si="48"/>
        <v>0</v>
      </c>
      <c r="P44" s="3">
        <f t="shared" si="48"/>
        <v>0</v>
      </c>
      <c r="Q44" s="3">
        <f t="shared" si="48"/>
        <v>0</v>
      </c>
      <c r="R44" s="3">
        <f t="shared" si="48"/>
        <v>0</v>
      </c>
      <c r="S44" s="3">
        <f t="shared" si="48"/>
        <v>0</v>
      </c>
      <c r="T44" s="3">
        <f t="shared" si="48"/>
        <v>0</v>
      </c>
      <c r="U44" s="3">
        <f t="shared" si="48"/>
        <v>0</v>
      </c>
      <c r="V44" s="3">
        <f t="shared" si="48"/>
        <v>0</v>
      </c>
      <c r="W44" s="3">
        <f t="shared" si="48"/>
        <v>0</v>
      </c>
      <c r="X44" s="3">
        <f t="shared" si="48"/>
        <v>0</v>
      </c>
      <c r="Y44" s="3">
        <f t="shared" si="48"/>
        <v>0</v>
      </c>
      <c r="Z44" s="3">
        <f t="shared" si="48"/>
        <v>0</v>
      </c>
      <c r="AA44" s="3">
        <f t="shared" si="48"/>
        <v>0</v>
      </c>
      <c r="AB44" s="3">
        <f t="shared" si="48"/>
        <v>0</v>
      </c>
      <c r="AC44" s="508">
        <v>389205.87807265337</v>
      </c>
      <c r="AD44" s="3">
        <f t="shared" si="48"/>
        <v>389205.87807265337</v>
      </c>
      <c r="AE44" s="3">
        <f t="shared" si="48"/>
        <v>389205.87807265337</v>
      </c>
      <c r="AF44" s="3">
        <f t="shared" si="48"/>
        <v>389205.87807265337</v>
      </c>
      <c r="AG44" s="3">
        <f t="shared" si="48"/>
        <v>389205.87807265337</v>
      </c>
      <c r="AH44" s="3">
        <f t="shared" si="48"/>
        <v>389205.87807265337</v>
      </c>
      <c r="AI44" s="3">
        <f t="shared" si="48"/>
        <v>389205.87807265337</v>
      </c>
      <c r="AJ44" s="3">
        <f t="shared" si="48"/>
        <v>389205.87807265337</v>
      </c>
      <c r="AK44" s="3">
        <f t="shared" si="48"/>
        <v>389205.87807265337</v>
      </c>
      <c r="AL44" s="3">
        <f t="shared" si="48"/>
        <v>389205.87807265337</v>
      </c>
      <c r="AM44" s="3">
        <f t="shared" si="48"/>
        <v>389205.87807265337</v>
      </c>
    </row>
    <row r="45" spans="1:39" x14ac:dyDescent="0.3">
      <c r="A45" s="600"/>
      <c r="B45" s="12" t="str">
        <f t="shared" si="44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49">F45</f>
        <v>0</v>
      </c>
      <c r="H45" s="3">
        <f t="shared" si="49"/>
        <v>0</v>
      </c>
      <c r="I45" s="3">
        <f t="shared" si="49"/>
        <v>0</v>
      </c>
      <c r="J45" s="3">
        <f t="shared" si="49"/>
        <v>0</v>
      </c>
      <c r="K45" s="3">
        <f t="shared" si="49"/>
        <v>0</v>
      </c>
      <c r="L45" s="3">
        <f t="shared" si="49"/>
        <v>0</v>
      </c>
      <c r="M45" s="3">
        <f t="shared" si="49"/>
        <v>0</v>
      </c>
      <c r="N45" s="3">
        <f t="shared" si="49"/>
        <v>0</v>
      </c>
      <c r="O45" s="3">
        <f t="shared" si="49"/>
        <v>0</v>
      </c>
      <c r="P45" s="3">
        <f t="shared" si="49"/>
        <v>0</v>
      </c>
      <c r="Q45" s="3">
        <f t="shared" si="49"/>
        <v>0</v>
      </c>
      <c r="R45" s="3">
        <f t="shared" si="49"/>
        <v>0</v>
      </c>
      <c r="S45" s="3">
        <f t="shared" si="49"/>
        <v>0</v>
      </c>
      <c r="T45" s="3">
        <f t="shared" si="49"/>
        <v>0</v>
      </c>
      <c r="U45" s="3">
        <f t="shared" si="49"/>
        <v>0</v>
      </c>
      <c r="V45" s="3">
        <f t="shared" si="49"/>
        <v>0</v>
      </c>
      <c r="W45" s="3">
        <f t="shared" si="49"/>
        <v>0</v>
      </c>
      <c r="X45" s="3">
        <f t="shared" si="49"/>
        <v>0</v>
      </c>
      <c r="Y45" s="3">
        <f t="shared" si="49"/>
        <v>0</v>
      </c>
      <c r="Z45" s="3">
        <f t="shared" si="49"/>
        <v>0</v>
      </c>
      <c r="AA45" s="3">
        <f t="shared" si="49"/>
        <v>0</v>
      </c>
      <c r="AB45" s="3">
        <f t="shared" si="49"/>
        <v>0</v>
      </c>
      <c r="AC45" s="508">
        <v>0</v>
      </c>
      <c r="AD45" s="3">
        <f t="shared" si="49"/>
        <v>0</v>
      </c>
      <c r="AE45" s="3">
        <f t="shared" si="49"/>
        <v>0</v>
      </c>
      <c r="AF45" s="3">
        <f t="shared" si="49"/>
        <v>0</v>
      </c>
      <c r="AG45" s="3">
        <f t="shared" si="49"/>
        <v>0</v>
      </c>
      <c r="AH45" s="3">
        <f t="shared" si="49"/>
        <v>0</v>
      </c>
      <c r="AI45" s="3">
        <f t="shared" si="49"/>
        <v>0</v>
      </c>
      <c r="AJ45" s="3">
        <f t="shared" si="49"/>
        <v>0</v>
      </c>
      <c r="AK45" s="3">
        <f t="shared" si="49"/>
        <v>0</v>
      </c>
      <c r="AL45" s="3">
        <f t="shared" si="49"/>
        <v>0</v>
      </c>
      <c r="AM45" s="3">
        <f t="shared" si="49"/>
        <v>0</v>
      </c>
    </row>
    <row r="46" spans="1:39" x14ac:dyDescent="0.3">
      <c r="A46" s="600"/>
      <c r="B46" s="11" t="str">
        <f t="shared" si="44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50">F46</f>
        <v>0</v>
      </c>
      <c r="H46" s="3">
        <f t="shared" si="50"/>
        <v>0</v>
      </c>
      <c r="I46" s="3">
        <f t="shared" si="50"/>
        <v>0</v>
      </c>
      <c r="J46" s="3">
        <f t="shared" si="50"/>
        <v>0</v>
      </c>
      <c r="K46" s="3">
        <f t="shared" si="50"/>
        <v>0</v>
      </c>
      <c r="L46" s="3">
        <f t="shared" si="50"/>
        <v>0</v>
      </c>
      <c r="M46" s="3">
        <f t="shared" si="50"/>
        <v>0</v>
      </c>
      <c r="N46" s="3">
        <f t="shared" si="50"/>
        <v>0</v>
      </c>
      <c r="O46" s="3">
        <f t="shared" si="50"/>
        <v>0</v>
      </c>
      <c r="P46" s="3">
        <f t="shared" si="50"/>
        <v>0</v>
      </c>
      <c r="Q46" s="3">
        <f t="shared" si="50"/>
        <v>0</v>
      </c>
      <c r="R46" s="3">
        <f t="shared" si="50"/>
        <v>0</v>
      </c>
      <c r="S46" s="3">
        <f t="shared" si="50"/>
        <v>0</v>
      </c>
      <c r="T46" s="3">
        <f t="shared" si="50"/>
        <v>0</v>
      </c>
      <c r="U46" s="3">
        <f t="shared" si="50"/>
        <v>0</v>
      </c>
      <c r="V46" s="3">
        <f t="shared" si="50"/>
        <v>0</v>
      </c>
      <c r="W46" s="3">
        <f t="shared" si="50"/>
        <v>0</v>
      </c>
      <c r="X46" s="3">
        <f t="shared" si="50"/>
        <v>0</v>
      </c>
      <c r="Y46" s="3">
        <f t="shared" si="50"/>
        <v>0</v>
      </c>
      <c r="Z46" s="3">
        <f t="shared" si="50"/>
        <v>0</v>
      </c>
      <c r="AA46" s="3">
        <f t="shared" si="50"/>
        <v>0</v>
      </c>
      <c r="AB46" s="3">
        <f t="shared" si="50"/>
        <v>0</v>
      </c>
      <c r="AC46" s="508">
        <v>0</v>
      </c>
      <c r="AD46" s="3">
        <f t="shared" si="50"/>
        <v>0</v>
      </c>
      <c r="AE46" s="3">
        <f t="shared" si="50"/>
        <v>0</v>
      </c>
      <c r="AF46" s="3">
        <f t="shared" si="50"/>
        <v>0</v>
      </c>
      <c r="AG46" s="3">
        <f t="shared" si="50"/>
        <v>0</v>
      </c>
      <c r="AH46" s="3">
        <f t="shared" si="50"/>
        <v>0</v>
      </c>
      <c r="AI46" s="3">
        <f t="shared" si="50"/>
        <v>0</v>
      </c>
      <c r="AJ46" s="3">
        <f t="shared" si="50"/>
        <v>0</v>
      </c>
      <c r="AK46" s="3">
        <f t="shared" si="50"/>
        <v>0</v>
      </c>
      <c r="AL46" s="3">
        <f t="shared" si="50"/>
        <v>0</v>
      </c>
      <c r="AM46" s="3">
        <f t="shared" si="50"/>
        <v>0</v>
      </c>
    </row>
    <row r="47" spans="1:39" x14ac:dyDescent="0.3">
      <c r="A47" s="600"/>
      <c r="B47" s="11" t="str">
        <f t="shared" si="44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51">F47</f>
        <v>0</v>
      </c>
      <c r="H47" s="3">
        <f t="shared" si="51"/>
        <v>0</v>
      </c>
      <c r="I47" s="3">
        <f t="shared" si="51"/>
        <v>0</v>
      </c>
      <c r="J47" s="3">
        <f t="shared" si="51"/>
        <v>0</v>
      </c>
      <c r="K47" s="3">
        <f t="shared" si="51"/>
        <v>0</v>
      </c>
      <c r="L47" s="3">
        <f t="shared" si="51"/>
        <v>0</v>
      </c>
      <c r="M47" s="3">
        <f t="shared" si="51"/>
        <v>0</v>
      </c>
      <c r="N47" s="3">
        <f t="shared" si="51"/>
        <v>0</v>
      </c>
      <c r="O47" s="3">
        <f t="shared" si="51"/>
        <v>0</v>
      </c>
      <c r="P47" s="3">
        <f t="shared" si="51"/>
        <v>0</v>
      </c>
      <c r="Q47" s="3">
        <f t="shared" si="51"/>
        <v>0</v>
      </c>
      <c r="R47" s="3">
        <f t="shared" si="51"/>
        <v>0</v>
      </c>
      <c r="S47" s="3">
        <f t="shared" si="51"/>
        <v>0</v>
      </c>
      <c r="T47" s="3">
        <f t="shared" si="51"/>
        <v>0</v>
      </c>
      <c r="U47" s="3">
        <f t="shared" si="51"/>
        <v>0</v>
      </c>
      <c r="V47" s="3">
        <f t="shared" si="51"/>
        <v>0</v>
      </c>
      <c r="W47" s="3">
        <f t="shared" si="51"/>
        <v>0</v>
      </c>
      <c r="X47" s="3">
        <f t="shared" si="51"/>
        <v>0</v>
      </c>
      <c r="Y47" s="3">
        <f t="shared" si="51"/>
        <v>0</v>
      </c>
      <c r="Z47" s="3">
        <f t="shared" si="51"/>
        <v>0</v>
      </c>
      <c r="AA47" s="3">
        <f t="shared" si="51"/>
        <v>0</v>
      </c>
      <c r="AB47" s="3">
        <f t="shared" si="51"/>
        <v>0</v>
      </c>
      <c r="AC47" s="508">
        <v>4559978.1722217416</v>
      </c>
      <c r="AD47" s="3">
        <f t="shared" si="51"/>
        <v>4559978.1722217416</v>
      </c>
      <c r="AE47" s="3">
        <f t="shared" si="51"/>
        <v>4559978.1722217416</v>
      </c>
      <c r="AF47" s="3">
        <f t="shared" si="51"/>
        <v>4559978.1722217416</v>
      </c>
      <c r="AG47" s="3">
        <f t="shared" si="51"/>
        <v>4559978.1722217416</v>
      </c>
      <c r="AH47" s="3">
        <f t="shared" si="51"/>
        <v>4559978.1722217416</v>
      </c>
      <c r="AI47" s="3">
        <f t="shared" si="51"/>
        <v>4559978.1722217416</v>
      </c>
      <c r="AJ47" s="3">
        <f t="shared" si="51"/>
        <v>4559978.1722217416</v>
      </c>
      <c r="AK47" s="3">
        <f t="shared" si="51"/>
        <v>4559978.1722217416</v>
      </c>
      <c r="AL47" s="3">
        <f t="shared" si="51"/>
        <v>4559978.1722217416</v>
      </c>
      <c r="AM47" s="3">
        <f t="shared" si="51"/>
        <v>4559978.1722217416</v>
      </c>
    </row>
    <row r="48" spans="1:39" x14ac:dyDescent="0.3">
      <c r="A48" s="600"/>
      <c r="B48" s="11" t="str">
        <f t="shared" si="44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52">F48</f>
        <v>0</v>
      </c>
      <c r="H48" s="3">
        <f t="shared" si="52"/>
        <v>0</v>
      </c>
      <c r="I48" s="3">
        <f t="shared" si="52"/>
        <v>0</v>
      </c>
      <c r="J48" s="3">
        <f t="shared" si="52"/>
        <v>0</v>
      </c>
      <c r="K48" s="3">
        <f t="shared" si="52"/>
        <v>0</v>
      </c>
      <c r="L48" s="3">
        <f t="shared" si="52"/>
        <v>0</v>
      </c>
      <c r="M48" s="3">
        <f t="shared" si="52"/>
        <v>0</v>
      </c>
      <c r="N48" s="3">
        <f t="shared" si="52"/>
        <v>0</v>
      </c>
      <c r="O48" s="3">
        <f t="shared" si="52"/>
        <v>0</v>
      </c>
      <c r="P48" s="3">
        <f t="shared" si="52"/>
        <v>0</v>
      </c>
      <c r="Q48" s="3">
        <f t="shared" si="52"/>
        <v>0</v>
      </c>
      <c r="R48" s="3">
        <f t="shared" si="52"/>
        <v>0</v>
      </c>
      <c r="S48" s="3">
        <f t="shared" si="52"/>
        <v>0</v>
      </c>
      <c r="T48" s="3">
        <f t="shared" si="52"/>
        <v>0</v>
      </c>
      <c r="U48" s="3">
        <f t="shared" si="52"/>
        <v>0</v>
      </c>
      <c r="V48" s="3">
        <f t="shared" si="52"/>
        <v>0</v>
      </c>
      <c r="W48" s="3">
        <f t="shared" si="52"/>
        <v>0</v>
      </c>
      <c r="X48" s="3">
        <f t="shared" si="52"/>
        <v>0</v>
      </c>
      <c r="Y48" s="3">
        <f t="shared" si="52"/>
        <v>0</v>
      </c>
      <c r="Z48" s="3">
        <f t="shared" si="52"/>
        <v>0</v>
      </c>
      <c r="AA48" s="3">
        <f t="shared" si="52"/>
        <v>0</v>
      </c>
      <c r="AB48" s="3">
        <f t="shared" si="52"/>
        <v>0</v>
      </c>
      <c r="AC48" s="508">
        <v>27401251.269709855</v>
      </c>
      <c r="AD48" s="3">
        <f t="shared" si="52"/>
        <v>27401251.269709855</v>
      </c>
      <c r="AE48" s="3">
        <f t="shared" si="52"/>
        <v>27401251.269709855</v>
      </c>
      <c r="AF48" s="3">
        <f t="shared" si="52"/>
        <v>27401251.269709855</v>
      </c>
      <c r="AG48" s="3">
        <f t="shared" si="52"/>
        <v>27401251.269709855</v>
      </c>
      <c r="AH48" s="3">
        <f t="shared" si="52"/>
        <v>27401251.269709855</v>
      </c>
      <c r="AI48" s="3">
        <f t="shared" si="52"/>
        <v>27401251.269709855</v>
      </c>
      <c r="AJ48" s="3">
        <f t="shared" si="52"/>
        <v>27401251.269709855</v>
      </c>
      <c r="AK48" s="3">
        <f t="shared" si="52"/>
        <v>27401251.269709855</v>
      </c>
      <c r="AL48" s="3">
        <f t="shared" si="52"/>
        <v>27401251.269709855</v>
      </c>
      <c r="AM48" s="3">
        <f t="shared" si="52"/>
        <v>27401251.269709855</v>
      </c>
    </row>
    <row r="49" spans="1:39" x14ac:dyDescent="0.3">
      <c r="A49" s="600"/>
      <c r="B49" s="11" t="str">
        <f t="shared" si="44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53">F49</f>
        <v>0</v>
      </c>
      <c r="H49" s="3">
        <f t="shared" si="53"/>
        <v>0</v>
      </c>
      <c r="I49" s="3">
        <f t="shared" si="53"/>
        <v>0</v>
      </c>
      <c r="J49" s="3">
        <f t="shared" si="53"/>
        <v>0</v>
      </c>
      <c r="K49" s="3">
        <f t="shared" si="53"/>
        <v>0</v>
      </c>
      <c r="L49" s="3">
        <f t="shared" si="53"/>
        <v>0</v>
      </c>
      <c r="M49" s="3">
        <f t="shared" si="53"/>
        <v>0</v>
      </c>
      <c r="N49" s="3">
        <f t="shared" si="53"/>
        <v>0</v>
      </c>
      <c r="O49" s="3">
        <f t="shared" si="53"/>
        <v>0</v>
      </c>
      <c r="P49" s="3">
        <f t="shared" si="53"/>
        <v>0</v>
      </c>
      <c r="Q49" s="3">
        <f t="shared" si="53"/>
        <v>0</v>
      </c>
      <c r="R49" s="3">
        <f t="shared" si="53"/>
        <v>0</v>
      </c>
      <c r="S49" s="3">
        <f t="shared" si="53"/>
        <v>0</v>
      </c>
      <c r="T49" s="3">
        <f t="shared" si="53"/>
        <v>0</v>
      </c>
      <c r="U49" s="3">
        <f t="shared" si="53"/>
        <v>0</v>
      </c>
      <c r="V49" s="3">
        <f t="shared" si="53"/>
        <v>0</v>
      </c>
      <c r="W49" s="3">
        <f t="shared" si="53"/>
        <v>0</v>
      </c>
      <c r="X49" s="3">
        <f t="shared" si="53"/>
        <v>0</v>
      </c>
      <c r="Y49" s="3">
        <f t="shared" si="53"/>
        <v>0</v>
      </c>
      <c r="Z49" s="3">
        <f t="shared" si="53"/>
        <v>0</v>
      </c>
      <c r="AA49" s="3">
        <f t="shared" si="53"/>
        <v>0</v>
      </c>
      <c r="AB49" s="3">
        <f t="shared" si="53"/>
        <v>0</v>
      </c>
      <c r="AC49" s="508">
        <v>58078.979999999996</v>
      </c>
      <c r="AD49" s="3">
        <f t="shared" si="53"/>
        <v>58078.979999999996</v>
      </c>
      <c r="AE49" s="3">
        <f t="shared" si="53"/>
        <v>58078.979999999996</v>
      </c>
      <c r="AF49" s="3">
        <f t="shared" si="53"/>
        <v>58078.979999999996</v>
      </c>
      <c r="AG49" s="3">
        <f t="shared" si="53"/>
        <v>58078.979999999996</v>
      </c>
      <c r="AH49" s="3">
        <f t="shared" si="53"/>
        <v>58078.979999999996</v>
      </c>
      <c r="AI49" s="3">
        <f t="shared" si="53"/>
        <v>58078.979999999996</v>
      </c>
      <c r="AJ49" s="3">
        <f t="shared" si="53"/>
        <v>58078.979999999996</v>
      </c>
      <c r="AK49" s="3">
        <f t="shared" si="53"/>
        <v>58078.979999999996</v>
      </c>
      <c r="AL49" s="3">
        <f t="shared" si="53"/>
        <v>58078.979999999996</v>
      </c>
      <c r="AM49" s="3">
        <f t="shared" si="53"/>
        <v>58078.979999999996</v>
      </c>
    </row>
    <row r="50" spans="1:39" ht="15" customHeight="1" x14ac:dyDescent="0.3">
      <c r="A50" s="600"/>
      <c r="B50" s="11" t="str">
        <f t="shared" si="44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54">F50</f>
        <v>0</v>
      </c>
      <c r="H50" s="3">
        <f t="shared" si="54"/>
        <v>0</v>
      </c>
      <c r="I50" s="3">
        <f t="shared" si="54"/>
        <v>0</v>
      </c>
      <c r="J50" s="3">
        <f t="shared" si="54"/>
        <v>0</v>
      </c>
      <c r="K50" s="3">
        <f t="shared" si="54"/>
        <v>0</v>
      </c>
      <c r="L50" s="3">
        <f t="shared" si="54"/>
        <v>0</v>
      </c>
      <c r="M50" s="3">
        <f t="shared" si="54"/>
        <v>0</v>
      </c>
      <c r="N50" s="3">
        <f t="shared" si="54"/>
        <v>0</v>
      </c>
      <c r="O50" s="3">
        <f t="shared" si="54"/>
        <v>0</v>
      </c>
      <c r="P50" s="3">
        <f t="shared" si="54"/>
        <v>0</v>
      </c>
      <c r="Q50" s="3">
        <f t="shared" si="54"/>
        <v>0</v>
      </c>
      <c r="R50" s="3">
        <f t="shared" si="54"/>
        <v>0</v>
      </c>
      <c r="S50" s="3">
        <f t="shared" si="54"/>
        <v>0</v>
      </c>
      <c r="T50" s="3">
        <f t="shared" si="54"/>
        <v>0</v>
      </c>
      <c r="U50" s="3">
        <f t="shared" si="54"/>
        <v>0</v>
      </c>
      <c r="V50" s="3">
        <f t="shared" si="54"/>
        <v>0</v>
      </c>
      <c r="W50" s="3">
        <f t="shared" si="54"/>
        <v>0</v>
      </c>
      <c r="X50" s="3">
        <f t="shared" si="54"/>
        <v>0</v>
      </c>
      <c r="Y50" s="3">
        <f t="shared" si="54"/>
        <v>0</v>
      </c>
      <c r="Z50" s="3">
        <f t="shared" si="54"/>
        <v>0</v>
      </c>
      <c r="AA50" s="3">
        <f t="shared" si="54"/>
        <v>0</v>
      </c>
      <c r="AB50" s="3">
        <f t="shared" si="54"/>
        <v>0</v>
      </c>
      <c r="AC50" s="508">
        <v>0</v>
      </c>
      <c r="AD50" s="3">
        <f t="shared" si="54"/>
        <v>0</v>
      </c>
      <c r="AE50" s="3">
        <f t="shared" si="54"/>
        <v>0</v>
      </c>
      <c r="AF50" s="3">
        <f t="shared" si="54"/>
        <v>0</v>
      </c>
      <c r="AG50" s="3">
        <f t="shared" si="54"/>
        <v>0</v>
      </c>
      <c r="AH50" s="3">
        <f t="shared" si="54"/>
        <v>0</v>
      </c>
      <c r="AI50" s="3">
        <f t="shared" si="54"/>
        <v>0</v>
      </c>
      <c r="AJ50" s="3">
        <f t="shared" si="54"/>
        <v>0</v>
      </c>
      <c r="AK50" s="3">
        <f t="shared" si="54"/>
        <v>0</v>
      </c>
      <c r="AL50" s="3">
        <f t="shared" si="54"/>
        <v>0</v>
      </c>
      <c r="AM50" s="3">
        <f t="shared" si="54"/>
        <v>0</v>
      </c>
    </row>
    <row r="51" spans="1:39" x14ac:dyDescent="0.3">
      <c r="A51" s="600"/>
      <c r="B51" s="11" t="str">
        <f t="shared" si="44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55">F51</f>
        <v>0</v>
      </c>
      <c r="H51" s="3">
        <f t="shared" si="55"/>
        <v>0</v>
      </c>
      <c r="I51" s="3">
        <f t="shared" si="55"/>
        <v>0</v>
      </c>
      <c r="J51" s="3">
        <f t="shared" si="55"/>
        <v>0</v>
      </c>
      <c r="K51" s="3">
        <f t="shared" si="55"/>
        <v>0</v>
      </c>
      <c r="L51" s="3">
        <f t="shared" si="55"/>
        <v>0</v>
      </c>
      <c r="M51" s="3">
        <f t="shared" si="55"/>
        <v>0</v>
      </c>
      <c r="N51" s="3">
        <f t="shared" si="55"/>
        <v>0</v>
      </c>
      <c r="O51" s="3">
        <f t="shared" si="55"/>
        <v>0</v>
      </c>
      <c r="P51" s="3">
        <f t="shared" si="55"/>
        <v>0</v>
      </c>
      <c r="Q51" s="3">
        <f t="shared" si="55"/>
        <v>0</v>
      </c>
      <c r="R51" s="3">
        <f t="shared" si="55"/>
        <v>0</v>
      </c>
      <c r="S51" s="3">
        <f t="shared" si="55"/>
        <v>0</v>
      </c>
      <c r="T51" s="3">
        <f t="shared" si="55"/>
        <v>0</v>
      </c>
      <c r="U51" s="3">
        <f t="shared" si="55"/>
        <v>0</v>
      </c>
      <c r="V51" s="3">
        <f t="shared" si="55"/>
        <v>0</v>
      </c>
      <c r="W51" s="3">
        <f t="shared" si="55"/>
        <v>0</v>
      </c>
      <c r="X51" s="3">
        <f t="shared" si="55"/>
        <v>0</v>
      </c>
      <c r="Y51" s="3">
        <f t="shared" si="55"/>
        <v>0</v>
      </c>
      <c r="Z51" s="3">
        <f t="shared" si="55"/>
        <v>0</v>
      </c>
      <c r="AA51" s="3">
        <f t="shared" si="55"/>
        <v>0</v>
      </c>
      <c r="AB51" s="3">
        <f t="shared" si="55"/>
        <v>0</v>
      </c>
      <c r="AC51" s="508">
        <v>0</v>
      </c>
      <c r="AD51" s="3">
        <f t="shared" si="55"/>
        <v>0</v>
      </c>
      <c r="AE51" s="3">
        <f t="shared" si="55"/>
        <v>0</v>
      </c>
      <c r="AF51" s="3">
        <f t="shared" si="55"/>
        <v>0</v>
      </c>
      <c r="AG51" s="3">
        <f t="shared" si="55"/>
        <v>0</v>
      </c>
      <c r="AH51" s="3">
        <f t="shared" si="55"/>
        <v>0</v>
      </c>
      <c r="AI51" s="3">
        <f t="shared" si="55"/>
        <v>0</v>
      </c>
      <c r="AJ51" s="3">
        <f t="shared" si="55"/>
        <v>0</v>
      </c>
      <c r="AK51" s="3">
        <f t="shared" si="55"/>
        <v>0</v>
      </c>
      <c r="AL51" s="3">
        <f t="shared" si="55"/>
        <v>0</v>
      </c>
      <c r="AM51" s="3">
        <f t="shared" si="55"/>
        <v>0</v>
      </c>
    </row>
    <row r="52" spans="1:39" x14ac:dyDescent="0.3">
      <c r="A52" s="600"/>
      <c r="B52" s="11" t="str">
        <f t="shared" si="44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56">F52</f>
        <v>0</v>
      </c>
      <c r="H52" s="3">
        <f t="shared" si="56"/>
        <v>0</v>
      </c>
      <c r="I52" s="3">
        <f t="shared" si="56"/>
        <v>0</v>
      </c>
      <c r="J52" s="3">
        <f t="shared" si="56"/>
        <v>0</v>
      </c>
      <c r="K52" s="3">
        <f t="shared" si="56"/>
        <v>0</v>
      </c>
      <c r="L52" s="3">
        <f t="shared" si="56"/>
        <v>0</v>
      </c>
      <c r="M52" s="3">
        <f t="shared" si="56"/>
        <v>0</v>
      </c>
      <c r="N52" s="3">
        <f t="shared" si="56"/>
        <v>0</v>
      </c>
      <c r="O52" s="3">
        <f t="shared" si="56"/>
        <v>0</v>
      </c>
      <c r="P52" s="3">
        <f t="shared" si="56"/>
        <v>0</v>
      </c>
      <c r="Q52" s="3">
        <f t="shared" si="56"/>
        <v>0</v>
      </c>
      <c r="R52" s="3">
        <f t="shared" si="56"/>
        <v>0</v>
      </c>
      <c r="S52" s="3">
        <f t="shared" si="56"/>
        <v>0</v>
      </c>
      <c r="T52" s="3">
        <f t="shared" si="56"/>
        <v>0</v>
      </c>
      <c r="U52" s="3">
        <f t="shared" si="56"/>
        <v>0</v>
      </c>
      <c r="V52" s="3">
        <f t="shared" si="56"/>
        <v>0</v>
      </c>
      <c r="W52" s="3">
        <f t="shared" si="56"/>
        <v>0</v>
      </c>
      <c r="X52" s="3">
        <f t="shared" si="56"/>
        <v>0</v>
      </c>
      <c r="Y52" s="3">
        <f t="shared" si="56"/>
        <v>0</v>
      </c>
      <c r="Z52" s="3">
        <f t="shared" si="56"/>
        <v>0</v>
      </c>
      <c r="AA52" s="3">
        <f t="shared" si="56"/>
        <v>0</v>
      </c>
      <c r="AB52" s="3">
        <f t="shared" si="56"/>
        <v>0</v>
      </c>
      <c r="AC52" s="508">
        <v>16833.984491016949</v>
      </c>
      <c r="AD52" s="3">
        <f t="shared" si="56"/>
        <v>16833.984491016949</v>
      </c>
      <c r="AE52" s="3">
        <f t="shared" si="56"/>
        <v>16833.984491016949</v>
      </c>
      <c r="AF52" s="3">
        <f t="shared" si="56"/>
        <v>16833.984491016949</v>
      </c>
      <c r="AG52" s="3">
        <f t="shared" si="56"/>
        <v>16833.984491016949</v>
      </c>
      <c r="AH52" s="3">
        <f t="shared" si="56"/>
        <v>16833.984491016949</v>
      </c>
      <c r="AI52" s="3">
        <f t="shared" si="56"/>
        <v>16833.984491016949</v>
      </c>
      <c r="AJ52" s="3">
        <f t="shared" si="56"/>
        <v>16833.984491016949</v>
      </c>
      <c r="AK52" s="3">
        <f t="shared" si="56"/>
        <v>16833.984491016949</v>
      </c>
      <c r="AL52" s="3">
        <f t="shared" si="56"/>
        <v>16833.984491016949</v>
      </c>
      <c r="AM52" s="3">
        <f t="shared" si="56"/>
        <v>16833.984491016949</v>
      </c>
    </row>
    <row r="53" spans="1:39" x14ac:dyDescent="0.3">
      <c r="A53" s="600"/>
      <c r="B53" s="11" t="str">
        <f t="shared" si="44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57">F53</f>
        <v>0</v>
      </c>
      <c r="H53" s="3">
        <f t="shared" si="57"/>
        <v>0</v>
      </c>
      <c r="I53" s="3">
        <f t="shared" si="57"/>
        <v>0</v>
      </c>
      <c r="J53" s="3">
        <f t="shared" si="57"/>
        <v>0</v>
      </c>
      <c r="K53" s="3">
        <f t="shared" si="57"/>
        <v>0</v>
      </c>
      <c r="L53" s="3">
        <f t="shared" si="57"/>
        <v>0</v>
      </c>
      <c r="M53" s="3">
        <f t="shared" si="57"/>
        <v>0</v>
      </c>
      <c r="N53" s="3">
        <f t="shared" si="57"/>
        <v>0</v>
      </c>
      <c r="O53" s="3">
        <f t="shared" si="57"/>
        <v>0</v>
      </c>
      <c r="P53" s="3">
        <f t="shared" si="57"/>
        <v>0</v>
      </c>
      <c r="Q53" s="3">
        <f t="shared" si="57"/>
        <v>0</v>
      </c>
      <c r="R53" s="3">
        <f t="shared" si="57"/>
        <v>0</v>
      </c>
      <c r="S53" s="3">
        <f t="shared" si="57"/>
        <v>0</v>
      </c>
      <c r="T53" s="3">
        <f t="shared" si="57"/>
        <v>0</v>
      </c>
      <c r="U53" s="3">
        <f t="shared" si="57"/>
        <v>0</v>
      </c>
      <c r="V53" s="3">
        <f t="shared" si="57"/>
        <v>0</v>
      </c>
      <c r="W53" s="3">
        <f t="shared" si="57"/>
        <v>0</v>
      </c>
      <c r="X53" s="3">
        <f t="shared" si="57"/>
        <v>0</v>
      </c>
      <c r="Y53" s="3">
        <f t="shared" si="57"/>
        <v>0</v>
      </c>
      <c r="Z53" s="3">
        <f t="shared" si="57"/>
        <v>0</v>
      </c>
      <c r="AA53" s="3">
        <f t="shared" si="57"/>
        <v>0</v>
      </c>
      <c r="AB53" s="3">
        <f t="shared" si="57"/>
        <v>0</v>
      </c>
      <c r="AC53" s="508">
        <v>58136.688000000002</v>
      </c>
      <c r="AD53" s="3">
        <f t="shared" si="57"/>
        <v>58136.688000000002</v>
      </c>
      <c r="AE53" s="3">
        <f t="shared" si="57"/>
        <v>58136.688000000002</v>
      </c>
      <c r="AF53" s="3">
        <f t="shared" si="57"/>
        <v>58136.688000000002</v>
      </c>
      <c r="AG53" s="3">
        <f t="shared" si="57"/>
        <v>58136.688000000002</v>
      </c>
      <c r="AH53" s="3">
        <f t="shared" si="57"/>
        <v>58136.688000000002</v>
      </c>
      <c r="AI53" s="3">
        <f t="shared" si="57"/>
        <v>58136.688000000002</v>
      </c>
      <c r="AJ53" s="3">
        <f t="shared" si="57"/>
        <v>58136.688000000002</v>
      </c>
      <c r="AK53" s="3">
        <f t="shared" si="57"/>
        <v>58136.688000000002</v>
      </c>
      <c r="AL53" s="3">
        <f t="shared" si="57"/>
        <v>58136.688000000002</v>
      </c>
      <c r="AM53" s="3">
        <f t="shared" si="57"/>
        <v>58136.688000000002</v>
      </c>
    </row>
    <row r="54" spans="1:39" ht="15" customHeight="1" x14ac:dyDescent="0.3">
      <c r="A54" s="600"/>
      <c r="B54" s="11" t="str">
        <f t="shared" si="44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35">
      <c r="A55" s="601"/>
      <c r="B55" s="273" t="str">
        <f t="shared" si="44"/>
        <v>Monthly kWh</v>
      </c>
      <c r="C55" s="274">
        <f>SUM(C41:C54)</f>
        <v>0</v>
      </c>
      <c r="D55" s="274">
        <f t="shared" ref="D55:AM55" si="58">SUM(D41:D54)</f>
        <v>0</v>
      </c>
      <c r="E55" s="274">
        <f t="shared" si="58"/>
        <v>0</v>
      </c>
      <c r="F55" s="274">
        <f t="shared" si="58"/>
        <v>0</v>
      </c>
      <c r="G55" s="274">
        <f t="shared" si="58"/>
        <v>0</v>
      </c>
      <c r="H55" s="274">
        <f t="shared" si="58"/>
        <v>0</v>
      </c>
      <c r="I55" s="274">
        <f t="shared" si="58"/>
        <v>0</v>
      </c>
      <c r="J55" s="274">
        <f t="shared" si="58"/>
        <v>0</v>
      </c>
      <c r="K55" s="274">
        <f t="shared" si="58"/>
        <v>0</v>
      </c>
      <c r="L55" s="274">
        <f t="shared" si="58"/>
        <v>0</v>
      </c>
      <c r="M55" s="274">
        <f t="shared" si="58"/>
        <v>0</v>
      </c>
      <c r="N55" s="274">
        <f t="shared" si="58"/>
        <v>0</v>
      </c>
      <c r="O55" s="274">
        <f t="shared" si="58"/>
        <v>0</v>
      </c>
      <c r="P55" s="274">
        <f t="shared" si="58"/>
        <v>0</v>
      </c>
      <c r="Q55" s="274">
        <f t="shared" si="58"/>
        <v>0</v>
      </c>
      <c r="R55" s="274">
        <f t="shared" si="58"/>
        <v>0</v>
      </c>
      <c r="S55" s="274">
        <f t="shared" si="58"/>
        <v>0</v>
      </c>
      <c r="T55" s="274">
        <f t="shared" si="58"/>
        <v>0</v>
      </c>
      <c r="U55" s="274">
        <f t="shared" si="58"/>
        <v>0</v>
      </c>
      <c r="V55" s="274">
        <f t="shared" si="58"/>
        <v>0</v>
      </c>
      <c r="W55" s="274">
        <f t="shared" si="58"/>
        <v>0</v>
      </c>
      <c r="X55" s="274">
        <f t="shared" si="58"/>
        <v>0</v>
      </c>
      <c r="Y55" s="274">
        <f t="shared" si="58"/>
        <v>0</v>
      </c>
      <c r="Z55" s="274">
        <f t="shared" si="58"/>
        <v>0</v>
      </c>
      <c r="AA55" s="274">
        <f t="shared" si="58"/>
        <v>0</v>
      </c>
      <c r="AB55" s="274">
        <f t="shared" si="58"/>
        <v>0</v>
      </c>
      <c r="AC55" s="274">
        <f t="shared" si="58"/>
        <v>32502917.385495268</v>
      </c>
      <c r="AD55" s="274">
        <f t="shared" si="58"/>
        <v>32502917.385495268</v>
      </c>
      <c r="AE55" s="274">
        <f t="shared" si="58"/>
        <v>32502917.385495268</v>
      </c>
      <c r="AF55" s="274">
        <f t="shared" si="58"/>
        <v>32502917.385495268</v>
      </c>
      <c r="AG55" s="274">
        <f t="shared" si="58"/>
        <v>32502917.385495268</v>
      </c>
      <c r="AH55" s="274">
        <f t="shared" si="58"/>
        <v>32502917.385495268</v>
      </c>
      <c r="AI55" s="274">
        <f t="shared" si="58"/>
        <v>32502917.385495268</v>
      </c>
      <c r="AJ55" s="274">
        <f t="shared" si="58"/>
        <v>32502917.385495268</v>
      </c>
      <c r="AK55" s="274">
        <f t="shared" si="58"/>
        <v>32502917.385495268</v>
      </c>
      <c r="AL55" s="274">
        <f t="shared" si="58"/>
        <v>32502917.385495268</v>
      </c>
      <c r="AM55" s="274">
        <f t="shared" si="58"/>
        <v>32502917.385495268</v>
      </c>
    </row>
    <row r="56" spans="1:39" s="44" customFormat="1" x14ac:dyDescent="0.3">
      <c r="A56" s="8"/>
      <c r="B56" s="302"/>
      <c r="C56" s="9"/>
      <c r="D56" s="302"/>
      <c r="E56" s="9"/>
      <c r="F56" s="302"/>
      <c r="G56" s="302"/>
      <c r="H56" s="9"/>
      <c r="I56" s="302"/>
      <c r="J56" s="302"/>
      <c r="K56" s="9"/>
      <c r="L56" s="302"/>
      <c r="M56" s="302"/>
      <c r="N56" s="9"/>
      <c r="O56" s="302"/>
      <c r="P56" s="302"/>
      <c r="Q56" s="9"/>
      <c r="R56" s="302"/>
      <c r="S56" s="302"/>
      <c r="T56" s="9"/>
      <c r="U56" s="302"/>
      <c r="V56" s="302"/>
      <c r="W56" s="9"/>
      <c r="X56" s="302"/>
      <c r="Y56" s="302"/>
      <c r="Z56" s="9"/>
      <c r="AA56" s="302"/>
      <c r="AB56" s="302"/>
      <c r="AC56" s="9"/>
      <c r="AD56" s="302"/>
      <c r="AE56" s="302"/>
      <c r="AF56" s="9"/>
      <c r="AG56" s="302"/>
      <c r="AH56" s="302"/>
      <c r="AI56" s="9"/>
      <c r="AJ56" s="302"/>
      <c r="AK56" s="302"/>
      <c r="AL56" s="9"/>
      <c r="AM56" s="302"/>
    </row>
    <row r="57" spans="1:39" s="44" customFormat="1" ht="15" thickBot="1" x14ac:dyDescent="0.35">
      <c r="A57" s="239" t="s">
        <v>130</v>
      </c>
      <c r="B57" s="239"/>
      <c r="C57" s="239"/>
      <c r="D57" s="239"/>
      <c r="E57" s="239"/>
      <c r="F57" s="239"/>
      <c r="G57" s="239"/>
      <c r="H57" s="239"/>
      <c r="I57" s="239"/>
      <c r="J57" s="239"/>
      <c r="K57" s="303"/>
      <c r="L57" s="146"/>
      <c r="M57" s="146"/>
      <c r="N57" s="303"/>
      <c r="O57" s="146"/>
      <c r="P57" s="146"/>
      <c r="Q57" s="303"/>
      <c r="R57" s="146"/>
      <c r="S57" s="146"/>
      <c r="T57" s="303"/>
      <c r="U57" s="146"/>
      <c r="V57" s="146"/>
      <c r="W57" s="303"/>
      <c r="X57" s="146"/>
      <c r="Y57" s="146"/>
      <c r="Z57" s="303"/>
      <c r="AA57" s="146"/>
      <c r="AB57" s="146"/>
      <c r="AC57" s="303"/>
      <c r="AD57" s="146"/>
      <c r="AE57" s="146"/>
      <c r="AF57" s="303"/>
      <c r="AG57" s="146"/>
      <c r="AH57" s="146"/>
      <c r="AI57" s="303"/>
      <c r="AJ57" s="146"/>
      <c r="AK57" s="146"/>
      <c r="AL57" s="303"/>
      <c r="AM57" s="146"/>
    </row>
    <row r="58" spans="1:39" ht="15.6" x14ac:dyDescent="0.3">
      <c r="A58" s="602" t="s">
        <v>30</v>
      </c>
      <c r="B58" s="276" t="s">
        <v>148</v>
      </c>
      <c r="C58" s="271">
        <v>43831</v>
      </c>
      <c r="D58" s="271">
        <v>43862</v>
      </c>
      <c r="E58" s="271">
        <v>43891</v>
      </c>
      <c r="F58" s="271">
        <v>43922</v>
      </c>
      <c r="G58" s="271">
        <v>43952</v>
      </c>
      <c r="H58" s="271">
        <v>43983</v>
      </c>
      <c r="I58" s="271">
        <v>44013</v>
      </c>
      <c r="J58" s="271">
        <v>44044</v>
      </c>
      <c r="K58" s="271">
        <v>44075</v>
      </c>
      <c r="L58" s="271">
        <v>44105</v>
      </c>
      <c r="M58" s="271">
        <v>44136</v>
      </c>
      <c r="N58" s="271">
        <v>44166</v>
      </c>
      <c r="O58" s="271">
        <v>44197</v>
      </c>
      <c r="P58" s="271">
        <v>44228</v>
      </c>
      <c r="Q58" s="271">
        <v>44256</v>
      </c>
      <c r="R58" s="271">
        <v>44287</v>
      </c>
      <c r="S58" s="271">
        <v>44317</v>
      </c>
      <c r="T58" s="271">
        <v>44348</v>
      </c>
      <c r="U58" s="271">
        <v>44378</v>
      </c>
      <c r="V58" s="271">
        <v>44409</v>
      </c>
      <c r="W58" s="271">
        <v>44440</v>
      </c>
      <c r="X58" s="271">
        <v>44470</v>
      </c>
      <c r="Y58" s="271">
        <v>44501</v>
      </c>
      <c r="Z58" s="271">
        <v>44531</v>
      </c>
      <c r="AA58" s="271">
        <v>44562</v>
      </c>
      <c r="AB58" s="271">
        <v>44593</v>
      </c>
      <c r="AC58" s="271">
        <v>44621</v>
      </c>
      <c r="AD58" s="271">
        <v>44652</v>
      </c>
      <c r="AE58" s="271">
        <v>44682</v>
      </c>
      <c r="AF58" s="271">
        <v>44713</v>
      </c>
      <c r="AG58" s="271">
        <v>44743</v>
      </c>
      <c r="AH58" s="271">
        <v>44774</v>
      </c>
      <c r="AI58" s="271">
        <v>44805</v>
      </c>
      <c r="AJ58" s="271">
        <v>44835</v>
      </c>
      <c r="AK58" s="271">
        <v>44866</v>
      </c>
      <c r="AL58" s="271">
        <v>44896</v>
      </c>
      <c r="AM58" s="271">
        <v>44927</v>
      </c>
    </row>
    <row r="59" spans="1:39" ht="15" customHeight="1" x14ac:dyDescent="0.3">
      <c r="A59" s="603"/>
      <c r="B59" s="13" t="str">
        <f t="shared" ref="B59:B71" si="59">B41</f>
        <v>Air Comp</v>
      </c>
      <c r="C59" s="27">
        <f>IF(C23=0,0,(C5*0.5)-C41)*C78*C$93*C$2</f>
        <v>0</v>
      </c>
      <c r="D59" s="27">
        <f>IF(D23=0,0,((D5*0.5)+C23-D41)*D78*D$93*D$2)</f>
        <v>0</v>
      </c>
      <c r="E59" s="27">
        <f t="shared" ref="E59:AM60" si="60">IF(E23=0,0,((E5*0.5)+D23-E41)*E78*E$93*E$2)</f>
        <v>0</v>
      </c>
      <c r="F59" s="27">
        <f t="shared" si="60"/>
        <v>0</v>
      </c>
      <c r="G59" s="27">
        <f t="shared" si="60"/>
        <v>0</v>
      </c>
      <c r="H59" s="27">
        <f t="shared" si="60"/>
        <v>0</v>
      </c>
      <c r="I59" s="27">
        <f t="shared" si="60"/>
        <v>0</v>
      </c>
      <c r="J59" s="27">
        <f t="shared" si="60"/>
        <v>0</v>
      </c>
      <c r="K59" s="27">
        <f t="shared" si="60"/>
        <v>0</v>
      </c>
      <c r="L59" s="27">
        <f t="shared" si="60"/>
        <v>0</v>
      </c>
      <c r="M59" s="27">
        <f t="shared" si="60"/>
        <v>38.453266463084212</v>
      </c>
      <c r="N59" s="27">
        <f t="shared" si="60"/>
        <v>74.238862146270563</v>
      </c>
      <c r="O59" s="27">
        <f t="shared" si="60"/>
        <v>70.125038597418595</v>
      </c>
      <c r="P59" s="27">
        <f t="shared" si="60"/>
        <v>65.931312039865659</v>
      </c>
      <c r="Q59" s="27">
        <f t="shared" si="60"/>
        <v>76.437472389316795</v>
      </c>
      <c r="R59" s="27">
        <f t="shared" si="60"/>
        <v>71.703300272911022</v>
      </c>
      <c r="S59" s="27">
        <f t="shared" si="60"/>
        <v>80.239285926004015</v>
      </c>
      <c r="T59" s="27">
        <f t="shared" si="60"/>
        <v>114.55906093268923</v>
      </c>
      <c r="U59" s="27">
        <f t="shared" si="60"/>
        <v>117.4986580325414</v>
      </c>
      <c r="V59" s="27">
        <f t="shared" si="60"/>
        <v>117.63837272359901</v>
      </c>
      <c r="W59" s="27">
        <f t="shared" si="60"/>
        <v>115.28138588545708</v>
      </c>
      <c r="X59" s="27">
        <f t="shared" si="60"/>
        <v>77.363002481070197</v>
      </c>
      <c r="Y59" s="27">
        <f t="shared" si="60"/>
        <v>76.906532926168424</v>
      </c>
      <c r="Z59" s="27">
        <f t="shared" si="60"/>
        <v>74.238862146270563</v>
      </c>
      <c r="AA59" s="27">
        <f t="shared" si="60"/>
        <v>70.125038597418595</v>
      </c>
      <c r="AB59" s="27">
        <f t="shared" si="60"/>
        <v>65.931312039865659</v>
      </c>
      <c r="AC59" s="27">
        <f t="shared" si="60"/>
        <v>0</v>
      </c>
      <c r="AD59" s="27">
        <f t="shared" si="60"/>
        <v>0</v>
      </c>
      <c r="AE59" s="27">
        <f t="shared" si="60"/>
        <v>0</v>
      </c>
      <c r="AF59" s="27">
        <f t="shared" si="60"/>
        <v>0</v>
      </c>
      <c r="AG59" s="27">
        <f t="shared" si="60"/>
        <v>0</v>
      </c>
      <c r="AH59" s="27">
        <f t="shared" si="60"/>
        <v>0</v>
      </c>
      <c r="AI59" s="27">
        <f t="shared" si="60"/>
        <v>0</v>
      </c>
      <c r="AJ59" s="27">
        <f t="shared" si="60"/>
        <v>0</v>
      </c>
      <c r="AK59" s="27">
        <f t="shared" si="60"/>
        <v>0</v>
      </c>
      <c r="AL59" s="27">
        <f t="shared" si="60"/>
        <v>0</v>
      </c>
      <c r="AM59" s="27">
        <f t="shared" si="60"/>
        <v>0</v>
      </c>
    </row>
    <row r="60" spans="1:39" ht="15.6" x14ac:dyDescent="0.3">
      <c r="A60" s="603"/>
      <c r="B60" s="13" t="str">
        <f t="shared" si="59"/>
        <v>Building Shell</v>
      </c>
      <c r="C60" s="27">
        <f t="shared" ref="C60:C71" si="61">IF(C24=0,0,(C6*0.5)-C42)*C79*C$93*C$2</f>
        <v>0</v>
      </c>
      <c r="D60" s="27">
        <f t="shared" ref="D60:S71" si="62">IF(D24=0,0,((D6*0.5)+C24-D42)*D79*D$93*D$2)</f>
        <v>0</v>
      </c>
      <c r="E60" s="27">
        <f t="shared" si="62"/>
        <v>0</v>
      </c>
      <c r="F60" s="27">
        <f t="shared" si="62"/>
        <v>0</v>
      </c>
      <c r="G60" s="27">
        <f t="shared" si="62"/>
        <v>0</v>
      </c>
      <c r="H60" s="27">
        <f t="shared" si="62"/>
        <v>0</v>
      </c>
      <c r="I60" s="27">
        <f t="shared" si="62"/>
        <v>0</v>
      </c>
      <c r="J60" s="27">
        <f t="shared" si="62"/>
        <v>0</v>
      </c>
      <c r="K60" s="27">
        <f t="shared" si="62"/>
        <v>0</v>
      </c>
      <c r="L60" s="27">
        <f t="shared" si="62"/>
        <v>0</v>
      </c>
      <c r="M60" s="27">
        <f t="shared" si="62"/>
        <v>0</v>
      </c>
      <c r="N60" s="27">
        <f t="shared" si="62"/>
        <v>0</v>
      </c>
      <c r="O60" s="27">
        <f t="shared" si="62"/>
        <v>0</v>
      </c>
      <c r="P60" s="27">
        <f t="shared" si="62"/>
        <v>0</v>
      </c>
      <c r="Q60" s="27">
        <f t="shared" si="62"/>
        <v>0</v>
      </c>
      <c r="R60" s="27">
        <f t="shared" si="62"/>
        <v>0</v>
      </c>
      <c r="S60" s="27">
        <f t="shared" si="62"/>
        <v>0</v>
      </c>
      <c r="T60" s="27">
        <f t="shared" si="60"/>
        <v>0</v>
      </c>
      <c r="U60" s="27">
        <f t="shared" si="60"/>
        <v>0</v>
      </c>
      <c r="V60" s="27">
        <f t="shared" si="60"/>
        <v>0</v>
      </c>
      <c r="W60" s="27">
        <f t="shared" si="60"/>
        <v>0</v>
      </c>
      <c r="X60" s="27">
        <f t="shared" si="60"/>
        <v>0</v>
      </c>
      <c r="Y60" s="27">
        <f t="shared" si="60"/>
        <v>0</v>
      </c>
      <c r="Z60" s="27">
        <f t="shared" si="60"/>
        <v>0</v>
      </c>
      <c r="AA60" s="27">
        <f t="shared" si="60"/>
        <v>0</v>
      </c>
      <c r="AB60" s="27">
        <f t="shared" si="60"/>
        <v>0</v>
      </c>
      <c r="AC60" s="27">
        <f t="shared" si="60"/>
        <v>0</v>
      </c>
      <c r="AD60" s="27">
        <f t="shared" si="60"/>
        <v>0</v>
      </c>
      <c r="AE60" s="27">
        <f t="shared" si="60"/>
        <v>0</v>
      </c>
      <c r="AF60" s="27">
        <f t="shared" si="60"/>
        <v>0</v>
      </c>
      <c r="AG60" s="27">
        <f t="shared" si="60"/>
        <v>0</v>
      </c>
      <c r="AH60" s="27">
        <f t="shared" si="60"/>
        <v>0</v>
      </c>
      <c r="AI60" s="27">
        <f t="shared" si="60"/>
        <v>0</v>
      </c>
      <c r="AJ60" s="27">
        <f t="shared" si="60"/>
        <v>0</v>
      </c>
      <c r="AK60" s="27">
        <f t="shared" si="60"/>
        <v>0</v>
      </c>
      <c r="AL60" s="27">
        <f t="shared" si="60"/>
        <v>0</v>
      </c>
      <c r="AM60" s="27">
        <f t="shared" si="60"/>
        <v>0</v>
      </c>
    </row>
    <row r="61" spans="1:39" ht="15.6" x14ac:dyDescent="0.3">
      <c r="A61" s="603"/>
      <c r="B61" s="13" t="str">
        <f t="shared" si="59"/>
        <v>Cooking</v>
      </c>
      <c r="C61" s="27">
        <f t="shared" si="61"/>
        <v>0</v>
      </c>
      <c r="D61" s="27">
        <f t="shared" si="62"/>
        <v>0</v>
      </c>
      <c r="E61" s="27">
        <f t="shared" ref="E61:AM64" si="63">IF(E25=0,0,((E7*0.5)+D25-E43)*E80*E$93*E$2)</f>
        <v>0</v>
      </c>
      <c r="F61" s="27">
        <f t="shared" si="63"/>
        <v>0</v>
      </c>
      <c r="G61" s="27">
        <f t="shared" si="63"/>
        <v>0</v>
      </c>
      <c r="H61" s="27">
        <f t="shared" si="63"/>
        <v>0</v>
      </c>
      <c r="I61" s="27">
        <f t="shared" si="63"/>
        <v>0</v>
      </c>
      <c r="J61" s="27">
        <f t="shared" si="63"/>
        <v>0</v>
      </c>
      <c r="K61" s="27">
        <f t="shared" si="63"/>
        <v>0</v>
      </c>
      <c r="L61" s="27">
        <f t="shared" si="63"/>
        <v>0</v>
      </c>
      <c r="M61" s="27">
        <f t="shared" si="63"/>
        <v>0</v>
      </c>
      <c r="N61" s="27">
        <f t="shared" si="63"/>
        <v>0</v>
      </c>
      <c r="O61" s="27">
        <f t="shared" si="63"/>
        <v>0</v>
      </c>
      <c r="P61" s="27">
        <f t="shared" si="63"/>
        <v>0</v>
      </c>
      <c r="Q61" s="27">
        <f t="shared" si="63"/>
        <v>0</v>
      </c>
      <c r="R61" s="27">
        <f t="shared" si="63"/>
        <v>0</v>
      </c>
      <c r="S61" s="27">
        <f t="shared" si="63"/>
        <v>0</v>
      </c>
      <c r="T61" s="27">
        <f t="shared" si="63"/>
        <v>0</v>
      </c>
      <c r="U61" s="27">
        <f t="shared" si="63"/>
        <v>0</v>
      </c>
      <c r="V61" s="27">
        <f t="shared" si="63"/>
        <v>0</v>
      </c>
      <c r="W61" s="27">
        <f t="shared" si="63"/>
        <v>0</v>
      </c>
      <c r="X61" s="27">
        <f t="shared" si="63"/>
        <v>0</v>
      </c>
      <c r="Y61" s="27">
        <f t="shared" si="63"/>
        <v>0</v>
      </c>
      <c r="Z61" s="27">
        <f t="shared" si="63"/>
        <v>0</v>
      </c>
      <c r="AA61" s="27">
        <f t="shared" si="63"/>
        <v>0</v>
      </c>
      <c r="AB61" s="27">
        <f t="shared" si="63"/>
        <v>0</v>
      </c>
      <c r="AC61" s="27">
        <f t="shared" si="63"/>
        <v>0</v>
      </c>
      <c r="AD61" s="27">
        <f t="shared" si="63"/>
        <v>0</v>
      </c>
      <c r="AE61" s="27">
        <f t="shared" si="63"/>
        <v>0</v>
      </c>
      <c r="AF61" s="27">
        <f t="shared" si="63"/>
        <v>0</v>
      </c>
      <c r="AG61" s="27">
        <f t="shared" si="63"/>
        <v>0</v>
      </c>
      <c r="AH61" s="27">
        <f t="shared" si="63"/>
        <v>0</v>
      </c>
      <c r="AI61" s="27">
        <f t="shared" si="63"/>
        <v>0</v>
      </c>
      <c r="AJ61" s="27">
        <f t="shared" si="63"/>
        <v>0</v>
      </c>
      <c r="AK61" s="27">
        <f t="shared" si="63"/>
        <v>0</v>
      </c>
      <c r="AL61" s="27">
        <f t="shared" si="63"/>
        <v>0</v>
      </c>
      <c r="AM61" s="27">
        <f t="shared" si="63"/>
        <v>0</v>
      </c>
    </row>
    <row r="62" spans="1:39" ht="15.6" x14ac:dyDescent="0.3">
      <c r="A62" s="603"/>
      <c r="B62" s="13" t="str">
        <f t="shared" si="59"/>
        <v>Cooling</v>
      </c>
      <c r="C62" s="27">
        <f t="shared" si="61"/>
        <v>4.3547970413834199E-4</v>
      </c>
      <c r="D62" s="27">
        <f t="shared" si="62"/>
        <v>4.8215808148340873E-2</v>
      </c>
      <c r="E62" s="27">
        <f t="shared" si="63"/>
        <v>2.3541682263935062</v>
      </c>
      <c r="F62" s="27">
        <f t="shared" si="63"/>
        <v>18.344274099254704</v>
      </c>
      <c r="G62" s="27">
        <f t="shared" si="63"/>
        <v>116.86888959016578</v>
      </c>
      <c r="H62" s="27">
        <f t="shared" si="63"/>
        <v>799.8735528336781</v>
      </c>
      <c r="I62" s="27">
        <f t="shared" si="63"/>
        <v>1158.5993068780408</v>
      </c>
      <c r="J62" s="27">
        <f t="shared" si="63"/>
        <v>1135.7598514781764</v>
      </c>
      <c r="K62" s="27">
        <f t="shared" si="63"/>
        <v>573.30429164659165</v>
      </c>
      <c r="L62" s="27">
        <f t="shared" si="63"/>
        <v>93.579085740984738</v>
      </c>
      <c r="M62" s="27">
        <f t="shared" si="63"/>
        <v>42.006024528274253</v>
      </c>
      <c r="N62" s="27">
        <f t="shared" si="63"/>
        <v>0.80599151943238112</v>
      </c>
      <c r="O62" s="27">
        <f t="shared" si="63"/>
        <v>9.9015123752452208E-2</v>
      </c>
      <c r="P62" s="27">
        <f t="shared" si="63"/>
        <v>4.1969759339182122</v>
      </c>
      <c r="Q62" s="27">
        <f t="shared" si="63"/>
        <v>128.60943618180733</v>
      </c>
      <c r="R62" s="27">
        <f t="shared" si="63"/>
        <v>390.38242423106692</v>
      </c>
      <c r="S62" s="27">
        <f t="shared" si="63"/>
        <v>1186.0832621557897</v>
      </c>
      <c r="T62" s="27">
        <f t="shared" si="63"/>
        <v>5965.1424412105298</v>
      </c>
      <c r="U62" s="27">
        <f t="shared" si="63"/>
        <v>8115.8901209450132</v>
      </c>
      <c r="V62" s="27">
        <f t="shared" si="63"/>
        <v>7561.182523196193</v>
      </c>
      <c r="W62" s="27">
        <f t="shared" si="63"/>
        <v>3041.6154132728739</v>
      </c>
      <c r="X62" s="27">
        <f t="shared" si="63"/>
        <v>356.91259842527745</v>
      </c>
      <c r="Y62" s="27">
        <f t="shared" si="63"/>
        <v>112.46334490722634</v>
      </c>
      <c r="Z62" s="27">
        <f t="shared" si="63"/>
        <v>1.1164279188953561</v>
      </c>
      <c r="AA62" s="27">
        <f t="shared" si="63"/>
        <v>9.9015123752452208E-2</v>
      </c>
      <c r="AB62" s="27">
        <f t="shared" si="63"/>
        <v>4.1969759339182122</v>
      </c>
      <c r="AC62" s="27">
        <f t="shared" si="63"/>
        <v>0</v>
      </c>
      <c r="AD62" s="27">
        <f t="shared" si="63"/>
        <v>0</v>
      </c>
      <c r="AE62" s="27">
        <f t="shared" si="63"/>
        <v>0</v>
      </c>
      <c r="AF62" s="27">
        <f t="shared" si="63"/>
        <v>0</v>
      </c>
      <c r="AG62" s="27">
        <f t="shared" si="63"/>
        <v>0</v>
      </c>
      <c r="AH62" s="27">
        <f t="shared" si="63"/>
        <v>0</v>
      </c>
      <c r="AI62" s="27">
        <f t="shared" si="63"/>
        <v>0</v>
      </c>
      <c r="AJ62" s="27">
        <f t="shared" si="63"/>
        <v>0</v>
      </c>
      <c r="AK62" s="27">
        <f t="shared" si="63"/>
        <v>0</v>
      </c>
      <c r="AL62" s="27">
        <f t="shared" si="63"/>
        <v>0</v>
      </c>
      <c r="AM62" s="27">
        <f t="shared" si="63"/>
        <v>0</v>
      </c>
    </row>
    <row r="63" spans="1:39" ht="15.6" x14ac:dyDescent="0.3">
      <c r="A63" s="603"/>
      <c r="B63" s="13" t="str">
        <f t="shared" si="59"/>
        <v>Ext Lighting</v>
      </c>
      <c r="C63" s="27">
        <f t="shared" si="61"/>
        <v>0</v>
      </c>
      <c r="D63" s="27">
        <f t="shared" si="62"/>
        <v>0</v>
      </c>
      <c r="E63" s="27">
        <f t="shared" si="63"/>
        <v>0</v>
      </c>
      <c r="F63" s="27">
        <f t="shared" si="63"/>
        <v>0</v>
      </c>
      <c r="G63" s="27">
        <f t="shared" si="63"/>
        <v>0</v>
      </c>
      <c r="H63" s="27">
        <f t="shared" si="63"/>
        <v>0</v>
      </c>
      <c r="I63" s="27">
        <f t="shared" si="63"/>
        <v>0</v>
      </c>
      <c r="J63" s="27">
        <f t="shared" si="63"/>
        <v>0</v>
      </c>
      <c r="K63" s="27">
        <f t="shared" si="63"/>
        <v>0</v>
      </c>
      <c r="L63" s="27">
        <f t="shared" si="63"/>
        <v>0</v>
      </c>
      <c r="M63" s="27">
        <f t="shared" si="63"/>
        <v>0</v>
      </c>
      <c r="N63" s="27">
        <f t="shared" si="63"/>
        <v>0</v>
      </c>
      <c r="O63" s="27">
        <f t="shared" si="63"/>
        <v>0</v>
      </c>
      <c r="P63" s="27">
        <f t="shared" si="63"/>
        <v>0</v>
      </c>
      <c r="Q63" s="27">
        <f t="shared" si="63"/>
        <v>0</v>
      </c>
      <c r="R63" s="27">
        <f t="shared" si="63"/>
        <v>0</v>
      </c>
      <c r="S63" s="27">
        <f t="shared" si="63"/>
        <v>0</v>
      </c>
      <c r="T63" s="27">
        <f t="shared" si="63"/>
        <v>0</v>
      </c>
      <c r="U63" s="27">
        <f t="shared" si="63"/>
        <v>0</v>
      </c>
      <c r="V63" s="27">
        <f t="shared" si="63"/>
        <v>0</v>
      </c>
      <c r="W63" s="27">
        <f t="shared" si="63"/>
        <v>0</v>
      </c>
      <c r="X63" s="27">
        <f t="shared" si="63"/>
        <v>0</v>
      </c>
      <c r="Y63" s="27">
        <f t="shared" si="63"/>
        <v>0</v>
      </c>
      <c r="Z63" s="27">
        <f t="shared" si="63"/>
        <v>0</v>
      </c>
      <c r="AA63" s="27">
        <f t="shared" si="63"/>
        <v>0</v>
      </c>
      <c r="AB63" s="27">
        <f t="shared" si="63"/>
        <v>0</v>
      </c>
      <c r="AC63" s="27">
        <f t="shared" si="63"/>
        <v>0</v>
      </c>
      <c r="AD63" s="27">
        <f t="shared" si="63"/>
        <v>0</v>
      </c>
      <c r="AE63" s="27">
        <f t="shared" si="63"/>
        <v>0</v>
      </c>
      <c r="AF63" s="27">
        <f t="shared" si="63"/>
        <v>0</v>
      </c>
      <c r="AG63" s="27">
        <f t="shared" si="63"/>
        <v>0</v>
      </c>
      <c r="AH63" s="27">
        <f t="shared" si="63"/>
        <v>0</v>
      </c>
      <c r="AI63" s="27">
        <f t="shared" si="63"/>
        <v>0</v>
      </c>
      <c r="AJ63" s="27">
        <f t="shared" si="63"/>
        <v>0</v>
      </c>
      <c r="AK63" s="27">
        <f t="shared" si="63"/>
        <v>0</v>
      </c>
      <c r="AL63" s="27">
        <f t="shared" si="63"/>
        <v>0</v>
      </c>
      <c r="AM63" s="27">
        <f t="shared" si="63"/>
        <v>0</v>
      </c>
    </row>
    <row r="64" spans="1:39" ht="15.6" x14ac:dyDescent="0.3">
      <c r="A64" s="603"/>
      <c r="B64" s="13" t="str">
        <f t="shared" si="59"/>
        <v>Heating</v>
      </c>
      <c r="C64" s="27">
        <f t="shared" si="61"/>
        <v>0</v>
      </c>
      <c r="D64" s="27">
        <f t="shared" si="62"/>
        <v>0</v>
      </c>
      <c r="E64" s="27">
        <f t="shared" si="63"/>
        <v>0</v>
      </c>
      <c r="F64" s="27">
        <f t="shared" si="63"/>
        <v>0</v>
      </c>
      <c r="G64" s="27">
        <f t="shared" si="63"/>
        <v>0</v>
      </c>
      <c r="H64" s="27">
        <f t="shared" si="63"/>
        <v>0</v>
      </c>
      <c r="I64" s="27">
        <f t="shared" si="63"/>
        <v>0</v>
      </c>
      <c r="J64" s="27">
        <f t="shared" si="63"/>
        <v>0</v>
      </c>
      <c r="K64" s="27">
        <f t="shared" si="63"/>
        <v>0</v>
      </c>
      <c r="L64" s="27">
        <f t="shared" si="63"/>
        <v>0</v>
      </c>
      <c r="M64" s="27">
        <f t="shared" si="63"/>
        <v>0</v>
      </c>
      <c r="N64" s="27">
        <f t="shared" si="63"/>
        <v>0</v>
      </c>
      <c r="O64" s="27">
        <f t="shared" si="63"/>
        <v>0</v>
      </c>
      <c r="P64" s="27">
        <f t="shared" si="63"/>
        <v>0</v>
      </c>
      <c r="Q64" s="27">
        <f t="shared" si="63"/>
        <v>0</v>
      </c>
      <c r="R64" s="27">
        <f t="shared" si="63"/>
        <v>0</v>
      </c>
      <c r="S64" s="27">
        <f t="shared" si="63"/>
        <v>0</v>
      </c>
      <c r="T64" s="27">
        <f t="shared" si="63"/>
        <v>0</v>
      </c>
      <c r="U64" s="27">
        <f t="shared" si="63"/>
        <v>0</v>
      </c>
      <c r="V64" s="27">
        <f t="shared" si="63"/>
        <v>0</v>
      </c>
      <c r="W64" s="27">
        <f t="shared" si="63"/>
        <v>0</v>
      </c>
      <c r="X64" s="27">
        <f t="shared" si="63"/>
        <v>0</v>
      </c>
      <c r="Y64" s="27">
        <f t="shared" si="63"/>
        <v>0</v>
      </c>
      <c r="Z64" s="27">
        <f t="shared" si="63"/>
        <v>0</v>
      </c>
      <c r="AA64" s="27">
        <f t="shared" si="63"/>
        <v>0</v>
      </c>
      <c r="AB64" s="27">
        <f t="shared" si="63"/>
        <v>0</v>
      </c>
      <c r="AC64" s="27">
        <f t="shared" si="63"/>
        <v>0</v>
      </c>
      <c r="AD64" s="27">
        <f t="shared" si="63"/>
        <v>0</v>
      </c>
      <c r="AE64" s="27">
        <f t="shared" si="63"/>
        <v>0</v>
      </c>
      <c r="AF64" s="27">
        <f t="shared" si="63"/>
        <v>0</v>
      </c>
      <c r="AG64" s="27">
        <f t="shared" si="63"/>
        <v>0</v>
      </c>
      <c r="AH64" s="27">
        <f t="shared" si="63"/>
        <v>0</v>
      </c>
      <c r="AI64" s="27">
        <f t="shared" si="63"/>
        <v>0</v>
      </c>
      <c r="AJ64" s="27">
        <f t="shared" si="63"/>
        <v>0</v>
      </c>
      <c r="AK64" s="27">
        <f t="shared" si="63"/>
        <v>0</v>
      </c>
      <c r="AL64" s="27">
        <f t="shared" si="63"/>
        <v>0</v>
      </c>
      <c r="AM64" s="27">
        <f t="shared" si="63"/>
        <v>0</v>
      </c>
    </row>
    <row r="65" spans="1:41" ht="15.6" x14ac:dyDescent="0.3">
      <c r="A65" s="603"/>
      <c r="B65" s="13" t="str">
        <f t="shared" si="59"/>
        <v>HVAC</v>
      </c>
      <c r="C65" s="27">
        <f t="shared" si="61"/>
        <v>0</v>
      </c>
      <c r="D65" s="27">
        <f t="shared" si="62"/>
        <v>31.28906923533744</v>
      </c>
      <c r="E65" s="27">
        <f t="shared" ref="E65:AM68" si="64">IF(E29=0,0,((E11*0.5)+D29-E47)*E84*E$93*E$2)</f>
        <v>58.872877596418611</v>
      </c>
      <c r="F65" s="27">
        <f t="shared" si="64"/>
        <v>223.66405430417072</v>
      </c>
      <c r="G65" s="27">
        <f t="shared" si="64"/>
        <v>461.20256357930776</v>
      </c>
      <c r="H65" s="27">
        <f t="shared" si="64"/>
        <v>1650.5499362322266</v>
      </c>
      <c r="I65" s="27">
        <f t="shared" si="64"/>
        <v>2227.4240606014287</v>
      </c>
      <c r="J65" s="27">
        <f t="shared" si="64"/>
        <v>2086.0152228491502</v>
      </c>
      <c r="K65" s="27">
        <f t="shared" si="64"/>
        <v>922.13000785180111</v>
      </c>
      <c r="L65" s="27">
        <f t="shared" si="64"/>
        <v>659.61554249165454</v>
      </c>
      <c r="M65" s="27">
        <f t="shared" si="64"/>
        <v>2277.8067228850659</v>
      </c>
      <c r="N65" s="27">
        <f t="shared" si="64"/>
        <v>12984.366268375436</v>
      </c>
      <c r="O65" s="27">
        <f t="shared" si="64"/>
        <v>20847.265450312902</v>
      </c>
      <c r="P65" s="27">
        <f t="shared" si="64"/>
        <v>18126.434601226531</v>
      </c>
      <c r="Q65" s="27">
        <f t="shared" si="64"/>
        <v>14812.930495538963</v>
      </c>
      <c r="R65" s="27">
        <f t="shared" si="64"/>
        <v>8683.0010055739076</v>
      </c>
      <c r="S65" s="27">
        <f t="shared" si="64"/>
        <v>9801.9741875754153</v>
      </c>
      <c r="T65" s="27">
        <f t="shared" si="64"/>
        <v>34794.298621601964</v>
      </c>
      <c r="U65" s="27">
        <f t="shared" si="64"/>
        <v>46843.850645947445</v>
      </c>
      <c r="V65" s="27">
        <f t="shared" si="64"/>
        <v>43766.302014474342</v>
      </c>
      <c r="W65" s="27">
        <f t="shared" si="64"/>
        <v>18953.135867205729</v>
      </c>
      <c r="X65" s="27">
        <f t="shared" si="64"/>
        <v>8093.3197894604709</v>
      </c>
      <c r="Y65" s="27">
        <f t="shared" si="64"/>
        <v>13570.524403583599</v>
      </c>
      <c r="Z65" s="27">
        <f t="shared" si="64"/>
        <v>21245.090296899816</v>
      </c>
      <c r="AA65" s="27">
        <f t="shared" si="64"/>
        <v>20847.265450312902</v>
      </c>
      <c r="AB65" s="27">
        <f t="shared" si="64"/>
        <v>18126.434601226531</v>
      </c>
      <c r="AC65" s="27">
        <f t="shared" si="64"/>
        <v>0</v>
      </c>
      <c r="AD65" s="27">
        <f t="shared" si="64"/>
        <v>0</v>
      </c>
      <c r="AE65" s="27">
        <f t="shared" si="64"/>
        <v>0</v>
      </c>
      <c r="AF65" s="27">
        <f t="shared" si="64"/>
        <v>0</v>
      </c>
      <c r="AG65" s="27">
        <f t="shared" si="64"/>
        <v>0</v>
      </c>
      <c r="AH65" s="27">
        <f t="shared" si="64"/>
        <v>0</v>
      </c>
      <c r="AI65" s="27">
        <f t="shared" si="64"/>
        <v>0</v>
      </c>
      <c r="AJ65" s="27">
        <f t="shared" si="64"/>
        <v>0</v>
      </c>
      <c r="AK65" s="27">
        <f t="shared" si="64"/>
        <v>0</v>
      </c>
      <c r="AL65" s="27">
        <f t="shared" si="64"/>
        <v>0</v>
      </c>
      <c r="AM65" s="27">
        <f t="shared" si="64"/>
        <v>0</v>
      </c>
    </row>
    <row r="66" spans="1:41" ht="15.6" x14ac:dyDescent="0.3">
      <c r="A66" s="603"/>
      <c r="B66" s="13" t="str">
        <f t="shared" si="59"/>
        <v>Lighting</v>
      </c>
      <c r="C66" s="27">
        <f t="shared" si="61"/>
        <v>1480.9551369966148</v>
      </c>
      <c r="D66" s="27">
        <f t="shared" si="62"/>
        <v>3876.6038915019622</v>
      </c>
      <c r="E66" s="27">
        <f t="shared" si="64"/>
        <v>7977.1895547995573</v>
      </c>
      <c r="F66" s="27">
        <f t="shared" si="64"/>
        <v>15304.274784793779</v>
      </c>
      <c r="G66" s="27">
        <f t="shared" si="64"/>
        <v>30345.865489278236</v>
      </c>
      <c r="H66" s="27">
        <f t="shared" si="64"/>
        <v>45278.950884428115</v>
      </c>
      <c r="I66" s="27">
        <f t="shared" si="64"/>
        <v>69654.123926666958</v>
      </c>
      <c r="J66" s="27">
        <f t="shared" si="64"/>
        <v>65873.672055173258</v>
      </c>
      <c r="K66" s="27">
        <f t="shared" si="64"/>
        <v>78733.247564424251</v>
      </c>
      <c r="L66" s="27">
        <f t="shared" si="64"/>
        <v>66699.676605005807</v>
      </c>
      <c r="M66" s="27">
        <f t="shared" si="64"/>
        <v>63053.512358960936</v>
      </c>
      <c r="N66" s="27">
        <f t="shared" si="64"/>
        <v>85896.0596132317</v>
      </c>
      <c r="O66" s="27">
        <f t="shared" si="64"/>
        <v>108705.13732398041</v>
      </c>
      <c r="P66" s="27">
        <f t="shared" si="64"/>
        <v>86325.497822521123</v>
      </c>
      <c r="Q66" s="27">
        <f t="shared" si="64"/>
        <v>98069.001127765499</v>
      </c>
      <c r="R66" s="27">
        <f t="shared" si="64"/>
        <v>96974.176185209872</v>
      </c>
      <c r="S66" s="27">
        <f t="shared" si="64"/>
        <v>124960.01262849034</v>
      </c>
      <c r="T66" s="27">
        <f t="shared" si="64"/>
        <v>148936.72120726955</v>
      </c>
      <c r="U66" s="27">
        <f t="shared" si="64"/>
        <v>189522.51458536921</v>
      </c>
      <c r="V66" s="27">
        <f t="shared" si="64"/>
        <v>151850.48211238137</v>
      </c>
      <c r="W66" s="27">
        <f t="shared" si="64"/>
        <v>160313.98234791929</v>
      </c>
      <c r="X66" s="27">
        <f t="shared" si="64"/>
        <v>120338.73540340921</v>
      </c>
      <c r="Y66" s="27">
        <f t="shared" si="64"/>
        <v>100720.92057257744</v>
      </c>
      <c r="Z66" s="27">
        <f t="shared" si="64"/>
        <v>103272.82840666783</v>
      </c>
      <c r="AA66" s="27">
        <f t="shared" si="64"/>
        <v>108705.13732398041</v>
      </c>
      <c r="AB66" s="27">
        <f t="shared" si="64"/>
        <v>86325.497822521123</v>
      </c>
      <c r="AC66" s="27">
        <f t="shared" si="64"/>
        <v>0</v>
      </c>
      <c r="AD66" s="27">
        <f t="shared" si="64"/>
        <v>0</v>
      </c>
      <c r="AE66" s="27">
        <f t="shared" si="64"/>
        <v>0</v>
      </c>
      <c r="AF66" s="27">
        <f t="shared" si="64"/>
        <v>0</v>
      </c>
      <c r="AG66" s="27">
        <f t="shared" si="64"/>
        <v>0</v>
      </c>
      <c r="AH66" s="27">
        <f t="shared" si="64"/>
        <v>0</v>
      </c>
      <c r="AI66" s="27">
        <f t="shared" si="64"/>
        <v>0</v>
      </c>
      <c r="AJ66" s="27">
        <f t="shared" si="64"/>
        <v>0</v>
      </c>
      <c r="AK66" s="27">
        <f t="shared" si="64"/>
        <v>0</v>
      </c>
      <c r="AL66" s="27">
        <f t="shared" si="64"/>
        <v>0</v>
      </c>
      <c r="AM66" s="27">
        <f t="shared" si="64"/>
        <v>0</v>
      </c>
    </row>
    <row r="67" spans="1:41" ht="15.6" x14ac:dyDescent="0.3">
      <c r="A67" s="603"/>
      <c r="B67" s="13" t="str">
        <f t="shared" si="59"/>
        <v>Miscellaneous</v>
      </c>
      <c r="C67" s="27">
        <f t="shared" si="61"/>
        <v>0</v>
      </c>
      <c r="D67" s="27">
        <f t="shared" si="62"/>
        <v>0</v>
      </c>
      <c r="E67" s="27">
        <f t="shared" si="64"/>
        <v>0</v>
      </c>
      <c r="F67" s="27">
        <f t="shared" si="64"/>
        <v>0</v>
      </c>
      <c r="G67" s="27">
        <f t="shared" si="64"/>
        <v>0</v>
      </c>
      <c r="H67" s="27">
        <f t="shared" si="64"/>
        <v>0</v>
      </c>
      <c r="I67" s="27">
        <f t="shared" si="64"/>
        <v>175.58813231014622</v>
      </c>
      <c r="J67" s="27">
        <f t="shared" si="64"/>
        <v>351.59383946020768</v>
      </c>
      <c r="K67" s="27">
        <f t="shared" si="64"/>
        <v>344.54935191083808</v>
      </c>
      <c r="L67" s="27">
        <f t="shared" si="64"/>
        <v>231.22008953998798</v>
      </c>
      <c r="M67" s="27">
        <f t="shared" si="64"/>
        <v>229.85580780360516</v>
      </c>
      <c r="N67" s="27">
        <f t="shared" si="64"/>
        <v>221.88275793726726</v>
      </c>
      <c r="O67" s="27">
        <f t="shared" si="64"/>
        <v>209.58749251565948</v>
      </c>
      <c r="P67" s="27">
        <f t="shared" si="64"/>
        <v>197.05341551443544</v>
      </c>
      <c r="Q67" s="27">
        <f t="shared" si="64"/>
        <v>228.45389453948323</v>
      </c>
      <c r="R67" s="27">
        <f t="shared" si="64"/>
        <v>214.30455098316375</v>
      </c>
      <c r="S67" s="27">
        <f t="shared" si="64"/>
        <v>239.81663432691911</v>
      </c>
      <c r="T67" s="27">
        <f t="shared" si="64"/>
        <v>342.39048998847647</v>
      </c>
      <c r="U67" s="27">
        <f t="shared" si="64"/>
        <v>351.17626462029244</v>
      </c>
      <c r="V67" s="27">
        <f t="shared" si="64"/>
        <v>351.59383946020768</v>
      </c>
      <c r="W67" s="27">
        <f t="shared" si="64"/>
        <v>344.54935191083808</v>
      </c>
      <c r="X67" s="27">
        <f t="shared" si="64"/>
        <v>231.22008953998798</v>
      </c>
      <c r="Y67" s="27">
        <f t="shared" si="64"/>
        <v>229.85580780360516</v>
      </c>
      <c r="Z67" s="27">
        <f t="shared" si="64"/>
        <v>221.88275793726726</v>
      </c>
      <c r="AA67" s="27">
        <f t="shared" si="64"/>
        <v>209.58749251565948</v>
      </c>
      <c r="AB67" s="27">
        <f t="shared" si="64"/>
        <v>197.05341551443544</v>
      </c>
      <c r="AC67" s="27">
        <f t="shared" si="64"/>
        <v>0</v>
      </c>
      <c r="AD67" s="27">
        <f t="shared" si="64"/>
        <v>0</v>
      </c>
      <c r="AE67" s="27">
        <f t="shared" si="64"/>
        <v>0</v>
      </c>
      <c r="AF67" s="27">
        <f t="shared" si="64"/>
        <v>0</v>
      </c>
      <c r="AG67" s="27">
        <f t="shared" si="64"/>
        <v>0</v>
      </c>
      <c r="AH67" s="27">
        <f t="shared" si="64"/>
        <v>0</v>
      </c>
      <c r="AI67" s="27">
        <f t="shared" si="64"/>
        <v>0</v>
      </c>
      <c r="AJ67" s="27">
        <f t="shared" si="64"/>
        <v>0</v>
      </c>
      <c r="AK67" s="27">
        <f t="shared" si="64"/>
        <v>0</v>
      </c>
      <c r="AL67" s="27">
        <f t="shared" si="64"/>
        <v>0</v>
      </c>
      <c r="AM67" s="27">
        <f t="shared" si="64"/>
        <v>0</v>
      </c>
    </row>
    <row r="68" spans="1:41" ht="15.75" customHeight="1" x14ac:dyDescent="0.3">
      <c r="A68" s="603"/>
      <c r="B68" s="13" t="str">
        <f t="shared" si="59"/>
        <v>Motors</v>
      </c>
      <c r="C68" s="27">
        <f t="shared" si="61"/>
        <v>0</v>
      </c>
      <c r="D68" s="27">
        <f t="shared" si="62"/>
        <v>0</v>
      </c>
      <c r="E68" s="27">
        <f t="shared" si="64"/>
        <v>0</v>
      </c>
      <c r="F68" s="27">
        <f t="shared" si="64"/>
        <v>0</v>
      </c>
      <c r="G68" s="27">
        <f t="shared" si="64"/>
        <v>0</v>
      </c>
      <c r="H68" s="27">
        <f t="shared" si="64"/>
        <v>0</v>
      </c>
      <c r="I68" s="27">
        <f t="shared" si="64"/>
        <v>0</v>
      </c>
      <c r="J68" s="27">
        <f t="shared" si="64"/>
        <v>0</v>
      </c>
      <c r="K68" s="27">
        <f t="shared" si="64"/>
        <v>0</v>
      </c>
      <c r="L68" s="27">
        <f t="shared" si="64"/>
        <v>0</v>
      </c>
      <c r="M68" s="27">
        <f t="shared" si="64"/>
        <v>0</v>
      </c>
      <c r="N68" s="27">
        <f t="shared" si="64"/>
        <v>0</v>
      </c>
      <c r="O68" s="27">
        <f t="shared" si="64"/>
        <v>0</v>
      </c>
      <c r="P68" s="27">
        <f t="shared" si="64"/>
        <v>0</v>
      </c>
      <c r="Q68" s="27">
        <f t="shared" si="64"/>
        <v>0</v>
      </c>
      <c r="R68" s="27">
        <f t="shared" si="64"/>
        <v>0</v>
      </c>
      <c r="S68" s="27">
        <f t="shared" si="64"/>
        <v>0</v>
      </c>
      <c r="T68" s="27">
        <f t="shared" si="64"/>
        <v>0</v>
      </c>
      <c r="U68" s="27">
        <f t="shared" si="64"/>
        <v>0</v>
      </c>
      <c r="V68" s="27">
        <f t="shared" si="64"/>
        <v>0</v>
      </c>
      <c r="W68" s="27">
        <f t="shared" si="64"/>
        <v>0</v>
      </c>
      <c r="X68" s="27">
        <f t="shared" si="64"/>
        <v>0</v>
      </c>
      <c r="Y68" s="27">
        <f t="shared" si="64"/>
        <v>0</v>
      </c>
      <c r="Z68" s="27">
        <f t="shared" si="64"/>
        <v>0</v>
      </c>
      <c r="AA68" s="27">
        <f t="shared" si="64"/>
        <v>0</v>
      </c>
      <c r="AB68" s="27">
        <f t="shared" si="64"/>
        <v>0</v>
      </c>
      <c r="AC68" s="27">
        <f t="shared" si="64"/>
        <v>0</v>
      </c>
      <c r="AD68" s="27">
        <f t="shared" si="64"/>
        <v>0</v>
      </c>
      <c r="AE68" s="27">
        <f t="shared" si="64"/>
        <v>0</v>
      </c>
      <c r="AF68" s="27">
        <f t="shared" si="64"/>
        <v>0</v>
      </c>
      <c r="AG68" s="27">
        <f t="shared" si="64"/>
        <v>0</v>
      </c>
      <c r="AH68" s="27">
        <f t="shared" si="64"/>
        <v>0</v>
      </c>
      <c r="AI68" s="27">
        <f t="shared" si="64"/>
        <v>0</v>
      </c>
      <c r="AJ68" s="27">
        <f t="shared" si="64"/>
        <v>0</v>
      </c>
      <c r="AK68" s="27">
        <f t="shared" si="64"/>
        <v>0</v>
      </c>
      <c r="AL68" s="27">
        <f t="shared" si="64"/>
        <v>0</v>
      </c>
      <c r="AM68" s="27">
        <f t="shared" si="64"/>
        <v>0</v>
      </c>
    </row>
    <row r="69" spans="1:41" ht="15.6" x14ac:dyDescent="0.3">
      <c r="A69" s="603"/>
      <c r="B69" s="13" t="str">
        <f t="shared" si="59"/>
        <v>Process</v>
      </c>
      <c r="C69" s="27">
        <f t="shared" si="61"/>
        <v>0</v>
      </c>
      <c r="D69" s="27">
        <f t="shared" si="62"/>
        <v>0</v>
      </c>
      <c r="E69" s="27">
        <f t="shared" ref="E69:AM71" si="65">IF(E33=0,0,((E15*0.5)+D33-E51)*E88*E$93*E$2)</f>
        <v>0</v>
      </c>
      <c r="F69" s="27">
        <f t="shared" si="65"/>
        <v>0</v>
      </c>
      <c r="G69" s="27">
        <f t="shared" si="65"/>
        <v>0</v>
      </c>
      <c r="H69" s="27">
        <f>IF(H33=0,0,((H15*0.5)+G33-H51)*H88*H$93*H$2)</f>
        <v>0</v>
      </c>
      <c r="I69" s="27">
        <f t="shared" si="65"/>
        <v>0</v>
      </c>
      <c r="J69" s="27">
        <f t="shared" si="65"/>
        <v>0</v>
      </c>
      <c r="K69" s="27">
        <f t="shared" si="65"/>
        <v>0</v>
      </c>
      <c r="L69" s="27">
        <f t="shared" si="65"/>
        <v>0</v>
      </c>
      <c r="M69" s="27">
        <f t="shared" si="65"/>
        <v>0</v>
      </c>
      <c r="N69" s="27">
        <f t="shared" si="65"/>
        <v>0</v>
      </c>
      <c r="O69" s="27">
        <f t="shared" si="65"/>
        <v>0</v>
      </c>
      <c r="P69" s="27">
        <f t="shared" si="65"/>
        <v>0</v>
      </c>
      <c r="Q69" s="27">
        <f t="shared" si="65"/>
        <v>0</v>
      </c>
      <c r="R69" s="27">
        <f t="shared" si="65"/>
        <v>0</v>
      </c>
      <c r="S69" s="27">
        <f t="shared" si="65"/>
        <v>0</v>
      </c>
      <c r="T69" s="27">
        <f t="shared" si="65"/>
        <v>0</v>
      </c>
      <c r="U69" s="27">
        <f t="shared" si="65"/>
        <v>0</v>
      </c>
      <c r="V69" s="27">
        <f t="shared" si="65"/>
        <v>0</v>
      </c>
      <c r="W69" s="27">
        <f t="shared" si="65"/>
        <v>0</v>
      </c>
      <c r="X69" s="27">
        <f t="shared" si="65"/>
        <v>0</v>
      </c>
      <c r="Y69" s="27">
        <f t="shared" si="65"/>
        <v>0</v>
      </c>
      <c r="Z69" s="27">
        <f t="shared" si="65"/>
        <v>0</v>
      </c>
      <c r="AA69" s="27">
        <f t="shared" si="65"/>
        <v>0</v>
      </c>
      <c r="AB69" s="27">
        <f t="shared" si="65"/>
        <v>0</v>
      </c>
      <c r="AC69" s="27">
        <f t="shared" si="65"/>
        <v>0</v>
      </c>
      <c r="AD69" s="27">
        <f t="shared" si="65"/>
        <v>0</v>
      </c>
      <c r="AE69" s="27">
        <f t="shared" si="65"/>
        <v>0</v>
      </c>
      <c r="AF69" s="27">
        <f t="shared" si="65"/>
        <v>0</v>
      </c>
      <c r="AG69" s="27">
        <f t="shared" si="65"/>
        <v>0</v>
      </c>
      <c r="AH69" s="27">
        <f t="shared" si="65"/>
        <v>0</v>
      </c>
      <c r="AI69" s="27">
        <f t="shared" si="65"/>
        <v>0</v>
      </c>
      <c r="AJ69" s="27">
        <f t="shared" si="65"/>
        <v>0</v>
      </c>
      <c r="AK69" s="27">
        <f t="shared" si="65"/>
        <v>0</v>
      </c>
      <c r="AL69" s="27">
        <f t="shared" si="65"/>
        <v>0</v>
      </c>
      <c r="AM69" s="27">
        <f t="shared" si="65"/>
        <v>0</v>
      </c>
    </row>
    <row r="70" spans="1:41" ht="15.6" x14ac:dyDescent="0.3">
      <c r="A70" s="603"/>
      <c r="B70" s="13" t="str">
        <f t="shared" si="59"/>
        <v>Refrigeration</v>
      </c>
      <c r="C70" s="27">
        <f t="shared" si="61"/>
        <v>0</v>
      </c>
      <c r="D70" s="27">
        <f t="shared" si="62"/>
        <v>0</v>
      </c>
      <c r="E70" s="27">
        <f t="shared" si="65"/>
        <v>0</v>
      </c>
      <c r="F70" s="27">
        <f t="shared" si="65"/>
        <v>0</v>
      </c>
      <c r="G70" s="27">
        <f t="shared" si="65"/>
        <v>0</v>
      </c>
      <c r="H70" s="27">
        <f t="shared" si="65"/>
        <v>0</v>
      </c>
      <c r="I70" s="27">
        <f t="shared" si="65"/>
        <v>0</v>
      </c>
      <c r="J70" s="27">
        <f t="shared" si="65"/>
        <v>29.916805312918147</v>
      </c>
      <c r="K70" s="27">
        <f t="shared" si="65"/>
        <v>63.66672221876037</v>
      </c>
      <c r="L70" s="27">
        <f t="shared" si="65"/>
        <v>46.25136081638761</v>
      </c>
      <c r="M70" s="27">
        <f t="shared" si="65"/>
        <v>54.807971959772502</v>
      </c>
      <c r="N70" s="27">
        <f t="shared" si="65"/>
        <v>62.064774742414983</v>
      </c>
      <c r="O70" s="27">
        <f t="shared" si="65"/>
        <v>59.58973715658032</v>
      </c>
      <c r="P70" s="27">
        <f t="shared" si="65"/>
        <v>55.970938381019906</v>
      </c>
      <c r="Q70" s="27">
        <f t="shared" si="65"/>
        <v>64.071747605521949</v>
      </c>
      <c r="R70" s="27">
        <f t="shared" si="65"/>
        <v>62.883715137145863</v>
      </c>
      <c r="S70" s="27">
        <f t="shared" si="65"/>
        <v>69.345453193736972</v>
      </c>
      <c r="T70" s="27">
        <f t="shared" si="65"/>
        <v>102.02440729940595</v>
      </c>
      <c r="U70" s="27">
        <f t="shared" si="65"/>
        <v>105.85145725350431</v>
      </c>
      <c r="V70" s="27">
        <f t="shared" si="65"/>
        <v>105.57671331309309</v>
      </c>
      <c r="W70" s="27">
        <f t="shared" si="65"/>
        <v>100.8431293882105</v>
      </c>
      <c r="X70" s="27">
        <f t="shared" si="65"/>
        <v>66.457190185711482</v>
      </c>
      <c r="Y70" s="27">
        <f t="shared" si="65"/>
        <v>65.4314170901458</v>
      </c>
      <c r="Z70" s="27">
        <f t="shared" si="65"/>
        <v>62.713141452279736</v>
      </c>
      <c r="AA70" s="27">
        <f t="shared" si="65"/>
        <v>59.58973715658032</v>
      </c>
      <c r="AB70" s="27">
        <f t="shared" si="65"/>
        <v>55.970938381019906</v>
      </c>
      <c r="AC70" s="27">
        <f t="shared" si="65"/>
        <v>0</v>
      </c>
      <c r="AD70" s="27">
        <f t="shared" si="65"/>
        <v>0</v>
      </c>
      <c r="AE70" s="27">
        <f t="shared" si="65"/>
        <v>0</v>
      </c>
      <c r="AF70" s="27">
        <f t="shared" si="65"/>
        <v>0</v>
      </c>
      <c r="AG70" s="27">
        <f t="shared" si="65"/>
        <v>0</v>
      </c>
      <c r="AH70" s="27">
        <f t="shared" si="65"/>
        <v>0</v>
      </c>
      <c r="AI70" s="27">
        <f t="shared" si="65"/>
        <v>0</v>
      </c>
      <c r="AJ70" s="27">
        <f t="shared" si="65"/>
        <v>0</v>
      </c>
      <c r="AK70" s="27">
        <f t="shared" si="65"/>
        <v>0</v>
      </c>
      <c r="AL70" s="27">
        <f t="shared" si="65"/>
        <v>0</v>
      </c>
      <c r="AM70" s="27">
        <f t="shared" si="65"/>
        <v>0</v>
      </c>
    </row>
    <row r="71" spans="1:41" ht="15.6" x14ac:dyDescent="0.3">
      <c r="A71" s="603"/>
      <c r="B71" s="13" t="str">
        <f t="shared" si="59"/>
        <v>Water Heating</v>
      </c>
      <c r="C71" s="27">
        <f t="shared" si="61"/>
        <v>0</v>
      </c>
      <c r="D71" s="27">
        <f t="shared" si="62"/>
        <v>0</v>
      </c>
      <c r="E71" s="27">
        <f t="shared" si="65"/>
        <v>34.75481637194455</v>
      </c>
      <c r="F71" s="27">
        <f t="shared" si="65"/>
        <v>65.397957193290338</v>
      </c>
      <c r="G71" s="27">
        <f t="shared" si="65"/>
        <v>74.874104949671505</v>
      </c>
      <c r="H71" s="27">
        <f t="shared" si="65"/>
        <v>101.32210809125081</v>
      </c>
      <c r="I71" s="27">
        <f t="shared" si="65"/>
        <v>104.3999059319512</v>
      </c>
      <c r="J71" s="27">
        <f t="shared" si="65"/>
        <v>105.69846074749341</v>
      </c>
      <c r="K71" s="27">
        <f t="shared" si="65"/>
        <v>158.28017768284514</v>
      </c>
      <c r="L71" s="27">
        <f t="shared" si="65"/>
        <v>149.83248900234679</v>
      </c>
      <c r="M71" s="27">
        <f t="shared" si="65"/>
        <v>160.36534205345367</v>
      </c>
      <c r="N71" s="27">
        <f t="shared" si="65"/>
        <v>204.5461301091521</v>
      </c>
      <c r="O71" s="27">
        <f t="shared" si="65"/>
        <v>266.85119048247861</v>
      </c>
      <c r="P71" s="27">
        <f t="shared" si="65"/>
        <v>231.16597273505604</v>
      </c>
      <c r="Q71" s="27">
        <f t="shared" si="65"/>
        <v>226.30211518920254</v>
      </c>
      <c r="R71" s="27">
        <f t="shared" si="65"/>
        <v>196.19387157987097</v>
      </c>
      <c r="S71" s="27">
        <f t="shared" si="65"/>
        <v>224.62231484901454</v>
      </c>
      <c r="T71" s="27">
        <f t="shared" si="65"/>
        <v>303.96632427375243</v>
      </c>
      <c r="U71" s="27">
        <f t="shared" si="65"/>
        <v>313.19971779585359</v>
      </c>
      <c r="V71" s="27">
        <f t="shared" si="65"/>
        <v>317.09538224248024</v>
      </c>
      <c r="W71" s="27">
        <f t="shared" si="65"/>
        <v>316.56035536569027</v>
      </c>
      <c r="X71" s="27">
        <f t="shared" si="65"/>
        <v>224.74873350352021</v>
      </c>
      <c r="Y71" s="27">
        <f t="shared" si="65"/>
        <v>240.54801308018048</v>
      </c>
      <c r="Z71" s="27">
        <f t="shared" si="65"/>
        <v>245.45535613098252</v>
      </c>
      <c r="AA71" s="27">
        <f t="shared" si="65"/>
        <v>266.85119048247861</v>
      </c>
      <c r="AB71" s="27">
        <f t="shared" si="65"/>
        <v>231.16597273505604</v>
      </c>
      <c r="AC71" s="27">
        <f t="shared" si="65"/>
        <v>0</v>
      </c>
      <c r="AD71" s="27">
        <f t="shared" si="65"/>
        <v>0</v>
      </c>
      <c r="AE71" s="27">
        <f t="shared" si="65"/>
        <v>0</v>
      </c>
      <c r="AF71" s="27">
        <f t="shared" si="65"/>
        <v>0</v>
      </c>
      <c r="AG71" s="27">
        <f t="shared" si="65"/>
        <v>0</v>
      </c>
      <c r="AH71" s="27">
        <f t="shared" si="65"/>
        <v>0</v>
      </c>
      <c r="AI71" s="27">
        <f t="shared" si="65"/>
        <v>0</v>
      </c>
      <c r="AJ71" s="27">
        <f t="shared" si="65"/>
        <v>0</v>
      </c>
      <c r="AK71" s="27">
        <f t="shared" si="65"/>
        <v>0</v>
      </c>
      <c r="AL71" s="27">
        <f t="shared" si="65"/>
        <v>0</v>
      </c>
      <c r="AM71" s="27">
        <f t="shared" si="65"/>
        <v>0</v>
      </c>
    </row>
    <row r="72" spans="1:41" ht="15.75" customHeight="1" x14ac:dyDescent="0.3">
      <c r="A72" s="603"/>
      <c r="B72" s="13" t="str">
        <f t="shared" ref="B72" si="66">B54</f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">
      <c r="A73" s="603"/>
      <c r="B73" s="277" t="s">
        <v>149</v>
      </c>
      <c r="C73" s="27">
        <f>SUM(C59:C72)</f>
        <v>1480.9555724763188</v>
      </c>
      <c r="D73" s="27">
        <f>SUM(D59:D72)</f>
        <v>3907.9411765454479</v>
      </c>
      <c r="E73" s="27">
        <f t="shared" ref="E73:AM73" si="67">SUM(E59:E72)</f>
        <v>8073.1714169943143</v>
      </c>
      <c r="F73" s="27">
        <f t="shared" si="67"/>
        <v>15611.681070390496</v>
      </c>
      <c r="G73" s="27">
        <f t="shared" si="67"/>
        <v>30998.811047397379</v>
      </c>
      <c r="H73" s="27">
        <f t="shared" si="67"/>
        <v>47830.69648158527</v>
      </c>
      <c r="I73" s="27">
        <f t="shared" si="67"/>
        <v>73320.135332388527</v>
      </c>
      <c r="J73" s="27">
        <f t="shared" si="67"/>
        <v>69582.656235021204</v>
      </c>
      <c r="K73" s="27">
        <f t="shared" si="67"/>
        <v>80795.178115735078</v>
      </c>
      <c r="L73" s="27">
        <f t="shared" si="67"/>
        <v>67880.17517259717</v>
      </c>
      <c r="M73" s="27">
        <f t="shared" si="67"/>
        <v>65856.807494654189</v>
      </c>
      <c r="N73" s="27">
        <f t="shared" si="67"/>
        <v>99443.964398061682</v>
      </c>
      <c r="O73" s="27">
        <f t="shared" si="67"/>
        <v>130158.65524816921</v>
      </c>
      <c r="P73" s="27">
        <f t="shared" si="67"/>
        <v>105006.25103835195</v>
      </c>
      <c r="Q73" s="27">
        <f t="shared" si="67"/>
        <v>113605.80628920981</v>
      </c>
      <c r="R73" s="27">
        <f t="shared" si="67"/>
        <v>106592.64505298794</v>
      </c>
      <c r="S73" s="27">
        <f t="shared" si="67"/>
        <v>136562.09376651721</v>
      </c>
      <c r="T73" s="27">
        <f t="shared" si="67"/>
        <v>190559.10255257637</v>
      </c>
      <c r="U73" s="27">
        <f t="shared" si="67"/>
        <v>245369.98144996387</v>
      </c>
      <c r="V73" s="27">
        <f t="shared" si="67"/>
        <v>204069.87095779128</v>
      </c>
      <c r="W73" s="27">
        <f t="shared" si="67"/>
        <v>183185.96785094807</v>
      </c>
      <c r="X73" s="27">
        <f t="shared" si="67"/>
        <v>129388.75680700525</v>
      </c>
      <c r="Y73" s="27">
        <f t="shared" si="67"/>
        <v>115016.65009196836</v>
      </c>
      <c r="Z73" s="27">
        <f t="shared" si="67"/>
        <v>125123.32524915335</v>
      </c>
      <c r="AA73" s="27">
        <f t="shared" si="67"/>
        <v>130158.65524816921</v>
      </c>
      <c r="AB73" s="27">
        <f t="shared" si="67"/>
        <v>105006.25103835195</v>
      </c>
      <c r="AC73" s="27">
        <f t="shared" si="67"/>
        <v>0</v>
      </c>
      <c r="AD73" s="27">
        <f t="shared" si="67"/>
        <v>0</v>
      </c>
      <c r="AE73" s="27">
        <f t="shared" si="67"/>
        <v>0</v>
      </c>
      <c r="AF73" s="27">
        <f t="shared" si="67"/>
        <v>0</v>
      </c>
      <c r="AG73" s="27">
        <f t="shared" si="67"/>
        <v>0</v>
      </c>
      <c r="AH73" s="27">
        <f t="shared" si="67"/>
        <v>0</v>
      </c>
      <c r="AI73" s="27">
        <f t="shared" si="67"/>
        <v>0</v>
      </c>
      <c r="AJ73" s="27">
        <f t="shared" si="67"/>
        <v>0</v>
      </c>
      <c r="AK73" s="27">
        <f t="shared" si="67"/>
        <v>0</v>
      </c>
      <c r="AL73" s="27">
        <f t="shared" si="67"/>
        <v>0</v>
      </c>
      <c r="AM73" s="27">
        <f t="shared" si="67"/>
        <v>0</v>
      </c>
    </row>
    <row r="74" spans="1:41" ht="16.5" customHeight="1" thickBot="1" x14ac:dyDescent="0.35">
      <c r="A74" s="604"/>
      <c r="B74" s="154" t="s">
        <v>150</v>
      </c>
      <c r="C74" s="28">
        <f>C73</f>
        <v>1480.9555724763188</v>
      </c>
      <c r="D74" s="28">
        <f>C74+D73</f>
        <v>5388.8967490217665</v>
      </c>
      <c r="E74" s="28">
        <f t="shared" ref="E74:AM74" si="68">D74+E73</f>
        <v>13462.068166016081</v>
      </c>
      <c r="F74" s="28">
        <f t="shared" si="68"/>
        <v>29073.749236406577</v>
      </c>
      <c r="G74" s="28">
        <f t="shared" si="68"/>
        <v>60072.560283803956</v>
      </c>
      <c r="H74" s="28">
        <f t="shared" si="68"/>
        <v>107903.25676538923</v>
      </c>
      <c r="I74" s="28">
        <f t="shared" si="68"/>
        <v>181223.39209777775</v>
      </c>
      <c r="J74" s="28">
        <f t="shared" si="68"/>
        <v>250806.04833279894</v>
      </c>
      <c r="K74" s="28">
        <f t="shared" si="68"/>
        <v>331601.226448534</v>
      </c>
      <c r="L74" s="28">
        <f t="shared" si="68"/>
        <v>399481.40162113117</v>
      </c>
      <c r="M74" s="28">
        <f t="shared" si="68"/>
        <v>465338.20911578537</v>
      </c>
      <c r="N74" s="28">
        <f t="shared" si="68"/>
        <v>564782.17351384705</v>
      </c>
      <c r="O74" s="28">
        <f t="shared" si="68"/>
        <v>694940.82876201626</v>
      </c>
      <c r="P74" s="28">
        <f t="shared" si="68"/>
        <v>799947.07980036817</v>
      </c>
      <c r="Q74" s="28">
        <f t="shared" si="68"/>
        <v>913552.88608957804</v>
      </c>
      <c r="R74" s="28">
        <f t="shared" si="68"/>
        <v>1020145.531142566</v>
      </c>
      <c r="S74" s="28">
        <f t="shared" si="68"/>
        <v>1156707.6249090831</v>
      </c>
      <c r="T74" s="28">
        <f t="shared" si="68"/>
        <v>1347266.7274616596</v>
      </c>
      <c r="U74" s="28">
        <f t="shared" si="68"/>
        <v>1592636.7089116233</v>
      </c>
      <c r="V74" s="28">
        <f t="shared" si="68"/>
        <v>1796706.5798694147</v>
      </c>
      <c r="W74" s="28">
        <f t="shared" si="68"/>
        <v>1979892.5477203627</v>
      </c>
      <c r="X74" s="28">
        <f t="shared" si="68"/>
        <v>2109281.3045273679</v>
      </c>
      <c r="Y74" s="28">
        <f t="shared" si="68"/>
        <v>2224297.9546193364</v>
      </c>
      <c r="Z74" s="28">
        <f t="shared" si="68"/>
        <v>2349421.2798684896</v>
      </c>
      <c r="AA74" s="28">
        <f t="shared" si="68"/>
        <v>2479579.9351166589</v>
      </c>
      <c r="AB74" s="28">
        <f t="shared" si="68"/>
        <v>2584586.1861550109</v>
      </c>
      <c r="AC74" s="28">
        <f t="shared" si="68"/>
        <v>2584586.1861550109</v>
      </c>
      <c r="AD74" s="28">
        <f t="shared" si="68"/>
        <v>2584586.1861550109</v>
      </c>
      <c r="AE74" s="28">
        <f t="shared" si="68"/>
        <v>2584586.1861550109</v>
      </c>
      <c r="AF74" s="28">
        <f t="shared" si="68"/>
        <v>2584586.1861550109</v>
      </c>
      <c r="AG74" s="28">
        <f t="shared" si="68"/>
        <v>2584586.1861550109</v>
      </c>
      <c r="AH74" s="28">
        <f t="shared" si="68"/>
        <v>2584586.1861550109</v>
      </c>
      <c r="AI74" s="28">
        <f t="shared" si="68"/>
        <v>2584586.1861550109</v>
      </c>
      <c r="AJ74" s="28">
        <f t="shared" si="68"/>
        <v>2584586.1861550109</v>
      </c>
      <c r="AK74" s="28">
        <f t="shared" si="68"/>
        <v>2584586.1861550109</v>
      </c>
      <c r="AL74" s="28">
        <f t="shared" si="68"/>
        <v>2584586.1861550109</v>
      </c>
      <c r="AM74" s="28">
        <f t="shared" si="68"/>
        <v>2584586.1861550109</v>
      </c>
    </row>
    <row r="75" spans="1:41" x14ac:dyDescent="0.3">
      <c r="A75" s="8"/>
      <c r="B75" s="36"/>
      <c r="C75" s="242"/>
      <c r="D75" s="243"/>
      <c r="E75" s="242"/>
      <c r="F75" s="243"/>
      <c r="G75" s="242"/>
      <c r="H75" s="243"/>
      <c r="I75" s="242"/>
      <c r="J75" s="243"/>
      <c r="K75" s="242"/>
      <c r="L75" s="243"/>
      <c r="M75" s="242"/>
      <c r="N75" s="243"/>
      <c r="O75" s="242"/>
      <c r="P75" s="243"/>
      <c r="Q75" s="242"/>
      <c r="R75" s="243"/>
      <c r="S75" s="242"/>
      <c r="T75" s="243"/>
      <c r="U75" s="242"/>
      <c r="V75" s="243"/>
      <c r="W75" s="242"/>
      <c r="X75" s="243"/>
      <c r="Y75" s="242"/>
      <c r="Z75" s="243"/>
      <c r="AA75" s="242"/>
      <c r="AB75" s="243"/>
      <c r="AC75" s="242"/>
      <c r="AD75" s="243"/>
      <c r="AE75" s="242"/>
      <c r="AF75" s="243"/>
      <c r="AG75" s="242"/>
      <c r="AH75" s="243"/>
      <c r="AI75" s="242"/>
      <c r="AJ75" s="243"/>
      <c r="AK75" s="242"/>
      <c r="AL75" s="243"/>
      <c r="AM75" s="242"/>
    </row>
    <row r="76" spans="1:41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229"/>
    </row>
    <row r="77" spans="1:41" ht="15.6" x14ac:dyDescent="0.3">
      <c r="A77" s="605" t="s">
        <v>134</v>
      </c>
      <c r="B77" s="276" t="s">
        <v>151</v>
      </c>
      <c r="C77" s="271">
        <f t="shared" ref="C77:AH77" si="69">C58</f>
        <v>43831</v>
      </c>
      <c r="D77" s="271">
        <f t="shared" si="69"/>
        <v>43862</v>
      </c>
      <c r="E77" s="271">
        <f t="shared" si="69"/>
        <v>43891</v>
      </c>
      <c r="F77" s="271">
        <f t="shared" si="69"/>
        <v>43922</v>
      </c>
      <c r="G77" s="271">
        <f t="shared" si="69"/>
        <v>43952</v>
      </c>
      <c r="H77" s="271">
        <f t="shared" si="69"/>
        <v>43983</v>
      </c>
      <c r="I77" s="271">
        <f t="shared" si="69"/>
        <v>44013</v>
      </c>
      <c r="J77" s="271">
        <f t="shared" si="69"/>
        <v>44044</v>
      </c>
      <c r="K77" s="271">
        <f t="shared" si="69"/>
        <v>44075</v>
      </c>
      <c r="L77" s="271">
        <f t="shared" si="69"/>
        <v>44105</v>
      </c>
      <c r="M77" s="271">
        <f t="shared" si="69"/>
        <v>44136</v>
      </c>
      <c r="N77" s="271">
        <f t="shared" si="69"/>
        <v>44166</v>
      </c>
      <c r="O77" s="271">
        <f t="shared" si="69"/>
        <v>44197</v>
      </c>
      <c r="P77" s="271">
        <f t="shared" si="69"/>
        <v>44228</v>
      </c>
      <c r="Q77" s="271">
        <f t="shared" si="69"/>
        <v>44256</v>
      </c>
      <c r="R77" s="271">
        <f t="shared" si="69"/>
        <v>44287</v>
      </c>
      <c r="S77" s="271">
        <f t="shared" si="69"/>
        <v>44317</v>
      </c>
      <c r="T77" s="271">
        <f t="shared" si="69"/>
        <v>44348</v>
      </c>
      <c r="U77" s="271">
        <f t="shared" si="69"/>
        <v>44378</v>
      </c>
      <c r="V77" s="271">
        <f t="shared" si="69"/>
        <v>44409</v>
      </c>
      <c r="W77" s="271">
        <f t="shared" si="69"/>
        <v>44440</v>
      </c>
      <c r="X77" s="271">
        <f t="shared" si="69"/>
        <v>44470</v>
      </c>
      <c r="Y77" s="271">
        <f t="shared" si="69"/>
        <v>44501</v>
      </c>
      <c r="Z77" s="271">
        <f t="shared" si="69"/>
        <v>44531</v>
      </c>
      <c r="AA77" s="271">
        <f t="shared" si="69"/>
        <v>44562</v>
      </c>
      <c r="AB77" s="271">
        <f t="shared" si="69"/>
        <v>44593</v>
      </c>
      <c r="AC77" s="271">
        <f t="shared" si="69"/>
        <v>44621</v>
      </c>
      <c r="AD77" s="271">
        <f t="shared" si="69"/>
        <v>44652</v>
      </c>
      <c r="AE77" s="271">
        <f t="shared" si="69"/>
        <v>44682</v>
      </c>
      <c r="AF77" s="271">
        <f t="shared" si="69"/>
        <v>44713</v>
      </c>
      <c r="AG77" s="271">
        <f t="shared" si="69"/>
        <v>44743</v>
      </c>
      <c r="AH77" s="271">
        <f t="shared" si="69"/>
        <v>44774</v>
      </c>
      <c r="AI77" s="271">
        <f t="shared" ref="AI77:AM77" si="70">AI58</f>
        <v>44805</v>
      </c>
      <c r="AJ77" s="271">
        <f t="shared" si="70"/>
        <v>44835</v>
      </c>
      <c r="AK77" s="271">
        <f t="shared" si="70"/>
        <v>44866</v>
      </c>
      <c r="AL77" s="271">
        <f t="shared" si="70"/>
        <v>44896</v>
      </c>
      <c r="AM77" s="271">
        <f t="shared" si="70"/>
        <v>44927</v>
      </c>
      <c r="AO77" s="231" t="s">
        <v>136</v>
      </c>
    </row>
    <row r="78" spans="1:41" ht="15.75" customHeight="1" x14ac:dyDescent="0.3">
      <c r="A78" s="606"/>
      <c r="B78" s="13" t="str">
        <f>B59</f>
        <v>Air Comp</v>
      </c>
      <c r="C78" s="357">
        <v>8.5109000000000004E-2</v>
      </c>
      <c r="D78" s="357">
        <v>7.7715000000000006E-2</v>
      </c>
      <c r="E78" s="357">
        <v>8.6136000000000004E-2</v>
      </c>
      <c r="F78" s="357">
        <v>7.9796000000000006E-2</v>
      </c>
      <c r="G78" s="357">
        <v>8.5334999999999994E-2</v>
      </c>
      <c r="H78" s="357">
        <v>8.1994999999999998E-2</v>
      </c>
      <c r="I78" s="357">
        <v>8.4098999999999993E-2</v>
      </c>
      <c r="J78" s="357">
        <v>8.4198999999999996E-2</v>
      </c>
      <c r="K78" s="357">
        <v>8.2512000000000002E-2</v>
      </c>
      <c r="L78" s="357">
        <v>8.5277000000000006E-2</v>
      </c>
      <c r="M78" s="357">
        <v>8.2588999999999996E-2</v>
      </c>
      <c r="N78" s="357">
        <v>8.5237999999999994E-2</v>
      </c>
      <c r="O78" s="359">
        <f>C78</f>
        <v>8.5109000000000004E-2</v>
      </c>
      <c r="P78" s="359">
        <f t="shared" ref="P78:P90" si="71">D78</f>
        <v>7.7715000000000006E-2</v>
      </c>
      <c r="Q78" s="359">
        <f t="shared" ref="Q78:Q90" si="72">E78</f>
        <v>8.6136000000000004E-2</v>
      </c>
      <c r="R78" s="359">
        <f t="shared" ref="R78:R90" si="73">F78</f>
        <v>7.9796000000000006E-2</v>
      </c>
      <c r="S78" s="359">
        <f t="shared" ref="S78:S90" si="74">G78</f>
        <v>8.5334999999999994E-2</v>
      </c>
      <c r="T78" s="359">
        <f t="shared" ref="T78:T90" si="75">H78</f>
        <v>8.1994999999999998E-2</v>
      </c>
      <c r="U78" s="359">
        <f t="shared" ref="U78:U90" si="76">I78</f>
        <v>8.4098999999999993E-2</v>
      </c>
      <c r="V78" s="359">
        <f t="shared" ref="V78:V90" si="77">J78</f>
        <v>8.4198999999999996E-2</v>
      </c>
      <c r="W78" s="359">
        <f t="shared" ref="W78:W90" si="78">K78</f>
        <v>8.2512000000000002E-2</v>
      </c>
      <c r="X78" s="359">
        <f t="shared" ref="X78:X90" si="79">L78</f>
        <v>8.5277000000000006E-2</v>
      </c>
      <c r="Y78" s="359">
        <f t="shared" ref="Y78:Y90" si="80">M78</f>
        <v>8.2588999999999996E-2</v>
      </c>
      <c r="Z78" s="359">
        <f t="shared" ref="Z78:Z90" si="81">N78</f>
        <v>8.5237999999999994E-2</v>
      </c>
      <c r="AA78" s="359">
        <f t="shared" ref="AA78:AA90" si="82">O78</f>
        <v>8.5109000000000004E-2</v>
      </c>
      <c r="AB78" s="359">
        <f t="shared" ref="AB78:AB90" si="83">P78</f>
        <v>7.7715000000000006E-2</v>
      </c>
      <c r="AC78" s="359">
        <f t="shared" ref="AC78:AC90" si="84">Q78</f>
        <v>8.6136000000000004E-2</v>
      </c>
      <c r="AD78" s="359">
        <f t="shared" ref="AD78:AD90" si="85">R78</f>
        <v>7.9796000000000006E-2</v>
      </c>
      <c r="AE78" s="359">
        <f t="shared" ref="AE78:AE90" si="86">S78</f>
        <v>8.5334999999999994E-2</v>
      </c>
      <c r="AF78" s="359">
        <f t="shared" ref="AF78:AF90" si="87">T78</f>
        <v>8.1994999999999998E-2</v>
      </c>
      <c r="AG78" s="359">
        <f t="shared" ref="AG78:AG90" si="88">U78</f>
        <v>8.4098999999999993E-2</v>
      </c>
      <c r="AH78" s="359">
        <f t="shared" ref="AH78:AH90" si="89">V78</f>
        <v>8.4198999999999996E-2</v>
      </c>
      <c r="AI78" s="359">
        <f t="shared" ref="AI78:AI90" si="90">W78</f>
        <v>8.2512000000000002E-2</v>
      </c>
      <c r="AJ78" s="359">
        <f t="shared" ref="AJ78:AJ90" si="91">X78</f>
        <v>8.5277000000000006E-2</v>
      </c>
      <c r="AK78" s="359">
        <f t="shared" ref="AK78:AK90" si="92">Y78</f>
        <v>8.2588999999999996E-2</v>
      </c>
      <c r="AL78" s="359">
        <f t="shared" ref="AL78:AL90" si="93">Z78</f>
        <v>8.5237999999999994E-2</v>
      </c>
      <c r="AM78" s="359">
        <f t="shared" ref="AM78:AM90" si="94">AA78</f>
        <v>8.5109000000000004E-2</v>
      </c>
      <c r="AO78" s="246">
        <f t="shared" ref="AO78:AO90" si="95">SUM(C78:N78)</f>
        <v>1.0000000000000002</v>
      </c>
    </row>
    <row r="79" spans="1:41" ht="15.6" x14ac:dyDescent="0.3">
      <c r="A79" s="606"/>
      <c r="B79" s="13" t="str">
        <f t="shared" ref="B79:B90" si="96">B60</f>
        <v>Building Shell</v>
      </c>
      <c r="C79" s="357">
        <v>0.107824</v>
      </c>
      <c r="D79" s="357">
        <v>9.1051999999999994E-2</v>
      </c>
      <c r="E79" s="357">
        <v>7.1135000000000004E-2</v>
      </c>
      <c r="F79" s="357">
        <v>4.1179E-2</v>
      </c>
      <c r="G79" s="357">
        <v>4.4423999999999998E-2</v>
      </c>
      <c r="H79" s="357">
        <v>0.106128</v>
      </c>
      <c r="I79" s="357">
        <v>0.14288100000000001</v>
      </c>
      <c r="J79" s="357">
        <v>0.133494</v>
      </c>
      <c r="K79" s="357">
        <v>5.781E-2</v>
      </c>
      <c r="L79" s="357">
        <v>3.8018000000000003E-2</v>
      </c>
      <c r="M79" s="357">
        <v>6.2103999999999999E-2</v>
      </c>
      <c r="N79" s="357">
        <v>0.10395</v>
      </c>
      <c r="O79" s="359">
        <f t="shared" ref="O79:O90" si="97">C79</f>
        <v>0.107824</v>
      </c>
      <c r="P79" s="359">
        <f t="shared" si="71"/>
        <v>9.1051999999999994E-2</v>
      </c>
      <c r="Q79" s="359">
        <f t="shared" si="72"/>
        <v>7.1135000000000004E-2</v>
      </c>
      <c r="R79" s="359">
        <f t="shared" si="73"/>
        <v>4.1179E-2</v>
      </c>
      <c r="S79" s="359">
        <f t="shared" si="74"/>
        <v>4.4423999999999998E-2</v>
      </c>
      <c r="T79" s="359">
        <f t="shared" si="75"/>
        <v>0.106128</v>
      </c>
      <c r="U79" s="359">
        <f t="shared" si="76"/>
        <v>0.14288100000000001</v>
      </c>
      <c r="V79" s="359">
        <f t="shared" si="77"/>
        <v>0.133494</v>
      </c>
      <c r="W79" s="359">
        <f t="shared" si="78"/>
        <v>5.781E-2</v>
      </c>
      <c r="X79" s="359">
        <f t="shared" si="79"/>
        <v>3.8018000000000003E-2</v>
      </c>
      <c r="Y79" s="359">
        <f t="shared" si="80"/>
        <v>6.2103999999999999E-2</v>
      </c>
      <c r="Z79" s="359">
        <f t="shared" si="81"/>
        <v>0.10395</v>
      </c>
      <c r="AA79" s="359">
        <f t="shared" si="82"/>
        <v>0.107824</v>
      </c>
      <c r="AB79" s="359">
        <f t="shared" si="83"/>
        <v>9.1051999999999994E-2</v>
      </c>
      <c r="AC79" s="359">
        <f t="shared" si="84"/>
        <v>7.1135000000000004E-2</v>
      </c>
      <c r="AD79" s="359">
        <f t="shared" si="85"/>
        <v>4.1179E-2</v>
      </c>
      <c r="AE79" s="359">
        <f t="shared" si="86"/>
        <v>4.4423999999999998E-2</v>
      </c>
      <c r="AF79" s="359">
        <f t="shared" si="87"/>
        <v>0.106128</v>
      </c>
      <c r="AG79" s="359">
        <f t="shared" si="88"/>
        <v>0.14288100000000001</v>
      </c>
      <c r="AH79" s="359">
        <f t="shared" si="89"/>
        <v>0.133494</v>
      </c>
      <c r="AI79" s="359">
        <f t="shared" si="90"/>
        <v>5.781E-2</v>
      </c>
      <c r="AJ79" s="359">
        <f t="shared" si="91"/>
        <v>3.8018000000000003E-2</v>
      </c>
      <c r="AK79" s="359">
        <f t="shared" si="92"/>
        <v>6.2103999999999999E-2</v>
      </c>
      <c r="AL79" s="359">
        <f t="shared" si="93"/>
        <v>0.10395</v>
      </c>
      <c r="AM79" s="359">
        <f t="shared" si="94"/>
        <v>0.107824</v>
      </c>
      <c r="AO79" s="246">
        <f t="shared" si="95"/>
        <v>0.99999900000000008</v>
      </c>
    </row>
    <row r="80" spans="1:41" ht="15.6" x14ac:dyDescent="0.3">
      <c r="A80" s="606"/>
      <c r="B80" s="13" t="str">
        <f t="shared" si="96"/>
        <v>Cooking</v>
      </c>
      <c r="C80" s="357">
        <v>8.6096000000000006E-2</v>
      </c>
      <c r="D80" s="357">
        <v>7.8608999999999998E-2</v>
      </c>
      <c r="E80" s="357">
        <v>8.1547999999999995E-2</v>
      </c>
      <c r="F80" s="357">
        <v>7.2947999999999999E-2</v>
      </c>
      <c r="G80" s="357">
        <v>8.6277000000000006E-2</v>
      </c>
      <c r="H80" s="357">
        <v>8.3294000000000007E-2</v>
      </c>
      <c r="I80" s="357">
        <v>8.5859000000000005E-2</v>
      </c>
      <c r="J80" s="357">
        <v>8.5885000000000003E-2</v>
      </c>
      <c r="K80" s="357">
        <v>8.3474999999999994E-2</v>
      </c>
      <c r="L80" s="357">
        <v>8.6262000000000005E-2</v>
      </c>
      <c r="M80" s="357">
        <v>8.3496000000000001E-2</v>
      </c>
      <c r="N80" s="357">
        <v>8.6250999999999994E-2</v>
      </c>
      <c r="O80" s="359">
        <f t="shared" si="97"/>
        <v>8.6096000000000006E-2</v>
      </c>
      <c r="P80" s="359">
        <f t="shared" si="71"/>
        <v>7.8608999999999998E-2</v>
      </c>
      <c r="Q80" s="359">
        <f t="shared" si="72"/>
        <v>8.1547999999999995E-2</v>
      </c>
      <c r="R80" s="359">
        <f t="shared" si="73"/>
        <v>7.2947999999999999E-2</v>
      </c>
      <c r="S80" s="359">
        <f t="shared" si="74"/>
        <v>8.6277000000000006E-2</v>
      </c>
      <c r="T80" s="359">
        <f t="shared" si="75"/>
        <v>8.3294000000000007E-2</v>
      </c>
      <c r="U80" s="359">
        <f t="shared" si="76"/>
        <v>8.5859000000000005E-2</v>
      </c>
      <c r="V80" s="359">
        <f t="shared" si="77"/>
        <v>8.5885000000000003E-2</v>
      </c>
      <c r="W80" s="359">
        <f t="shared" si="78"/>
        <v>8.3474999999999994E-2</v>
      </c>
      <c r="X80" s="359">
        <f t="shared" si="79"/>
        <v>8.6262000000000005E-2</v>
      </c>
      <c r="Y80" s="359">
        <f t="shared" si="80"/>
        <v>8.3496000000000001E-2</v>
      </c>
      <c r="Z80" s="359">
        <f t="shared" si="81"/>
        <v>8.6250999999999994E-2</v>
      </c>
      <c r="AA80" s="359">
        <f t="shared" si="82"/>
        <v>8.6096000000000006E-2</v>
      </c>
      <c r="AB80" s="359">
        <f t="shared" si="83"/>
        <v>7.8608999999999998E-2</v>
      </c>
      <c r="AC80" s="359">
        <f t="shared" si="84"/>
        <v>8.1547999999999995E-2</v>
      </c>
      <c r="AD80" s="359">
        <f t="shared" si="85"/>
        <v>7.2947999999999999E-2</v>
      </c>
      <c r="AE80" s="359">
        <f t="shared" si="86"/>
        <v>8.6277000000000006E-2</v>
      </c>
      <c r="AF80" s="359">
        <f t="shared" si="87"/>
        <v>8.3294000000000007E-2</v>
      </c>
      <c r="AG80" s="359">
        <f t="shared" si="88"/>
        <v>8.5859000000000005E-2</v>
      </c>
      <c r="AH80" s="359">
        <f t="shared" si="89"/>
        <v>8.5885000000000003E-2</v>
      </c>
      <c r="AI80" s="359">
        <f t="shared" si="90"/>
        <v>8.3474999999999994E-2</v>
      </c>
      <c r="AJ80" s="359">
        <f t="shared" si="91"/>
        <v>8.6262000000000005E-2</v>
      </c>
      <c r="AK80" s="359">
        <f t="shared" si="92"/>
        <v>8.3496000000000001E-2</v>
      </c>
      <c r="AL80" s="359">
        <f t="shared" si="93"/>
        <v>8.6250999999999994E-2</v>
      </c>
      <c r="AM80" s="359">
        <f t="shared" si="94"/>
        <v>8.6096000000000006E-2</v>
      </c>
      <c r="AO80" s="246">
        <f t="shared" si="95"/>
        <v>0.99999999999999989</v>
      </c>
    </row>
    <row r="81" spans="1:41" ht="15.6" x14ac:dyDescent="0.3">
      <c r="A81" s="606"/>
      <c r="B81" s="13" t="str">
        <f t="shared" si="96"/>
        <v>Cooling</v>
      </c>
      <c r="C81" s="357">
        <v>6.0000000000000002E-6</v>
      </c>
      <c r="D81" s="357">
        <v>2.4699999999999999E-4</v>
      </c>
      <c r="E81" s="357">
        <v>7.2360000000000002E-3</v>
      </c>
      <c r="F81" s="357">
        <v>2.1690999999999998E-2</v>
      </c>
      <c r="G81" s="357">
        <v>6.2979999999999994E-2</v>
      </c>
      <c r="H81" s="357">
        <v>0.21317</v>
      </c>
      <c r="I81" s="357">
        <v>0.29002899999999998</v>
      </c>
      <c r="J81" s="357">
        <v>0.270206</v>
      </c>
      <c r="K81" s="357">
        <v>0.108695</v>
      </c>
      <c r="L81" s="357">
        <v>1.9643000000000001E-2</v>
      </c>
      <c r="M81" s="357">
        <v>6.0299999999999998E-3</v>
      </c>
      <c r="N81" s="357">
        <v>6.3999999999999997E-5</v>
      </c>
      <c r="O81" s="359">
        <f t="shared" si="97"/>
        <v>6.0000000000000002E-6</v>
      </c>
      <c r="P81" s="359">
        <f t="shared" si="71"/>
        <v>2.4699999999999999E-4</v>
      </c>
      <c r="Q81" s="359">
        <f t="shared" si="72"/>
        <v>7.2360000000000002E-3</v>
      </c>
      <c r="R81" s="359">
        <f t="shared" si="73"/>
        <v>2.1690999999999998E-2</v>
      </c>
      <c r="S81" s="359">
        <f t="shared" si="74"/>
        <v>6.2979999999999994E-2</v>
      </c>
      <c r="T81" s="359">
        <f t="shared" si="75"/>
        <v>0.21317</v>
      </c>
      <c r="U81" s="359">
        <f t="shared" si="76"/>
        <v>0.29002899999999998</v>
      </c>
      <c r="V81" s="359">
        <f t="shared" si="77"/>
        <v>0.270206</v>
      </c>
      <c r="W81" s="359">
        <f t="shared" si="78"/>
        <v>0.108695</v>
      </c>
      <c r="X81" s="359">
        <f t="shared" si="79"/>
        <v>1.9643000000000001E-2</v>
      </c>
      <c r="Y81" s="359">
        <f t="shared" si="80"/>
        <v>6.0299999999999998E-3</v>
      </c>
      <c r="Z81" s="359">
        <f t="shared" si="81"/>
        <v>6.3999999999999997E-5</v>
      </c>
      <c r="AA81" s="359">
        <f t="shared" si="82"/>
        <v>6.0000000000000002E-6</v>
      </c>
      <c r="AB81" s="359">
        <f t="shared" si="83"/>
        <v>2.4699999999999999E-4</v>
      </c>
      <c r="AC81" s="359">
        <f t="shared" si="84"/>
        <v>7.2360000000000002E-3</v>
      </c>
      <c r="AD81" s="359">
        <f t="shared" si="85"/>
        <v>2.1690999999999998E-2</v>
      </c>
      <c r="AE81" s="359">
        <f t="shared" si="86"/>
        <v>6.2979999999999994E-2</v>
      </c>
      <c r="AF81" s="359">
        <f t="shared" si="87"/>
        <v>0.21317</v>
      </c>
      <c r="AG81" s="359">
        <f t="shared" si="88"/>
        <v>0.29002899999999998</v>
      </c>
      <c r="AH81" s="359">
        <f t="shared" si="89"/>
        <v>0.270206</v>
      </c>
      <c r="AI81" s="359">
        <f t="shared" si="90"/>
        <v>0.108695</v>
      </c>
      <c r="AJ81" s="359">
        <f t="shared" si="91"/>
        <v>1.9643000000000001E-2</v>
      </c>
      <c r="AK81" s="359">
        <f t="shared" si="92"/>
        <v>6.0299999999999998E-3</v>
      </c>
      <c r="AL81" s="359">
        <f t="shared" si="93"/>
        <v>6.3999999999999997E-5</v>
      </c>
      <c r="AM81" s="359">
        <f t="shared" si="94"/>
        <v>6.0000000000000002E-6</v>
      </c>
      <c r="AO81" s="246">
        <f t="shared" si="95"/>
        <v>0.9999969999999998</v>
      </c>
    </row>
    <row r="82" spans="1:41" ht="15.6" x14ac:dyDescent="0.3">
      <c r="A82" s="606"/>
      <c r="B82" s="13" t="str">
        <f t="shared" si="96"/>
        <v>Ext Lighting</v>
      </c>
      <c r="C82" s="357">
        <v>0.106265</v>
      </c>
      <c r="D82" s="357">
        <v>8.2161999999999999E-2</v>
      </c>
      <c r="E82" s="357">
        <v>7.0887000000000006E-2</v>
      </c>
      <c r="F82" s="357">
        <v>6.8145999999999998E-2</v>
      </c>
      <c r="G82" s="357">
        <v>8.1852999999999995E-2</v>
      </c>
      <c r="H82" s="357">
        <v>6.7163E-2</v>
      </c>
      <c r="I82" s="357">
        <v>8.6751999999999996E-2</v>
      </c>
      <c r="J82" s="357">
        <v>6.9401000000000004E-2</v>
      </c>
      <c r="K82" s="357">
        <v>8.2907999999999996E-2</v>
      </c>
      <c r="L82" s="357">
        <v>0.100507</v>
      </c>
      <c r="M82" s="357">
        <v>8.7251999999999996E-2</v>
      </c>
      <c r="N82" s="357">
        <v>9.6703999999999998E-2</v>
      </c>
      <c r="O82" s="359">
        <f t="shared" si="97"/>
        <v>0.106265</v>
      </c>
      <c r="P82" s="359">
        <f t="shared" si="71"/>
        <v>8.2161999999999999E-2</v>
      </c>
      <c r="Q82" s="359">
        <f t="shared" si="72"/>
        <v>7.0887000000000006E-2</v>
      </c>
      <c r="R82" s="359">
        <f t="shared" si="73"/>
        <v>6.8145999999999998E-2</v>
      </c>
      <c r="S82" s="359">
        <f t="shared" si="74"/>
        <v>8.1852999999999995E-2</v>
      </c>
      <c r="T82" s="359">
        <f t="shared" si="75"/>
        <v>6.7163E-2</v>
      </c>
      <c r="U82" s="359">
        <f t="shared" si="76"/>
        <v>8.6751999999999996E-2</v>
      </c>
      <c r="V82" s="359">
        <f t="shared" si="77"/>
        <v>6.9401000000000004E-2</v>
      </c>
      <c r="W82" s="359">
        <f t="shared" si="78"/>
        <v>8.2907999999999996E-2</v>
      </c>
      <c r="X82" s="359">
        <f t="shared" si="79"/>
        <v>0.100507</v>
      </c>
      <c r="Y82" s="359">
        <f t="shared" si="80"/>
        <v>8.7251999999999996E-2</v>
      </c>
      <c r="Z82" s="359">
        <f t="shared" si="81"/>
        <v>9.6703999999999998E-2</v>
      </c>
      <c r="AA82" s="359">
        <f t="shared" si="82"/>
        <v>0.106265</v>
      </c>
      <c r="AB82" s="359">
        <f t="shared" si="83"/>
        <v>8.2161999999999999E-2</v>
      </c>
      <c r="AC82" s="359">
        <f t="shared" si="84"/>
        <v>7.0887000000000006E-2</v>
      </c>
      <c r="AD82" s="359">
        <f t="shared" si="85"/>
        <v>6.8145999999999998E-2</v>
      </c>
      <c r="AE82" s="359">
        <f t="shared" si="86"/>
        <v>8.1852999999999995E-2</v>
      </c>
      <c r="AF82" s="359">
        <f t="shared" si="87"/>
        <v>6.7163E-2</v>
      </c>
      <c r="AG82" s="359">
        <f t="shared" si="88"/>
        <v>8.6751999999999996E-2</v>
      </c>
      <c r="AH82" s="359">
        <f t="shared" si="89"/>
        <v>6.9401000000000004E-2</v>
      </c>
      <c r="AI82" s="359">
        <f t="shared" si="90"/>
        <v>8.2907999999999996E-2</v>
      </c>
      <c r="AJ82" s="359">
        <f t="shared" si="91"/>
        <v>0.100507</v>
      </c>
      <c r="AK82" s="359">
        <f t="shared" si="92"/>
        <v>8.7251999999999996E-2</v>
      </c>
      <c r="AL82" s="359">
        <f t="shared" si="93"/>
        <v>9.6703999999999998E-2</v>
      </c>
      <c r="AM82" s="359">
        <f t="shared" si="94"/>
        <v>0.106265</v>
      </c>
      <c r="AO82" s="246">
        <f t="shared" si="95"/>
        <v>1</v>
      </c>
    </row>
    <row r="83" spans="1:41" ht="15.6" x14ac:dyDescent="0.3">
      <c r="A83" s="606"/>
      <c r="B83" s="13" t="str">
        <f t="shared" si="96"/>
        <v>Heating</v>
      </c>
      <c r="C83" s="357">
        <v>0.210397</v>
      </c>
      <c r="D83" s="357">
        <v>0.17743600000000001</v>
      </c>
      <c r="E83" s="357">
        <v>0.13192400000000001</v>
      </c>
      <c r="F83" s="357">
        <v>5.9718E-2</v>
      </c>
      <c r="G83" s="357">
        <v>2.6769000000000001E-2</v>
      </c>
      <c r="H83" s="357">
        <v>4.2950000000000002E-3</v>
      </c>
      <c r="I83" s="357">
        <v>2.895E-3</v>
      </c>
      <c r="J83" s="357">
        <v>3.4320000000000002E-3</v>
      </c>
      <c r="K83" s="357">
        <v>9.4020000000000006E-3</v>
      </c>
      <c r="L83" s="357">
        <v>5.5496999999999998E-2</v>
      </c>
      <c r="M83" s="357">
        <v>0.115452</v>
      </c>
      <c r="N83" s="357">
        <v>0.20278099999999999</v>
      </c>
      <c r="O83" s="359">
        <f t="shared" si="97"/>
        <v>0.210397</v>
      </c>
      <c r="P83" s="359">
        <f t="shared" si="71"/>
        <v>0.17743600000000001</v>
      </c>
      <c r="Q83" s="359">
        <f t="shared" si="72"/>
        <v>0.13192400000000001</v>
      </c>
      <c r="R83" s="359">
        <f t="shared" si="73"/>
        <v>5.9718E-2</v>
      </c>
      <c r="S83" s="359">
        <f t="shared" si="74"/>
        <v>2.6769000000000001E-2</v>
      </c>
      <c r="T83" s="359">
        <f t="shared" si="75"/>
        <v>4.2950000000000002E-3</v>
      </c>
      <c r="U83" s="359">
        <f t="shared" si="76"/>
        <v>2.895E-3</v>
      </c>
      <c r="V83" s="359">
        <f t="shared" si="77"/>
        <v>3.4320000000000002E-3</v>
      </c>
      <c r="W83" s="359">
        <f t="shared" si="78"/>
        <v>9.4020000000000006E-3</v>
      </c>
      <c r="X83" s="359">
        <f t="shared" si="79"/>
        <v>5.5496999999999998E-2</v>
      </c>
      <c r="Y83" s="359">
        <f t="shared" si="80"/>
        <v>0.115452</v>
      </c>
      <c r="Z83" s="359">
        <f t="shared" si="81"/>
        <v>0.20278099999999999</v>
      </c>
      <c r="AA83" s="359">
        <f t="shared" si="82"/>
        <v>0.210397</v>
      </c>
      <c r="AB83" s="359">
        <f t="shared" si="83"/>
        <v>0.17743600000000001</v>
      </c>
      <c r="AC83" s="359">
        <f t="shared" si="84"/>
        <v>0.13192400000000001</v>
      </c>
      <c r="AD83" s="359">
        <f t="shared" si="85"/>
        <v>5.9718E-2</v>
      </c>
      <c r="AE83" s="359">
        <f t="shared" si="86"/>
        <v>2.6769000000000001E-2</v>
      </c>
      <c r="AF83" s="359">
        <f t="shared" si="87"/>
        <v>4.2950000000000002E-3</v>
      </c>
      <c r="AG83" s="359">
        <f t="shared" si="88"/>
        <v>2.895E-3</v>
      </c>
      <c r="AH83" s="359">
        <f t="shared" si="89"/>
        <v>3.4320000000000002E-3</v>
      </c>
      <c r="AI83" s="359">
        <f t="shared" si="90"/>
        <v>9.4020000000000006E-3</v>
      </c>
      <c r="AJ83" s="359">
        <f t="shared" si="91"/>
        <v>5.5496999999999998E-2</v>
      </c>
      <c r="AK83" s="359">
        <f t="shared" si="92"/>
        <v>0.115452</v>
      </c>
      <c r="AL83" s="359">
        <f t="shared" si="93"/>
        <v>0.20278099999999999</v>
      </c>
      <c r="AM83" s="359">
        <f t="shared" si="94"/>
        <v>0.210397</v>
      </c>
      <c r="AO83" s="246">
        <f t="shared" si="95"/>
        <v>0.99999800000000016</v>
      </c>
    </row>
    <row r="84" spans="1:41" ht="15.6" x14ac:dyDescent="0.3">
      <c r="A84" s="606"/>
      <c r="B84" s="13" t="str">
        <f t="shared" si="96"/>
        <v>HVAC</v>
      </c>
      <c r="C84" s="357">
        <v>0.107824</v>
      </c>
      <c r="D84" s="357">
        <v>9.1051999999999994E-2</v>
      </c>
      <c r="E84" s="357">
        <v>7.1135000000000004E-2</v>
      </c>
      <c r="F84" s="357">
        <v>4.1179E-2</v>
      </c>
      <c r="G84" s="357">
        <v>4.4423999999999998E-2</v>
      </c>
      <c r="H84" s="357">
        <v>0.106128</v>
      </c>
      <c r="I84" s="357">
        <v>0.14288100000000001</v>
      </c>
      <c r="J84" s="357">
        <v>0.133494</v>
      </c>
      <c r="K84" s="357">
        <v>5.781E-2</v>
      </c>
      <c r="L84" s="357">
        <v>3.8018000000000003E-2</v>
      </c>
      <c r="M84" s="357">
        <v>6.2103999999999999E-2</v>
      </c>
      <c r="N84" s="357">
        <v>0.10395</v>
      </c>
      <c r="O84" s="359">
        <f t="shared" si="97"/>
        <v>0.107824</v>
      </c>
      <c r="P84" s="359">
        <f t="shared" si="71"/>
        <v>9.1051999999999994E-2</v>
      </c>
      <c r="Q84" s="359">
        <f t="shared" si="72"/>
        <v>7.1135000000000004E-2</v>
      </c>
      <c r="R84" s="359">
        <f t="shared" si="73"/>
        <v>4.1179E-2</v>
      </c>
      <c r="S84" s="359">
        <f t="shared" si="74"/>
        <v>4.4423999999999998E-2</v>
      </c>
      <c r="T84" s="359">
        <f t="shared" si="75"/>
        <v>0.106128</v>
      </c>
      <c r="U84" s="359">
        <f t="shared" si="76"/>
        <v>0.14288100000000001</v>
      </c>
      <c r="V84" s="359">
        <f t="shared" si="77"/>
        <v>0.133494</v>
      </c>
      <c r="W84" s="359">
        <f t="shared" si="78"/>
        <v>5.781E-2</v>
      </c>
      <c r="X84" s="359">
        <f t="shared" si="79"/>
        <v>3.8018000000000003E-2</v>
      </c>
      <c r="Y84" s="359">
        <f t="shared" si="80"/>
        <v>6.2103999999999999E-2</v>
      </c>
      <c r="Z84" s="359">
        <f t="shared" si="81"/>
        <v>0.10395</v>
      </c>
      <c r="AA84" s="359">
        <f t="shared" si="82"/>
        <v>0.107824</v>
      </c>
      <c r="AB84" s="359">
        <f t="shared" si="83"/>
        <v>9.1051999999999994E-2</v>
      </c>
      <c r="AC84" s="359">
        <f t="shared" si="84"/>
        <v>7.1135000000000004E-2</v>
      </c>
      <c r="AD84" s="359">
        <f t="shared" si="85"/>
        <v>4.1179E-2</v>
      </c>
      <c r="AE84" s="359">
        <f t="shared" si="86"/>
        <v>4.4423999999999998E-2</v>
      </c>
      <c r="AF84" s="359">
        <f t="shared" si="87"/>
        <v>0.106128</v>
      </c>
      <c r="AG84" s="359">
        <f t="shared" si="88"/>
        <v>0.14288100000000001</v>
      </c>
      <c r="AH84" s="359">
        <f t="shared" si="89"/>
        <v>0.133494</v>
      </c>
      <c r="AI84" s="359">
        <f t="shared" si="90"/>
        <v>5.781E-2</v>
      </c>
      <c r="AJ84" s="359">
        <f t="shared" si="91"/>
        <v>3.8018000000000003E-2</v>
      </c>
      <c r="AK84" s="359">
        <f t="shared" si="92"/>
        <v>6.2103999999999999E-2</v>
      </c>
      <c r="AL84" s="359">
        <f t="shared" si="93"/>
        <v>0.10395</v>
      </c>
      <c r="AM84" s="359">
        <f t="shared" si="94"/>
        <v>0.107824</v>
      </c>
      <c r="AO84" s="246">
        <f t="shared" si="95"/>
        <v>0.99999900000000008</v>
      </c>
    </row>
    <row r="85" spans="1:41" ht="15.6" x14ac:dyDescent="0.3">
      <c r="A85" s="606"/>
      <c r="B85" s="13" t="str">
        <f t="shared" si="96"/>
        <v>Lighting</v>
      </c>
      <c r="C85" s="357">
        <v>9.3563999999999994E-2</v>
      </c>
      <c r="D85" s="357">
        <v>7.2162000000000004E-2</v>
      </c>
      <c r="E85" s="357">
        <v>7.8372999999999998E-2</v>
      </c>
      <c r="F85" s="357">
        <v>7.6534000000000005E-2</v>
      </c>
      <c r="G85" s="357">
        <v>9.4246999999999997E-2</v>
      </c>
      <c r="H85" s="357">
        <v>7.5599E-2</v>
      </c>
      <c r="I85" s="357">
        <v>9.6199999999999994E-2</v>
      </c>
      <c r="J85" s="357">
        <v>7.7077999999999994E-2</v>
      </c>
      <c r="K85" s="357">
        <v>8.1374000000000002E-2</v>
      </c>
      <c r="L85" s="357">
        <v>9.4072000000000003E-2</v>
      </c>
      <c r="M85" s="357">
        <v>7.6706999999999997E-2</v>
      </c>
      <c r="N85" s="357">
        <v>8.4089999999999998E-2</v>
      </c>
      <c r="O85" s="359">
        <f t="shared" si="97"/>
        <v>9.3563999999999994E-2</v>
      </c>
      <c r="P85" s="359">
        <f t="shared" si="71"/>
        <v>7.2162000000000004E-2</v>
      </c>
      <c r="Q85" s="359">
        <f t="shared" si="72"/>
        <v>7.8372999999999998E-2</v>
      </c>
      <c r="R85" s="359">
        <f t="shared" si="73"/>
        <v>7.6534000000000005E-2</v>
      </c>
      <c r="S85" s="359">
        <f t="shared" si="74"/>
        <v>9.4246999999999997E-2</v>
      </c>
      <c r="T85" s="359">
        <f t="shared" si="75"/>
        <v>7.5599E-2</v>
      </c>
      <c r="U85" s="359">
        <f t="shared" si="76"/>
        <v>9.6199999999999994E-2</v>
      </c>
      <c r="V85" s="359">
        <f t="shared" si="77"/>
        <v>7.7077999999999994E-2</v>
      </c>
      <c r="W85" s="359">
        <f t="shared" si="78"/>
        <v>8.1374000000000002E-2</v>
      </c>
      <c r="X85" s="359">
        <f t="shared" si="79"/>
        <v>9.4072000000000003E-2</v>
      </c>
      <c r="Y85" s="359">
        <f t="shared" si="80"/>
        <v>7.6706999999999997E-2</v>
      </c>
      <c r="Z85" s="359">
        <f t="shared" si="81"/>
        <v>8.4089999999999998E-2</v>
      </c>
      <c r="AA85" s="359">
        <f t="shared" si="82"/>
        <v>9.3563999999999994E-2</v>
      </c>
      <c r="AB85" s="359">
        <f t="shared" si="83"/>
        <v>7.2162000000000004E-2</v>
      </c>
      <c r="AC85" s="359">
        <f t="shared" si="84"/>
        <v>7.8372999999999998E-2</v>
      </c>
      <c r="AD85" s="359">
        <f t="shared" si="85"/>
        <v>7.6534000000000005E-2</v>
      </c>
      <c r="AE85" s="359">
        <f t="shared" si="86"/>
        <v>9.4246999999999997E-2</v>
      </c>
      <c r="AF85" s="359">
        <f t="shared" si="87"/>
        <v>7.5599E-2</v>
      </c>
      <c r="AG85" s="359">
        <f t="shared" si="88"/>
        <v>9.6199999999999994E-2</v>
      </c>
      <c r="AH85" s="359">
        <f t="shared" si="89"/>
        <v>7.7077999999999994E-2</v>
      </c>
      <c r="AI85" s="359">
        <f t="shared" si="90"/>
        <v>8.1374000000000002E-2</v>
      </c>
      <c r="AJ85" s="359">
        <f t="shared" si="91"/>
        <v>9.4072000000000003E-2</v>
      </c>
      <c r="AK85" s="359">
        <f t="shared" si="92"/>
        <v>7.6706999999999997E-2</v>
      </c>
      <c r="AL85" s="359">
        <f t="shared" si="93"/>
        <v>8.4089999999999998E-2</v>
      </c>
      <c r="AM85" s="359">
        <f t="shared" si="94"/>
        <v>9.3563999999999994E-2</v>
      </c>
      <c r="AO85" s="246">
        <f t="shared" si="95"/>
        <v>1</v>
      </c>
    </row>
    <row r="86" spans="1:41" ht="15.6" x14ac:dyDescent="0.3">
      <c r="A86" s="606"/>
      <c r="B86" s="13" t="str">
        <f t="shared" si="96"/>
        <v>Miscellaneous</v>
      </c>
      <c r="C86" s="357">
        <v>8.5109000000000004E-2</v>
      </c>
      <c r="D86" s="357">
        <v>7.7715000000000006E-2</v>
      </c>
      <c r="E86" s="357">
        <v>8.6136000000000004E-2</v>
      </c>
      <c r="F86" s="357">
        <v>7.9796000000000006E-2</v>
      </c>
      <c r="G86" s="357">
        <v>8.5334999999999994E-2</v>
      </c>
      <c r="H86" s="357">
        <v>8.1994999999999998E-2</v>
      </c>
      <c r="I86" s="357">
        <v>8.4098999999999993E-2</v>
      </c>
      <c r="J86" s="357">
        <v>8.4198999999999996E-2</v>
      </c>
      <c r="K86" s="357">
        <v>8.2512000000000002E-2</v>
      </c>
      <c r="L86" s="357">
        <v>8.5277000000000006E-2</v>
      </c>
      <c r="M86" s="357">
        <v>8.2588999999999996E-2</v>
      </c>
      <c r="N86" s="357">
        <v>8.5237999999999994E-2</v>
      </c>
      <c r="O86" s="359">
        <f t="shared" si="97"/>
        <v>8.5109000000000004E-2</v>
      </c>
      <c r="P86" s="359">
        <f t="shared" si="71"/>
        <v>7.7715000000000006E-2</v>
      </c>
      <c r="Q86" s="359">
        <f t="shared" si="72"/>
        <v>8.6136000000000004E-2</v>
      </c>
      <c r="R86" s="359">
        <f t="shared" si="73"/>
        <v>7.9796000000000006E-2</v>
      </c>
      <c r="S86" s="359">
        <f t="shared" si="74"/>
        <v>8.5334999999999994E-2</v>
      </c>
      <c r="T86" s="359">
        <f t="shared" si="75"/>
        <v>8.1994999999999998E-2</v>
      </c>
      <c r="U86" s="359">
        <f t="shared" si="76"/>
        <v>8.4098999999999993E-2</v>
      </c>
      <c r="V86" s="359">
        <f t="shared" si="77"/>
        <v>8.4198999999999996E-2</v>
      </c>
      <c r="W86" s="359">
        <f t="shared" si="78"/>
        <v>8.2512000000000002E-2</v>
      </c>
      <c r="X86" s="359">
        <f t="shared" si="79"/>
        <v>8.5277000000000006E-2</v>
      </c>
      <c r="Y86" s="359">
        <f t="shared" si="80"/>
        <v>8.2588999999999996E-2</v>
      </c>
      <c r="Z86" s="359">
        <f t="shared" si="81"/>
        <v>8.5237999999999994E-2</v>
      </c>
      <c r="AA86" s="359">
        <f t="shared" si="82"/>
        <v>8.5109000000000004E-2</v>
      </c>
      <c r="AB86" s="359">
        <f t="shared" si="83"/>
        <v>7.7715000000000006E-2</v>
      </c>
      <c r="AC86" s="359">
        <f t="shared" si="84"/>
        <v>8.6136000000000004E-2</v>
      </c>
      <c r="AD86" s="359">
        <f t="shared" si="85"/>
        <v>7.9796000000000006E-2</v>
      </c>
      <c r="AE86" s="359">
        <f t="shared" si="86"/>
        <v>8.5334999999999994E-2</v>
      </c>
      <c r="AF86" s="359">
        <f t="shared" si="87"/>
        <v>8.1994999999999998E-2</v>
      </c>
      <c r="AG86" s="359">
        <f t="shared" si="88"/>
        <v>8.4098999999999993E-2</v>
      </c>
      <c r="AH86" s="359">
        <f t="shared" si="89"/>
        <v>8.4198999999999996E-2</v>
      </c>
      <c r="AI86" s="359">
        <f t="shared" si="90"/>
        <v>8.2512000000000002E-2</v>
      </c>
      <c r="AJ86" s="359">
        <f t="shared" si="91"/>
        <v>8.5277000000000006E-2</v>
      </c>
      <c r="AK86" s="359">
        <f t="shared" si="92"/>
        <v>8.2588999999999996E-2</v>
      </c>
      <c r="AL86" s="359">
        <f t="shared" si="93"/>
        <v>8.5237999999999994E-2</v>
      </c>
      <c r="AM86" s="359">
        <f t="shared" si="94"/>
        <v>8.5109000000000004E-2</v>
      </c>
      <c r="AO86" s="246">
        <f t="shared" si="95"/>
        <v>1.0000000000000002</v>
      </c>
    </row>
    <row r="87" spans="1:41" ht="15.6" x14ac:dyDescent="0.3">
      <c r="A87" s="606"/>
      <c r="B87" s="13" t="str">
        <f t="shared" si="96"/>
        <v>Motors</v>
      </c>
      <c r="C87" s="357">
        <v>8.5109000000000004E-2</v>
      </c>
      <c r="D87" s="357">
        <v>7.7715000000000006E-2</v>
      </c>
      <c r="E87" s="357">
        <v>8.6136000000000004E-2</v>
      </c>
      <c r="F87" s="357">
        <v>7.9796000000000006E-2</v>
      </c>
      <c r="G87" s="357">
        <v>8.5334999999999994E-2</v>
      </c>
      <c r="H87" s="357">
        <v>8.1994999999999998E-2</v>
      </c>
      <c r="I87" s="357">
        <v>8.4098999999999993E-2</v>
      </c>
      <c r="J87" s="357">
        <v>8.4198999999999996E-2</v>
      </c>
      <c r="K87" s="357">
        <v>8.2512000000000002E-2</v>
      </c>
      <c r="L87" s="357">
        <v>8.5277000000000006E-2</v>
      </c>
      <c r="M87" s="357">
        <v>8.2588999999999996E-2</v>
      </c>
      <c r="N87" s="357">
        <v>8.5237999999999994E-2</v>
      </c>
      <c r="O87" s="359">
        <f t="shared" si="97"/>
        <v>8.5109000000000004E-2</v>
      </c>
      <c r="P87" s="359">
        <f t="shared" si="71"/>
        <v>7.7715000000000006E-2</v>
      </c>
      <c r="Q87" s="359">
        <f t="shared" si="72"/>
        <v>8.6136000000000004E-2</v>
      </c>
      <c r="R87" s="359">
        <f t="shared" si="73"/>
        <v>7.9796000000000006E-2</v>
      </c>
      <c r="S87" s="359">
        <f t="shared" si="74"/>
        <v>8.5334999999999994E-2</v>
      </c>
      <c r="T87" s="359">
        <f t="shared" si="75"/>
        <v>8.1994999999999998E-2</v>
      </c>
      <c r="U87" s="359">
        <f t="shared" si="76"/>
        <v>8.4098999999999993E-2</v>
      </c>
      <c r="V87" s="359">
        <f t="shared" si="77"/>
        <v>8.4198999999999996E-2</v>
      </c>
      <c r="W87" s="359">
        <f t="shared" si="78"/>
        <v>8.2512000000000002E-2</v>
      </c>
      <c r="X87" s="359">
        <f t="shared" si="79"/>
        <v>8.5277000000000006E-2</v>
      </c>
      <c r="Y87" s="359">
        <f t="shared" si="80"/>
        <v>8.2588999999999996E-2</v>
      </c>
      <c r="Z87" s="359">
        <f t="shared" si="81"/>
        <v>8.5237999999999994E-2</v>
      </c>
      <c r="AA87" s="359">
        <f t="shared" si="82"/>
        <v>8.5109000000000004E-2</v>
      </c>
      <c r="AB87" s="359">
        <f t="shared" si="83"/>
        <v>7.7715000000000006E-2</v>
      </c>
      <c r="AC87" s="359">
        <f t="shared" si="84"/>
        <v>8.6136000000000004E-2</v>
      </c>
      <c r="AD87" s="359">
        <f t="shared" si="85"/>
        <v>7.9796000000000006E-2</v>
      </c>
      <c r="AE87" s="359">
        <f t="shared" si="86"/>
        <v>8.5334999999999994E-2</v>
      </c>
      <c r="AF87" s="359">
        <f t="shared" si="87"/>
        <v>8.1994999999999998E-2</v>
      </c>
      <c r="AG87" s="359">
        <f t="shared" si="88"/>
        <v>8.4098999999999993E-2</v>
      </c>
      <c r="AH87" s="359">
        <f t="shared" si="89"/>
        <v>8.4198999999999996E-2</v>
      </c>
      <c r="AI87" s="359">
        <f t="shared" si="90"/>
        <v>8.2512000000000002E-2</v>
      </c>
      <c r="AJ87" s="359">
        <f t="shared" si="91"/>
        <v>8.5277000000000006E-2</v>
      </c>
      <c r="AK87" s="359">
        <f t="shared" si="92"/>
        <v>8.2588999999999996E-2</v>
      </c>
      <c r="AL87" s="359">
        <f t="shared" si="93"/>
        <v>8.5237999999999994E-2</v>
      </c>
      <c r="AM87" s="359">
        <f t="shared" si="94"/>
        <v>8.5109000000000004E-2</v>
      </c>
      <c r="AO87" s="246">
        <f t="shared" si="95"/>
        <v>1.0000000000000002</v>
      </c>
    </row>
    <row r="88" spans="1:41" ht="15.6" x14ac:dyDescent="0.3">
      <c r="A88" s="606"/>
      <c r="B88" s="13" t="str">
        <f t="shared" si="96"/>
        <v>Process</v>
      </c>
      <c r="C88" s="357">
        <v>8.5109000000000004E-2</v>
      </c>
      <c r="D88" s="357">
        <v>7.7715000000000006E-2</v>
      </c>
      <c r="E88" s="357">
        <v>8.6136000000000004E-2</v>
      </c>
      <c r="F88" s="357">
        <v>7.9796000000000006E-2</v>
      </c>
      <c r="G88" s="357">
        <v>8.5334999999999994E-2</v>
      </c>
      <c r="H88" s="357">
        <v>8.1994999999999998E-2</v>
      </c>
      <c r="I88" s="357">
        <v>8.4098999999999993E-2</v>
      </c>
      <c r="J88" s="357">
        <v>8.4198999999999996E-2</v>
      </c>
      <c r="K88" s="357">
        <v>8.2512000000000002E-2</v>
      </c>
      <c r="L88" s="357">
        <v>8.5277000000000006E-2</v>
      </c>
      <c r="M88" s="357">
        <v>8.2588999999999996E-2</v>
      </c>
      <c r="N88" s="357">
        <v>8.5237999999999994E-2</v>
      </c>
      <c r="O88" s="359">
        <f t="shared" si="97"/>
        <v>8.5109000000000004E-2</v>
      </c>
      <c r="P88" s="359">
        <f t="shared" si="71"/>
        <v>7.7715000000000006E-2</v>
      </c>
      <c r="Q88" s="359">
        <f t="shared" si="72"/>
        <v>8.6136000000000004E-2</v>
      </c>
      <c r="R88" s="359">
        <f t="shared" si="73"/>
        <v>7.9796000000000006E-2</v>
      </c>
      <c r="S88" s="359">
        <f t="shared" si="74"/>
        <v>8.5334999999999994E-2</v>
      </c>
      <c r="T88" s="359">
        <f t="shared" si="75"/>
        <v>8.1994999999999998E-2</v>
      </c>
      <c r="U88" s="359">
        <f t="shared" si="76"/>
        <v>8.4098999999999993E-2</v>
      </c>
      <c r="V88" s="359">
        <f t="shared" si="77"/>
        <v>8.4198999999999996E-2</v>
      </c>
      <c r="W88" s="359">
        <f t="shared" si="78"/>
        <v>8.2512000000000002E-2</v>
      </c>
      <c r="X88" s="359">
        <f t="shared" si="79"/>
        <v>8.5277000000000006E-2</v>
      </c>
      <c r="Y88" s="359">
        <f t="shared" si="80"/>
        <v>8.2588999999999996E-2</v>
      </c>
      <c r="Z88" s="359">
        <f t="shared" si="81"/>
        <v>8.5237999999999994E-2</v>
      </c>
      <c r="AA88" s="359">
        <f t="shared" si="82"/>
        <v>8.5109000000000004E-2</v>
      </c>
      <c r="AB88" s="359">
        <f t="shared" si="83"/>
        <v>7.7715000000000006E-2</v>
      </c>
      <c r="AC88" s="359">
        <f t="shared" si="84"/>
        <v>8.6136000000000004E-2</v>
      </c>
      <c r="AD88" s="359">
        <f t="shared" si="85"/>
        <v>7.9796000000000006E-2</v>
      </c>
      <c r="AE88" s="359">
        <f t="shared" si="86"/>
        <v>8.5334999999999994E-2</v>
      </c>
      <c r="AF88" s="359">
        <f t="shared" si="87"/>
        <v>8.1994999999999998E-2</v>
      </c>
      <c r="AG88" s="359">
        <f t="shared" si="88"/>
        <v>8.4098999999999993E-2</v>
      </c>
      <c r="AH88" s="359">
        <f t="shared" si="89"/>
        <v>8.4198999999999996E-2</v>
      </c>
      <c r="AI88" s="359">
        <f t="shared" si="90"/>
        <v>8.2512000000000002E-2</v>
      </c>
      <c r="AJ88" s="359">
        <f t="shared" si="91"/>
        <v>8.5277000000000006E-2</v>
      </c>
      <c r="AK88" s="359">
        <f t="shared" si="92"/>
        <v>8.2588999999999996E-2</v>
      </c>
      <c r="AL88" s="359">
        <f t="shared" si="93"/>
        <v>8.5237999999999994E-2</v>
      </c>
      <c r="AM88" s="359">
        <f t="shared" si="94"/>
        <v>8.5109000000000004E-2</v>
      </c>
      <c r="AO88" s="246">
        <f t="shared" si="95"/>
        <v>1.0000000000000002</v>
      </c>
    </row>
    <row r="89" spans="1:41" ht="15.6" x14ac:dyDescent="0.3">
      <c r="A89" s="606"/>
      <c r="B89" s="13" t="str">
        <f t="shared" si="96"/>
        <v>Refrigeration</v>
      </c>
      <c r="C89" s="357">
        <v>8.3486000000000005E-2</v>
      </c>
      <c r="D89" s="357">
        <v>7.6158000000000003E-2</v>
      </c>
      <c r="E89" s="357">
        <v>8.3346000000000003E-2</v>
      </c>
      <c r="F89" s="357">
        <v>8.0782999999999994E-2</v>
      </c>
      <c r="G89" s="357">
        <v>8.5133E-2</v>
      </c>
      <c r="H89" s="357">
        <v>8.4294999999999995E-2</v>
      </c>
      <c r="I89" s="357">
        <v>8.7456999999999993E-2</v>
      </c>
      <c r="J89" s="357">
        <v>8.7230000000000002E-2</v>
      </c>
      <c r="K89" s="357">
        <v>8.3319000000000004E-2</v>
      </c>
      <c r="L89" s="357">
        <v>8.4562999999999999E-2</v>
      </c>
      <c r="M89" s="357">
        <v>8.1112000000000004E-2</v>
      </c>
      <c r="N89" s="357">
        <v>8.3118999999999998E-2</v>
      </c>
      <c r="O89" s="359">
        <f t="shared" si="97"/>
        <v>8.3486000000000005E-2</v>
      </c>
      <c r="P89" s="359">
        <f t="shared" si="71"/>
        <v>7.6158000000000003E-2</v>
      </c>
      <c r="Q89" s="359">
        <f t="shared" si="72"/>
        <v>8.3346000000000003E-2</v>
      </c>
      <c r="R89" s="359">
        <f t="shared" si="73"/>
        <v>8.0782999999999994E-2</v>
      </c>
      <c r="S89" s="359">
        <f t="shared" si="74"/>
        <v>8.5133E-2</v>
      </c>
      <c r="T89" s="359">
        <f t="shared" si="75"/>
        <v>8.4294999999999995E-2</v>
      </c>
      <c r="U89" s="359">
        <f t="shared" si="76"/>
        <v>8.7456999999999993E-2</v>
      </c>
      <c r="V89" s="359">
        <f t="shared" si="77"/>
        <v>8.7230000000000002E-2</v>
      </c>
      <c r="W89" s="359">
        <f t="shared" si="78"/>
        <v>8.3319000000000004E-2</v>
      </c>
      <c r="X89" s="359">
        <f t="shared" si="79"/>
        <v>8.4562999999999999E-2</v>
      </c>
      <c r="Y89" s="359">
        <f t="shared" si="80"/>
        <v>8.1112000000000004E-2</v>
      </c>
      <c r="Z89" s="359">
        <f t="shared" si="81"/>
        <v>8.3118999999999998E-2</v>
      </c>
      <c r="AA89" s="359">
        <f t="shared" si="82"/>
        <v>8.3486000000000005E-2</v>
      </c>
      <c r="AB89" s="359">
        <f t="shared" si="83"/>
        <v>7.6158000000000003E-2</v>
      </c>
      <c r="AC89" s="359">
        <f t="shared" si="84"/>
        <v>8.3346000000000003E-2</v>
      </c>
      <c r="AD89" s="359">
        <f t="shared" si="85"/>
        <v>8.0782999999999994E-2</v>
      </c>
      <c r="AE89" s="359">
        <f t="shared" si="86"/>
        <v>8.5133E-2</v>
      </c>
      <c r="AF89" s="359">
        <f t="shared" si="87"/>
        <v>8.4294999999999995E-2</v>
      </c>
      <c r="AG89" s="359">
        <f t="shared" si="88"/>
        <v>8.7456999999999993E-2</v>
      </c>
      <c r="AH89" s="359">
        <f t="shared" si="89"/>
        <v>8.7230000000000002E-2</v>
      </c>
      <c r="AI89" s="359">
        <f t="shared" si="90"/>
        <v>8.3319000000000004E-2</v>
      </c>
      <c r="AJ89" s="359">
        <f t="shared" si="91"/>
        <v>8.4562999999999999E-2</v>
      </c>
      <c r="AK89" s="359">
        <f t="shared" si="92"/>
        <v>8.1112000000000004E-2</v>
      </c>
      <c r="AL89" s="359">
        <f t="shared" si="93"/>
        <v>8.3118999999999998E-2</v>
      </c>
      <c r="AM89" s="359">
        <f t="shared" si="94"/>
        <v>8.3486000000000005E-2</v>
      </c>
      <c r="AO89" s="246">
        <f t="shared" si="95"/>
        <v>1.0000010000000001</v>
      </c>
    </row>
    <row r="90" spans="1:41" ht="16.2" thickBot="1" x14ac:dyDescent="0.35">
      <c r="A90" s="607"/>
      <c r="B90" s="14" t="str">
        <f t="shared" si="96"/>
        <v>Water Heating</v>
      </c>
      <c r="C90" s="358">
        <v>0.108255</v>
      </c>
      <c r="D90" s="358">
        <v>9.1078000000000006E-2</v>
      </c>
      <c r="E90" s="358">
        <v>8.5239999999999996E-2</v>
      </c>
      <c r="F90" s="358">
        <v>7.2980000000000003E-2</v>
      </c>
      <c r="G90" s="358">
        <v>7.9849000000000003E-2</v>
      </c>
      <c r="H90" s="358">
        <v>7.2720999999999994E-2</v>
      </c>
      <c r="I90" s="358">
        <v>7.4929999999999997E-2</v>
      </c>
      <c r="J90" s="358">
        <v>7.5861999999999999E-2</v>
      </c>
      <c r="K90" s="358">
        <v>7.5733999999999996E-2</v>
      </c>
      <c r="L90" s="358">
        <v>8.2808000000000007E-2</v>
      </c>
      <c r="M90" s="358">
        <v>8.6345000000000005E-2</v>
      </c>
      <c r="N90" s="358">
        <v>9.4200000000000006E-2</v>
      </c>
      <c r="O90" s="360">
        <f t="shared" si="97"/>
        <v>0.108255</v>
      </c>
      <c r="P90" s="360">
        <f t="shared" si="71"/>
        <v>9.1078000000000006E-2</v>
      </c>
      <c r="Q90" s="360">
        <f t="shared" si="72"/>
        <v>8.5239999999999996E-2</v>
      </c>
      <c r="R90" s="360">
        <f t="shared" si="73"/>
        <v>7.2980000000000003E-2</v>
      </c>
      <c r="S90" s="360">
        <f t="shared" si="74"/>
        <v>7.9849000000000003E-2</v>
      </c>
      <c r="T90" s="360">
        <f t="shared" si="75"/>
        <v>7.2720999999999994E-2</v>
      </c>
      <c r="U90" s="360">
        <f t="shared" si="76"/>
        <v>7.4929999999999997E-2</v>
      </c>
      <c r="V90" s="360">
        <f t="shared" si="77"/>
        <v>7.5861999999999999E-2</v>
      </c>
      <c r="W90" s="360">
        <f t="shared" si="78"/>
        <v>7.5733999999999996E-2</v>
      </c>
      <c r="X90" s="360">
        <f t="shared" si="79"/>
        <v>8.2808000000000007E-2</v>
      </c>
      <c r="Y90" s="360">
        <f t="shared" si="80"/>
        <v>8.6345000000000005E-2</v>
      </c>
      <c r="Z90" s="360">
        <f t="shared" si="81"/>
        <v>9.4200000000000006E-2</v>
      </c>
      <c r="AA90" s="360">
        <f t="shared" si="82"/>
        <v>0.108255</v>
      </c>
      <c r="AB90" s="360">
        <f t="shared" si="83"/>
        <v>9.1078000000000006E-2</v>
      </c>
      <c r="AC90" s="360">
        <f t="shared" si="84"/>
        <v>8.5239999999999996E-2</v>
      </c>
      <c r="AD90" s="360">
        <f t="shared" si="85"/>
        <v>7.2980000000000003E-2</v>
      </c>
      <c r="AE90" s="360">
        <f t="shared" si="86"/>
        <v>7.9849000000000003E-2</v>
      </c>
      <c r="AF90" s="360">
        <f t="shared" si="87"/>
        <v>7.2720999999999994E-2</v>
      </c>
      <c r="AG90" s="360">
        <f t="shared" si="88"/>
        <v>7.4929999999999997E-2</v>
      </c>
      <c r="AH90" s="360">
        <f t="shared" si="89"/>
        <v>7.5861999999999999E-2</v>
      </c>
      <c r="AI90" s="360">
        <f t="shared" si="90"/>
        <v>7.5733999999999996E-2</v>
      </c>
      <c r="AJ90" s="360">
        <f t="shared" si="91"/>
        <v>8.2808000000000007E-2</v>
      </c>
      <c r="AK90" s="360">
        <f t="shared" si="92"/>
        <v>8.6345000000000005E-2</v>
      </c>
      <c r="AL90" s="360">
        <f t="shared" si="93"/>
        <v>9.4200000000000006E-2</v>
      </c>
      <c r="AM90" s="360">
        <f t="shared" si="94"/>
        <v>0.108255</v>
      </c>
      <c r="AO90" s="246">
        <f t="shared" si="95"/>
        <v>1.0000020000000001</v>
      </c>
    </row>
    <row r="91" spans="1:41" ht="15" thickBot="1" x14ac:dyDescent="0.35">
      <c r="AO91" s="231" t="s">
        <v>137</v>
      </c>
    </row>
    <row r="92" spans="1:41" x14ac:dyDescent="0.3">
      <c r="A92" s="19"/>
      <c r="B92" s="591" t="s">
        <v>152</v>
      </c>
      <c r="C92" s="222">
        <f>C77</f>
        <v>43831</v>
      </c>
      <c r="D92" s="222">
        <f t="shared" ref="D92:AM92" si="98">D77</f>
        <v>43862</v>
      </c>
      <c r="E92" s="222">
        <f t="shared" si="98"/>
        <v>43891</v>
      </c>
      <c r="F92" s="222">
        <f t="shared" si="98"/>
        <v>43922</v>
      </c>
      <c r="G92" s="222">
        <f t="shared" si="98"/>
        <v>43952</v>
      </c>
      <c r="H92" s="222">
        <f t="shared" si="98"/>
        <v>43983</v>
      </c>
      <c r="I92" s="222">
        <f t="shared" si="98"/>
        <v>44013</v>
      </c>
      <c r="J92" s="222">
        <f t="shared" si="98"/>
        <v>44044</v>
      </c>
      <c r="K92" s="222">
        <f t="shared" si="98"/>
        <v>44075</v>
      </c>
      <c r="L92" s="222">
        <f t="shared" si="98"/>
        <v>44105</v>
      </c>
      <c r="M92" s="222">
        <f t="shared" si="98"/>
        <v>44136</v>
      </c>
      <c r="N92" s="222">
        <f t="shared" si="98"/>
        <v>44166</v>
      </c>
      <c r="O92" s="222">
        <f t="shared" si="98"/>
        <v>44197</v>
      </c>
      <c r="P92" s="222">
        <f t="shared" si="98"/>
        <v>44228</v>
      </c>
      <c r="Q92" s="222">
        <f t="shared" si="98"/>
        <v>44256</v>
      </c>
      <c r="R92" s="222">
        <f t="shared" si="98"/>
        <v>44287</v>
      </c>
      <c r="S92" s="222">
        <f t="shared" si="98"/>
        <v>44317</v>
      </c>
      <c r="T92" s="222">
        <f t="shared" si="98"/>
        <v>44348</v>
      </c>
      <c r="U92" s="222">
        <f t="shared" si="98"/>
        <v>44378</v>
      </c>
      <c r="V92" s="222">
        <f t="shared" si="98"/>
        <v>44409</v>
      </c>
      <c r="W92" s="222">
        <f t="shared" si="98"/>
        <v>44440</v>
      </c>
      <c r="X92" s="222">
        <f t="shared" si="98"/>
        <v>44470</v>
      </c>
      <c r="Y92" s="222">
        <f t="shared" si="98"/>
        <v>44501</v>
      </c>
      <c r="Z92" s="222">
        <f t="shared" si="98"/>
        <v>44531</v>
      </c>
      <c r="AA92" s="222">
        <f t="shared" si="98"/>
        <v>44562</v>
      </c>
      <c r="AB92" s="222">
        <f t="shared" si="98"/>
        <v>44593</v>
      </c>
      <c r="AC92" s="222">
        <f t="shared" si="98"/>
        <v>44621</v>
      </c>
      <c r="AD92" s="222">
        <f t="shared" si="98"/>
        <v>44652</v>
      </c>
      <c r="AE92" s="222">
        <f t="shared" si="98"/>
        <v>44682</v>
      </c>
      <c r="AF92" s="222">
        <f t="shared" si="98"/>
        <v>44713</v>
      </c>
      <c r="AG92" s="222">
        <f t="shared" si="98"/>
        <v>44743</v>
      </c>
      <c r="AH92" s="222">
        <f t="shared" si="98"/>
        <v>44774</v>
      </c>
      <c r="AI92" s="222">
        <f t="shared" si="98"/>
        <v>44805</v>
      </c>
      <c r="AJ92" s="222">
        <f t="shared" si="98"/>
        <v>44835</v>
      </c>
      <c r="AK92" s="222">
        <f t="shared" si="98"/>
        <v>44866</v>
      </c>
      <c r="AL92" s="222">
        <f t="shared" si="98"/>
        <v>44896</v>
      </c>
      <c r="AM92" s="222">
        <f t="shared" si="98"/>
        <v>44927</v>
      </c>
    </row>
    <row r="93" spans="1:41" ht="15" thickBot="1" x14ac:dyDescent="0.35">
      <c r="A93" s="19"/>
      <c r="B93" s="592"/>
      <c r="C93" s="344">
        <v>4.8845E-2</v>
      </c>
      <c r="D93" s="344">
        <v>5.0525E-2</v>
      </c>
      <c r="E93" s="344">
        <v>5.3254999999999997E-2</v>
      </c>
      <c r="F93" s="345">
        <v>5.8521999999999998E-2</v>
      </c>
      <c r="G93" s="345">
        <v>6.1238000000000001E-2</v>
      </c>
      <c r="H93" s="345">
        <v>9.0992000000000003E-2</v>
      </c>
      <c r="I93" s="345">
        <v>9.0992000000000003E-2</v>
      </c>
      <c r="J93" s="345">
        <v>9.0992000000000003E-2</v>
      </c>
      <c r="K93" s="345">
        <v>9.0992000000000003E-2</v>
      </c>
      <c r="L93" s="345">
        <v>5.9082999999999997E-2</v>
      </c>
      <c r="M93" s="345">
        <v>6.0645999999999999E-2</v>
      </c>
      <c r="N93" s="345">
        <v>5.6723000000000003E-2</v>
      </c>
      <c r="O93" s="345">
        <v>5.3661E-2</v>
      </c>
      <c r="P93" s="345">
        <v>5.5252000000000002E-2</v>
      </c>
      <c r="Q93" s="345">
        <v>5.7793999999999998E-2</v>
      </c>
      <c r="R93" s="345">
        <v>5.8521999999999998E-2</v>
      </c>
      <c r="S93" s="345">
        <v>6.1238000000000001E-2</v>
      </c>
      <c r="T93" s="345">
        <v>9.0992000000000003E-2</v>
      </c>
      <c r="U93" s="345">
        <v>9.0992000000000003E-2</v>
      </c>
      <c r="V93" s="345">
        <v>9.0992000000000003E-2</v>
      </c>
      <c r="W93" s="345">
        <v>9.0992000000000003E-2</v>
      </c>
      <c r="X93" s="345">
        <v>5.9082999999999997E-2</v>
      </c>
      <c r="Y93" s="345">
        <v>6.0645999999999999E-2</v>
      </c>
      <c r="Z93" s="345">
        <v>5.6723000000000003E-2</v>
      </c>
      <c r="AA93" s="345">
        <v>5.3661E-2</v>
      </c>
      <c r="AB93" s="345">
        <v>5.5252000000000002E-2</v>
      </c>
      <c r="AC93" s="345">
        <v>5.7793999999999998E-2</v>
      </c>
      <c r="AD93" s="345">
        <v>5.8521999999999998E-2</v>
      </c>
      <c r="AE93" s="345">
        <v>6.1238000000000001E-2</v>
      </c>
      <c r="AF93" s="345">
        <v>9.0992000000000003E-2</v>
      </c>
      <c r="AG93" s="345">
        <v>9.0992000000000003E-2</v>
      </c>
      <c r="AH93" s="345">
        <v>9.0992000000000003E-2</v>
      </c>
      <c r="AI93" s="345">
        <v>9.0992000000000003E-2</v>
      </c>
      <c r="AJ93" s="345">
        <v>5.9082999999999997E-2</v>
      </c>
      <c r="AK93" s="345">
        <v>6.0645999999999999E-2</v>
      </c>
      <c r="AL93" s="345">
        <v>5.6723000000000003E-2</v>
      </c>
      <c r="AM93" s="345">
        <v>5.3661E-2</v>
      </c>
      <c r="AO93" s="231" t="s">
        <v>139</v>
      </c>
    </row>
    <row r="94" spans="1:41" x14ac:dyDescent="0.3">
      <c r="AO94" s="231" t="s">
        <v>140</v>
      </c>
    </row>
    <row r="111" spans="4:10" x14ac:dyDescent="0.3">
      <c r="J111" s="5"/>
    </row>
    <row r="112" spans="4:10" x14ac:dyDescent="0.3">
      <c r="D112" s="6"/>
    </row>
  </sheetData>
  <mergeCells count="6">
    <mergeCell ref="B92:B93"/>
    <mergeCell ref="A4:A19"/>
    <mergeCell ref="A22:A37"/>
    <mergeCell ref="A40:A55"/>
    <mergeCell ref="A58:A74"/>
    <mergeCell ref="A77:A9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O199"/>
  <sheetViews>
    <sheetView zoomScale="80" zoomScaleNormal="80" workbookViewId="0">
      <pane xSplit="2" topLeftCell="C1" activePane="topRight" state="frozen"/>
      <selection activeCell="O48" sqref="O48"/>
      <selection pane="topRight" activeCell="K55" sqref="K55"/>
    </sheetView>
  </sheetViews>
  <sheetFormatPr defaultRowHeight="14.4" x14ac:dyDescent="0.3"/>
  <cols>
    <col min="1" max="1" width="9.44140625" customWidth="1"/>
    <col min="2" max="2" width="24.77734375" customWidth="1"/>
    <col min="3" max="15" width="14" customWidth="1"/>
    <col min="16" max="16" width="12.5546875" bestFit="1" customWidth="1"/>
    <col min="17" max="17" width="12.5546875" customWidth="1"/>
    <col min="18" max="18" width="12.21875" customWidth="1"/>
    <col min="19" max="19" width="13.44140625" customWidth="1"/>
    <col min="20" max="24" width="14.21875" customWidth="1"/>
    <col min="25" max="26" width="13.44140625" customWidth="1"/>
    <col min="27" max="39" width="15" customWidth="1"/>
    <col min="40" max="41" width="10.5546875" bestFit="1" customWidth="1"/>
  </cols>
  <sheetData>
    <row r="1" spans="1:41" s="2" customFormat="1" ht="15" thickBot="1" x14ac:dyDescent="0.3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/>
      <c r="AO1"/>
    </row>
    <row r="2" spans="1:41" ht="15" thickBot="1" x14ac:dyDescent="0.35">
      <c r="A2" s="18"/>
      <c r="B2" s="31" t="s">
        <v>121</v>
      </c>
      <c r="C2" s="425">
        <f>' 1M - RES'!C2</f>
        <v>0.79015470747957905</v>
      </c>
      <c r="D2" s="425">
        <f>C2</f>
        <v>0.79015470747957905</v>
      </c>
      <c r="E2" s="424">
        <f t="shared" ref="E2:AM2" si="0">D2</f>
        <v>0.79015470747957905</v>
      </c>
      <c r="F2" s="427">
        <f t="shared" si="0"/>
        <v>0.79015470747957905</v>
      </c>
      <c r="G2" s="427">
        <f t="shared" si="0"/>
        <v>0.79015470747957905</v>
      </c>
      <c r="H2" s="427">
        <f t="shared" si="0"/>
        <v>0.79015470747957905</v>
      </c>
      <c r="I2" s="427">
        <f t="shared" si="0"/>
        <v>0.79015470747957905</v>
      </c>
      <c r="J2" s="427">
        <f t="shared" si="0"/>
        <v>0.79015470747957905</v>
      </c>
      <c r="K2" s="427">
        <f t="shared" si="0"/>
        <v>0.79015470747957905</v>
      </c>
      <c r="L2" s="427">
        <f t="shared" si="0"/>
        <v>0.79015470747957905</v>
      </c>
      <c r="M2" s="427">
        <f t="shared" si="0"/>
        <v>0.79015470747957905</v>
      </c>
      <c r="N2" s="427">
        <f t="shared" si="0"/>
        <v>0.79015470747957905</v>
      </c>
      <c r="O2" s="427">
        <f t="shared" si="0"/>
        <v>0.79015470747957905</v>
      </c>
      <c r="P2" s="427">
        <f t="shared" si="0"/>
        <v>0.79015470747957905</v>
      </c>
      <c r="Q2" s="427">
        <f t="shared" si="0"/>
        <v>0.79015470747957905</v>
      </c>
      <c r="R2" s="427">
        <f t="shared" si="0"/>
        <v>0.79015470747957905</v>
      </c>
      <c r="S2" s="427">
        <f t="shared" si="0"/>
        <v>0.79015470747957905</v>
      </c>
      <c r="T2" s="427">
        <f t="shared" si="0"/>
        <v>0.79015470747957905</v>
      </c>
      <c r="U2" s="427">
        <f t="shared" si="0"/>
        <v>0.79015470747957905</v>
      </c>
      <c r="V2" s="427">
        <f t="shared" si="0"/>
        <v>0.79015470747957905</v>
      </c>
      <c r="W2" s="427">
        <f t="shared" si="0"/>
        <v>0.79015470747957905</v>
      </c>
      <c r="X2" s="427">
        <f t="shared" si="0"/>
        <v>0.79015470747957905</v>
      </c>
      <c r="Y2" s="427">
        <f t="shared" si="0"/>
        <v>0.79015470747957905</v>
      </c>
      <c r="Z2" s="427">
        <f t="shared" si="0"/>
        <v>0.79015470747957905</v>
      </c>
      <c r="AA2" s="427">
        <f t="shared" si="0"/>
        <v>0.79015470747957905</v>
      </c>
      <c r="AB2" s="427">
        <f t="shared" si="0"/>
        <v>0.79015470747957905</v>
      </c>
      <c r="AC2" s="427">
        <f t="shared" si="0"/>
        <v>0.79015470747957905</v>
      </c>
      <c r="AD2" s="427">
        <f t="shared" si="0"/>
        <v>0.79015470747957905</v>
      </c>
      <c r="AE2" s="427">
        <f t="shared" si="0"/>
        <v>0.79015470747957905</v>
      </c>
      <c r="AF2" s="427">
        <f t="shared" si="0"/>
        <v>0.79015470747957905</v>
      </c>
      <c r="AG2" s="427">
        <f t="shared" si="0"/>
        <v>0.79015470747957905</v>
      </c>
      <c r="AH2" s="427">
        <f t="shared" si="0"/>
        <v>0.79015470747957905</v>
      </c>
      <c r="AI2" s="427">
        <f t="shared" si="0"/>
        <v>0.79015470747957905</v>
      </c>
      <c r="AJ2" s="427">
        <f t="shared" si="0"/>
        <v>0.79015470747957905</v>
      </c>
      <c r="AK2" s="427">
        <f t="shared" si="0"/>
        <v>0.79015470747957905</v>
      </c>
      <c r="AL2" s="427">
        <f t="shared" si="0"/>
        <v>0.79015470747957905</v>
      </c>
      <c r="AM2" s="427">
        <f t="shared" si="0"/>
        <v>0.79015470747957905</v>
      </c>
    </row>
    <row r="3" spans="1:41" s="7" customFormat="1" ht="15" thickBo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1" ht="15.75" customHeight="1" x14ac:dyDescent="0.3">
      <c r="A4" s="593" t="s">
        <v>123</v>
      </c>
      <c r="B4" s="17" t="s">
        <v>124</v>
      </c>
      <c r="C4" s="271">
        <f>'2M - SGS'!C4</f>
        <v>43831</v>
      </c>
      <c r="D4" s="271">
        <f>'2M - SGS'!D4</f>
        <v>43862</v>
      </c>
      <c r="E4" s="271">
        <f>'2M - SGS'!E4</f>
        <v>43891</v>
      </c>
      <c r="F4" s="271">
        <f>'2M - SGS'!F4</f>
        <v>43922</v>
      </c>
      <c r="G4" s="271">
        <f>'2M - SGS'!G4</f>
        <v>43952</v>
      </c>
      <c r="H4" s="271">
        <f>'2M - SGS'!H4</f>
        <v>43983</v>
      </c>
      <c r="I4" s="271">
        <f>'2M - SGS'!I4</f>
        <v>44013</v>
      </c>
      <c r="J4" s="271">
        <f>'2M - SGS'!J4</f>
        <v>44044</v>
      </c>
      <c r="K4" s="271">
        <f>'2M - SGS'!K4</f>
        <v>44075</v>
      </c>
      <c r="L4" s="271">
        <f>'2M - SGS'!L4</f>
        <v>44105</v>
      </c>
      <c r="M4" s="271">
        <f>'2M - SGS'!M4</f>
        <v>44136</v>
      </c>
      <c r="N4" s="271">
        <f>'2M - SGS'!N4</f>
        <v>44166</v>
      </c>
      <c r="O4" s="271">
        <f>'2M - SGS'!O4</f>
        <v>44197</v>
      </c>
      <c r="P4" s="271">
        <f>'2M - SGS'!P4</f>
        <v>44228</v>
      </c>
      <c r="Q4" s="271">
        <f>'2M - SGS'!Q4</f>
        <v>44256</v>
      </c>
      <c r="R4" s="271">
        <f>'2M - SGS'!R4</f>
        <v>44287</v>
      </c>
      <c r="S4" s="271">
        <f>'2M - SGS'!S4</f>
        <v>44317</v>
      </c>
      <c r="T4" s="271">
        <f>'2M - SGS'!T4</f>
        <v>44348</v>
      </c>
      <c r="U4" s="271">
        <f>'2M - SGS'!U4</f>
        <v>44378</v>
      </c>
      <c r="V4" s="271">
        <f>'2M - SGS'!V4</f>
        <v>44409</v>
      </c>
      <c r="W4" s="271">
        <f>'2M - SGS'!W4</f>
        <v>44440</v>
      </c>
      <c r="X4" s="271">
        <f>'2M - SGS'!X4</f>
        <v>44470</v>
      </c>
      <c r="Y4" s="271">
        <f>'2M - SGS'!Y4</f>
        <v>44501</v>
      </c>
      <c r="Z4" s="271">
        <f>'2M - SGS'!Z4</f>
        <v>44531</v>
      </c>
      <c r="AA4" s="271">
        <f>'2M - SGS'!AA4</f>
        <v>44562</v>
      </c>
      <c r="AB4" s="271">
        <f>'2M - SGS'!AB4</f>
        <v>44593</v>
      </c>
      <c r="AC4" s="271">
        <f>'2M - SGS'!AC4</f>
        <v>44621</v>
      </c>
      <c r="AD4" s="271">
        <f>'2M - SGS'!AD4</f>
        <v>44652</v>
      </c>
      <c r="AE4" s="271">
        <f>'2M - SGS'!AE4</f>
        <v>44682</v>
      </c>
      <c r="AF4" s="271">
        <f>'2M - SGS'!AF4</f>
        <v>44713</v>
      </c>
      <c r="AG4" s="271">
        <f>'2M - SGS'!AG4</f>
        <v>44743</v>
      </c>
      <c r="AH4" s="271">
        <f>'2M - SGS'!AH4</f>
        <v>44774</v>
      </c>
      <c r="AI4" s="271">
        <f>'2M - SGS'!AI4</f>
        <v>44805</v>
      </c>
      <c r="AJ4" s="271">
        <f>'2M - SGS'!AJ4</f>
        <v>44835</v>
      </c>
      <c r="AK4" s="271">
        <f>'2M - SGS'!AK4</f>
        <v>44866</v>
      </c>
      <c r="AL4" s="271">
        <f>'2M - SGS'!AL4</f>
        <v>44896</v>
      </c>
      <c r="AM4" s="271">
        <f>'2M - SGS'!AM4</f>
        <v>44927</v>
      </c>
    </row>
    <row r="5" spans="1:41" ht="15" customHeight="1" x14ac:dyDescent="0.3">
      <c r="A5" s="594"/>
      <c r="B5" s="11" t="s">
        <v>141</v>
      </c>
      <c r="C5" s="3">
        <f>'BIZ kWh ENTRY'!S164</f>
        <v>0</v>
      </c>
      <c r="D5" s="3">
        <f>'BIZ kWh ENTRY'!T164</f>
        <v>65583.517999999996</v>
      </c>
      <c r="E5" s="3">
        <f>'BIZ kWh ENTRY'!U164</f>
        <v>0</v>
      </c>
      <c r="F5" s="3">
        <f>'BIZ kWh ENTRY'!V164</f>
        <v>94538.37098149315</v>
      </c>
      <c r="G5" s="3">
        <f>'BIZ kWh ENTRY'!W164</f>
        <v>0</v>
      </c>
      <c r="H5" s="3">
        <f>'BIZ kWh ENTRY'!X164</f>
        <v>0</v>
      </c>
      <c r="I5" s="3">
        <f>'BIZ kWh ENTRY'!Y164</f>
        <v>0</v>
      </c>
      <c r="J5" s="3">
        <f>'BIZ kWh ENTRY'!Z164</f>
        <v>0</v>
      </c>
      <c r="K5" s="3">
        <f>'BIZ kWh ENTRY'!AA164</f>
        <v>0</v>
      </c>
      <c r="L5" s="111">
        <f>'BIZ kWh ENTRY'!AB164</f>
        <v>0</v>
      </c>
      <c r="M5" s="111">
        <f>'BIZ kWh ENTRY'!AC164</f>
        <v>110109.99999999999</v>
      </c>
      <c r="N5" s="3">
        <f>'BIZ kWh ENTRY'!AD164</f>
        <v>2086271.0593481287</v>
      </c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</row>
    <row r="6" spans="1:41" x14ac:dyDescent="0.3">
      <c r="A6" s="594"/>
      <c r="B6" s="12" t="s">
        <v>59</v>
      </c>
      <c r="C6" s="3">
        <f>'BIZ kWh ENTRY'!S165</f>
        <v>0</v>
      </c>
      <c r="D6" s="3">
        <f>'BIZ kWh ENTRY'!T165</f>
        <v>0</v>
      </c>
      <c r="E6" s="3">
        <f>'BIZ kWh ENTRY'!U165</f>
        <v>0</v>
      </c>
      <c r="F6" s="3">
        <f>'BIZ kWh ENTRY'!V165</f>
        <v>0</v>
      </c>
      <c r="G6" s="3">
        <f>'BIZ kWh ENTRY'!W165</f>
        <v>0</v>
      </c>
      <c r="H6" s="3">
        <f>'BIZ kWh ENTRY'!X165</f>
        <v>38461.056263358529</v>
      </c>
      <c r="I6" s="3">
        <f>'BIZ kWh ENTRY'!Y165</f>
        <v>0</v>
      </c>
      <c r="J6" s="3">
        <f>'BIZ kWh ENTRY'!Z165</f>
        <v>0</v>
      </c>
      <c r="K6" s="3">
        <f>'BIZ kWh ENTRY'!AA165</f>
        <v>0</v>
      </c>
      <c r="L6" s="111">
        <f>'BIZ kWh ENTRY'!AB165</f>
        <v>13540.25337058285</v>
      </c>
      <c r="M6" s="111">
        <f>'BIZ kWh ENTRY'!AC165</f>
        <v>0</v>
      </c>
      <c r="N6" s="3">
        <f>'BIZ kWh ENTRY'!AD165</f>
        <v>20043.306586855098</v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</row>
    <row r="7" spans="1:41" x14ac:dyDescent="0.3">
      <c r="A7" s="594"/>
      <c r="B7" s="11" t="s">
        <v>142</v>
      </c>
      <c r="C7" s="3">
        <f>'BIZ kWh ENTRY'!S166</f>
        <v>0</v>
      </c>
      <c r="D7" s="3">
        <f>'BIZ kWh ENTRY'!T166</f>
        <v>0</v>
      </c>
      <c r="E7" s="3">
        <f>'BIZ kWh ENTRY'!U166</f>
        <v>0</v>
      </c>
      <c r="F7" s="3">
        <f>'BIZ kWh ENTRY'!V166</f>
        <v>0</v>
      </c>
      <c r="G7" s="3">
        <f>'BIZ kWh ENTRY'!W166</f>
        <v>0</v>
      </c>
      <c r="H7" s="3">
        <f>'BIZ kWh ENTRY'!X166</f>
        <v>0</v>
      </c>
      <c r="I7" s="3">
        <f>'BIZ kWh ENTRY'!Y166</f>
        <v>0</v>
      </c>
      <c r="J7" s="3">
        <f>'BIZ kWh ENTRY'!Z166</f>
        <v>4065.2080000000001</v>
      </c>
      <c r="K7" s="3">
        <f>'BIZ kWh ENTRY'!AA166</f>
        <v>0</v>
      </c>
      <c r="L7" s="111">
        <f>'BIZ kWh ENTRY'!AB166</f>
        <v>0</v>
      </c>
      <c r="M7" s="111">
        <f>'BIZ kWh ENTRY'!AC166</f>
        <v>0</v>
      </c>
      <c r="N7" s="3">
        <f>'BIZ kWh ENTRY'!AD166</f>
        <v>4065.2080000000001</v>
      </c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</row>
    <row r="8" spans="1:41" x14ac:dyDescent="0.3">
      <c r="A8" s="594"/>
      <c r="B8" s="11" t="s">
        <v>60</v>
      </c>
      <c r="C8" s="3">
        <f>'BIZ kWh ENTRY'!S167</f>
        <v>198043.46942898587</v>
      </c>
      <c r="D8" s="3">
        <f>'BIZ kWh ENTRY'!T167</f>
        <v>0</v>
      </c>
      <c r="E8" s="3">
        <f>'BIZ kWh ENTRY'!U167</f>
        <v>34370.770275088427</v>
      </c>
      <c r="F8" s="3">
        <f>'BIZ kWh ENTRY'!V167</f>
        <v>80060.997936571395</v>
      </c>
      <c r="G8" s="3">
        <f>'BIZ kWh ENTRY'!W167</f>
        <v>80943.417399433965</v>
      </c>
      <c r="H8" s="3">
        <f>'BIZ kWh ENTRY'!X167</f>
        <v>239662.07641039992</v>
      </c>
      <c r="I8" s="3">
        <f>'BIZ kWh ENTRY'!Y167</f>
        <v>133961.70960002448</v>
      </c>
      <c r="J8" s="3">
        <f>'BIZ kWh ENTRY'!Z167</f>
        <v>722603.44600943185</v>
      </c>
      <c r="K8" s="3">
        <f>'BIZ kWh ENTRY'!AA167</f>
        <v>943050.44628969289</v>
      </c>
      <c r="L8" s="111">
        <f>'BIZ kWh ENTRY'!AB167</f>
        <v>1689277.0179038653</v>
      </c>
      <c r="M8" s="111">
        <f>'BIZ kWh ENTRY'!AC167</f>
        <v>1187562.5193043065</v>
      </c>
      <c r="N8" s="3">
        <f>'BIZ kWh ENTRY'!AD167</f>
        <v>1863415.9586688369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</row>
    <row r="9" spans="1:41" x14ac:dyDescent="0.3">
      <c r="A9" s="594"/>
      <c r="B9" s="12" t="s">
        <v>143</v>
      </c>
      <c r="C9" s="3">
        <f>'BIZ kWh ENTRY'!S168</f>
        <v>0</v>
      </c>
      <c r="D9" s="3">
        <f>'BIZ kWh ENTRY'!T168</f>
        <v>0</v>
      </c>
      <c r="E9" s="3">
        <f>'BIZ kWh ENTRY'!U168</f>
        <v>0</v>
      </c>
      <c r="F9" s="3">
        <f>'BIZ kWh ENTRY'!V168</f>
        <v>0</v>
      </c>
      <c r="G9" s="3">
        <f>'BIZ kWh ENTRY'!W168</f>
        <v>0</v>
      </c>
      <c r="H9" s="3">
        <f>'BIZ kWh ENTRY'!X168</f>
        <v>0</v>
      </c>
      <c r="I9" s="3">
        <f>'BIZ kWh ENTRY'!Y168</f>
        <v>0</v>
      </c>
      <c r="J9" s="3">
        <f>'BIZ kWh ENTRY'!Z168</f>
        <v>0</v>
      </c>
      <c r="K9" s="3">
        <f>'BIZ kWh ENTRY'!AA168</f>
        <v>0</v>
      </c>
      <c r="L9" s="111">
        <f>'BIZ kWh ENTRY'!AB168</f>
        <v>0</v>
      </c>
      <c r="M9" s="111">
        <f>'BIZ kWh ENTRY'!AC168</f>
        <v>0</v>
      </c>
      <c r="N9" s="3">
        <f>'BIZ kWh ENTRY'!AD168</f>
        <v>0</v>
      </c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</row>
    <row r="10" spans="1:41" x14ac:dyDescent="0.3">
      <c r="A10" s="594"/>
      <c r="B10" s="11" t="s">
        <v>62</v>
      </c>
      <c r="C10" s="3">
        <f>'BIZ kWh ENTRY'!S169</f>
        <v>0</v>
      </c>
      <c r="D10" s="3">
        <f>'BIZ kWh ENTRY'!T169</f>
        <v>0</v>
      </c>
      <c r="E10" s="3">
        <f>'BIZ kWh ENTRY'!U169</f>
        <v>0</v>
      </c>
      <c r="F10" s="3">
        <f>'BIZ kWh ENTRY'!V169</f>
        <v>0</v>
      </c>
      <c r="G10" s="3">
        <f>'BIZ kWh ENTRY'!W169</f>
        <v>0</v>
      </c>
      <c r="H10" s="3">
        <f>'BIZ kWh ENTRY'!X169</f>
        <v>0</v>
      </c>
      <c r="I10" s="3">
        <f>'BIZ kWh ENTRY'!Y169</f>
        <v>0</v>
      </c>
      <c r="J10" s="3">
        <f>'BIZ kWh ENTRY'!Z169</f>
        <v>0</v>
      </c>
      <c r="K10" s="3">
        <f>'BIZ kWh ENTRY'!AA169</f>
        <v>0</v>
      </c>
      <c r="L10" s="111">
        <f>'BIZ kWh ENTRY'!AB169</f>
        <v>0</v>
      </c>
      <c r="M10" s="111">
        <f>'BIZ kWh ENTRY'!AC169</f>
        <v>0</v>
      </c>
      <c r="N10" s="3">
        <f>'BIZ kWh ENTRY'!AD169</f>
        <v>0</v>
      </c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</row>
    <row r="11" spans="1:41" x14ac:dyDescent="0.3">
      <c r="A11" s="594"/>
      <c r="B11" s="11" t="s">
        <v>63</v>
      </c>
      <c r="C11" s="3">
        <f>'BIZ kWh ENTRY'!S170</f>
        <v>0</v>
      </c>
      <c r="D11" s="3">
        <f>'BIZ kWh ENTRY'!T170</f>
        <v>22144.130782639662</v>
      </c>
      <c r="E11" s="3">
        <f>'BIZ kWh ENTRY'!U170</f>
        <v>13342.456</v>
      </c>
      <c r="F11" s="3">
        <f>'BIZ kWh ENTRY'!V170</f>
        <v>46061.699819636255</v>
      </c>
      <c r="G11" s="3">
        <f>'BIZ kWh ENTRY'!W170</f>
        <v>864220.80675299664</v>
      </c>
      <c r="H11" s="3">
        <f>'BIZ kWh ENTRY'!X170</f>
        <v>272023.75133609853</v>
      </c>
      <c r="I11" s="3">
        <f>'BIZ kWh ENTRY'!Y170</f>
        <v>206351.0059780275</v>
      </c>
      <c r="J11" s="3">
        <f>'BIZ kWh ENTRY'!Z170</f>
        <v>633719.04842096497</v>
      </c>
      <c r="K11" s="3">
        <f>'BIZ kWh ENTRY'!AA170</f>
        <v>1560933.7443363073</v>
      </c>
      <c r="L11" s="111">
        <f>'BIZ kWh ENTRY'!AB170</f>
        <v>1551810.2977069379</v>
      </c>
      <c r="M11" s="111">
        <f>'BIZ kWh ENTRY'!AC170</f>
        <v>1815837.1508642067</v>
      </c>
      <c r="N11" s="3">
        <f>'BIZ kWh ENTRY'!AD170</f>
        <v>6059299.3758448046</v>
      </c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</row>
    <row r="12" spans="1:41" x14ac:dyDescent="0.3">
      <c r="A12" s="594"/>
      <c r="B12" s="11" t="s">
        <v>64</v>
      </c>
      <c r="C12" s="3">
        <f>'BIZ kWh ENTRY'!S171</f>
        <v>1367856.7371391198</v>
      </c>
      <c r="D12" s="3">
        <f>'BIZ kWh ENTRY'!T171</f>
        <v>2267251.2939358647</v>
      </c>
      <c r="E12" s="3">
        <f>'BIZ kWh ENTRY'!U171</f>
        <v>2280903.5836376874</v>
      </c>
      <c r="F12" s="3">
        <f>'BIZ kWh ENTRY'!V171</f>
        <v>2560468.0272959238</v>
      </c>
      <c r="G12" s="3">
        <f>'BIZ kWh ENTRY'!W171</f>
        <v>3229020.5948591703</v>
      </c>
      <c r="H12" s="3">
        <f>'BIZ kWh ENTRY'!X171</f>
        <v>4039877.447272548</v>
      </c>
      <c r="I12" s="3">
        <f>'BIZ kWh ENTRY'!Y171</f>
        <v>3957634.4503583619</v>
      </c>
      <c r="J12" s="3">
        <f>'BIZ kWh ENTRY'!Z171</f>
        <v>4724333.1514663901</v>
      </c>
      <c r="K12" s="3">
        <f>'BIZ kWh ENTRY'!AA171</f>
        <v>3995843.2487994609</v>
      </c>
      <c r="L12" s="111">
        <f>'BIZ kWh ENTRY'!AB171</f>
        <v>4299109.6622892804</v>
      </c>
      <c r="M12" s="111">
        <f>'BIZ kWh ENTRY'!AC171</f>
        <v>6615130.9875015831</v>
      </c>
      <c r="N12" s="3">
        <f>'BIZ kWh ENTRY'!AD171</f>
        <v>18110153.951866515</v>
      </c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</row>
    <row r="13" spans="1:41" x14ac:dyDescent="0.3">
      <c r="A13" s="594"/>
      <c r="B13" s="11" t="s">
        <v>65</v>
      </c>
      <c r="C13" s="3">
        <f>'BIZ kWh ENTRY'!S172</f>
        <v>0</v>
      </c>
      <c r="D13" s="3">
        <f>'BIZ kWh ENTRY'!T172</f>
        <v>0</v>
      </c>
      <c r="E13" s="3">
        <f>'BIZ kWh ENTRY'!U172</f>
        <v>0</v>
      </c>
      <c r="F13" s="3">
        <f>'BIZ kWh ENTRY'!V172</f>
        <v>0</v>
      </c>
      <c r="G13" s="3">
        <f>'BIZ kWh ENTRY'!W172</f>
        <v>0</v>
      </c>
      <c r="H13" s="3">
        <f>'BIZ kWh ENTRY'!X172</f>
        <v>0</v>
      </c>
      <c r="I13" s="3">
        <f>'BIZ kWh ENTRY'!Y172</f>
        <v>0</v>
      </c>
      <c r="J13" s="3">
        <f>'BIZ kWh ENTRY'!Z172</f>
        <v>0</v>
      </c>
      <c r="K13" s="3">
        <f>'BIZ kWh ENTRY'!AA172</f>
        <v>0</v>
      </c>
      <c r="L13" s="111">
        <f>'BIZ kWh ENTRY'!AB172</f>
        <v>0</v>
      </c>
      <c r="M13" s="111">
        <f>'BIZ kWh ENTRY'!AC172</f>
        <v>0</v>
      </c>
      <c r="N13" s="3">
        <f>'BIZ kWh ENTRY'!AD172</f>
        <v>0</v>
      </c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</row>
    <row r="14" spans="1:41" x14ac:dyDescent="0.3">
      <c r="A14" s="594"/>
      <c r="B14" s="11" t="s">
        <v>144</v>
      </c>
      <c r="C14" s="3">
        <f>'BIZ kWh ENTRY'!S173</f>
        <v>0</v>
      </c>
      <c r="D14" s="3">
        <f>'BIZ kWh ENTRY'!T173</f>
        <v>0</v>
      </c>
      <c r="E14" s="3">
        <f>'BIZ kWh ENTRY'!U173</f>
        <v>0</v>
      </c>
      <c r="F14" s="3">
        <f>'BIZ kWh ENTRY'!V173</f>
        <v>345985.57431450469</v>
      </c>
      <c r="G14" s="3">
        <f>'BIZ kWh ENTRY'!W173</f>
        <v>37864.853919834197</v>
      </c>
      <c r="H14" s="3">
        <f>'BIZ kWh ENTRY'!X173</f>
        <v>0</v>
      </c>
      <c r="I14" s="3">
        <f>'BIZ kWh ENTRY'!Y173</f>
        <v>0</v>
      </c>
      <c r="J14" s="3">
        <f>'BIZ kWh ENTRY'!Z173</f>
        <v>226824.9538954047</v>
      </c>
      <c r="K14" s="3">
        <f>'BIZ kWh ENTRY'!AA173</f>
        <v>0</v>
      </c>
      <c r="L14" s="111">
        <f>'BIZ kWh ENTRY'!AB173</f>
        <v>300024.02675076155</v>
      </c>
      <c r="M14" s="111">
        <f>'BIZ kWh ENTRY'!AC173</f>
        <v>360623.6073192202</v>
      </c>
      <c r="N14" s="3">
        <f>'BIZ kWh ENTRY'!AD173</f>
        <v>802504.88067871484</v>
      </c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</row>
    <row r="15" spans="1:41" x14ac:dyDescent="0.3">
      <c r="A15" s="594"/>
      <c r="B15" s="11" t="s">
        <v>145</v>
      </c>
      <c r="C15" s="3">
        <f>'BIZ kWh ENTRY'!S174</f>
        <v>0</v>
      </c>
      <c r="D15" s="3">
        <f>'BIZ kWh ENTRY'!T174</f>
        <v>0</v>
      </c>
      <c r="E15" s="3">
        <f>'BIZ kWh ENTRY'!U174</f>
        <v>0</v>
      </c>
      <c r="F15" s="3">
        <f>'BIZ kWh ENTRY'!V174</f>
        <v>0</v>
      </c>
      <c r="G15" s="3">
        <f>'BIZ kWh ENTRY'!W174</f>
        <v>0</v>
      </c>
      <c r="H15" s="3">
        <f>'BIZ kWh ENTRY'!X174</f>
        <v>0</v>
      </c>
      <c r="I15" s="3">
        <f>'BIZ kWh ENTRY'!Y174</f>
        <v>0</v>
      </c>
      <c r="J15" s="3">
        <f>'BIZ kWh ENTRY'!Z174</f>
        <v>0</v>
      </c>
      <c r="K15" s="3">
        <f>'BIZ kWh ENTRY'!AA174</f>
        <v>0</v>
      </c>
      <c r="L15" s="111">
        <f>'BIZ kWh ENTRY'!AB174</f>
        <v>0</v>
      </c>
      <c r="M15" s="111">
        <f>'BIZ kWh ENTRY'!AC174</f>
        <v>0</v>
      </c>
      <c r="N15" s="3">
        <f>'BIZ kWh ENTRY'!AD174</f>
        <v>0</v>
      </c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</row>
    <row r="16" spans="1:41" x14ac:dyDescent="0.3">
      <c r="A16" s="594"/>
      <c r="B16" s="11" t="s">
        <v>67</v>
      </c>
      <c r="C16" s="3">
        <f>'BIZ kWh ENTRY'!S175</f>
        <v>70607.916805421206</v>
      </c>
      <c r="D16" s="3">
        <f>'BIZ kWh ENTRY'!T175</f>
        <v>0</v>
      </c>
      <c r="E16" s="3">
        <f>'BIZ kWh ENTRY'!U175</f>
        <v>0</v>
      </c>
      <c r="F16" s="3">
        <f>'BIZ kWh ENTRY'!V175</f>
        <v>28120.731071812268</v>
      </c>
      <c r="G16" s="3">
        <f>'BIZ kWh ENTRY'!W175</f>
        <v>1317254.6126131436</v>
      </c>
      <c r="H16" s="3">
        <f>'BIZ kWh ENTRY'!X175</f>
        <v>53926.550220503123</v>
      </c>
      <c r="I16" s="3">
        <f>'BIZ kWh ENTRY'!Y175</f>
        <v>0</v>
      </c>
      <c r="J16" s="3">
        <f>'BIZ kWh ENTRY'!Z175</f>
        <v>0</v>
      </c>
      <c r="K16" s="3">
        <f>'BIZ kWh ENTRY'!AA175</f>
        <v>0</v>
      </c>
      <c r="L16" s="111">
        <f>'BIZ kWh ENTRY'!AB175</f>
        <v>0</v>
      </c>
      <c r="M16" s="111">
        <f>'BIZ kWh ENTRY'!AC175</f>
        <v>117816.96349384231</v>
      </c>
      <c r="N16" s="3">
        <f>'BIZ kWh ENTRY'!AD175</f>
        <v>469610.92522012512</v>
      </c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</row>
    <row r="17" spans="1:39" x14ac:dyDescent="0.3">
      <c r="A17" s="594"/>
      <c r="B17" s="11" t="s">
        <v>68</v>
      </c>
      <c r="C17" s="3">
        <f>'BIZ kWh ENTRY'!S176</f>
        <v>0</v>
      </c>
      <c r="D17" s="3">
        <f>'BIZ kWh ENTRY'!T176</f>
        <v>0</v>
      </c>
      <c r="E17" s="3">
        <f>'BIZ kWh ENTRY'!U176</f>
        <v>0</v>
      </c>
      <c r="F17" s="3">
        <f>'BIZ kWh ENTRY'!V176</f>
        <v>0</v>
      </c>
      <c r="G17" s="3">
        <f>'BIZ kWh ENTRY'!W176</f>
        <v>0</v>
      </c>
      <c r="H17" s="3">
        <f>'BIZ kWh ENTRY'!X176</f>
        <v>0</v>
      </c>
      <c r="I17" s="3">
        <f>'BIZ kWh ENTRY'!Y176</f>
        <v>0</v>
      </c>
      <c r="J17" s="3">
        <f>'BIZ kWh ENTRY'!Z176</f>
        <v>0</v>
      </c>
      <c r="K17" s="3">
        <f>'BIZ kWh ENTRY'!AA176</f>
        <v>0</v>
      </c>
      <c r="L17" s="111">
        <f>'BIZ kWh ENTRY'!AB176</f>
        <v>0</v>
      </c>
      <c r="M17" s="111">
        <f>'BIZ kWh ENTRY'!AC176</f>
        <v>0</v>
      </c>
      <c r="N17" s="3">
        <f>'BIZ kWh ENTRY'!AD176</f>
        <v>218023.5895297307</v>
      </c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</row>
    <row r="18" spans="1:39" x14ac:dyDescent="0.3">
      <c r="A18" s="594"/>
      <c r="B18" s="11" t="s">
        <v>146</v>
      </c>
      <c r="C18" s="3"/>
      <c r="D18" s="3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</row>
    <row r="19" spans="1:39" ht="15" thickBot="1" x14ac:dyDescent="0.35">
      <c r="A19" s="595"/>
      <c r="B19" s="273" t="str">
        <f>' 1M - RES'!B16</f>
        <v>Monthly kWh</v>
      </c>
      <c r="C19" s="274">
        <f>SUM(C5:C18)</f>
        <v>1636508.1233735268</v>
      </c>
      <c r="D19" s="274">
        <f t="shared" ref="D19:AM19" si="1">SUM(D5:D18)</f>
        <v>2354978.9427185045</v>
      </c>
      <c r="E19" s="274">
        <f t="shared" si="1"/>
        <v>2328616.8099127756</v>
      </c>
      <c r="F19" s="274">
        <f t="shared" si="1"/>
        <v>3155235.4014199413</v>
      </c>
      <c r="G19" s="274">
        <f t="shared" si="1"/>
        <v>5529304.285544578</v>
      </c>
      <c r="H19" s="274">
        <f t="shared" si="1"/>
        <v>4643950.8815029087</v>
      </c>
      <c r="I19" s="274">
        <f t="shared" si="1"/>
        <v>4297947.1659364142</v>
      </c>
      <c r="J19" s="274">
        <f t="shared" si="1"/>
        <v>6311545.8077921923</v>
      </c>
      <c r="K19" s="274">
        <f t="shared" si="1"/>
        <v>6499827.439425461</v>
      </c>
      <c r="L19" s="278">
        <f t="shared" si="1"/>
        <v>7853761.2580214273</v>
      </c>
      <c r="M19" s="278">
        <f t="shared" si="1"/>
        <v>10207081.228483159</v>
      </c>
      <c r="N19" s="274">
        <f t="shared" si="1"/>
        <v>29633388.255743708</v>
      </c>
      <c r="O19" s="275">
        <f t="shared" si="1"/>
        <v>0</v>
      </c>
      <c r="P19" s="275">
        <f t="shared" si="1"/>
        <v>0</v>
      </c>
      <c r="Q19" s="275">
        <f t="shared" si="1"/>
        <v>0</v>
      </c>
      <c r="R19" s="275">
        <f t="shared" si="1"/>
        <v>0</v>
      </c>
      <c r="S19" s="275">
        <f t="shared" si="1"/>
        <v>0</v>
      </c>
      <c r="T19" s="275">
        <f t="shared" si="1"/>
        <v>0</v>
      </c>
      <c r="U19" s="275">
        <f t="shared" si="1"/>
        <v>0</v>
      </c>
      <c r="V19" s="275">
        <f t="shared" si="1"/>
        <v>0</v>
      </c>
      <c r="W19" s="275">
        <f t="shared" si="1"/>
        <v>0</v>
      </c>
      <c r="X19" s="275">
        <f t="shared" si="1"/>
        <v>0</v>
      </c>
      <c r="Y19" s="275">
        <f t="shared" si="1"/>
        <v>0</v>
      </c>
      <c r="Z19" s="275">
        <f t="shared" si="1"/>
        <v>0</v>
      </c>
      <c r="AA19" s="275">
        <f t="shared" si="1"/>
        <v>0</v>
      </c>
      <c r="AB19" s="275">
        <f t="shared" si="1"/>
        <v>0</v>
      </c>
      <c r="AC19" s="275">
        <f t="shared" si="1"/>
        <v>0</v>
      </c>
      <c r="AD19" s="275">
        <f t="shared" si="1"/>
        <v>0</v>
      </c>
      <c r="AE19" s="275">
        <f t="shared" si="1"/>
        <v>0</v>
      </c>
      <c r="AF19" s="275">
        <f t="shared" si="1"/>
        <v>0</v>
      </c>
      <c r="AG19" s="275">
        <f t="shared" si="1"/>
        <v>0</v>
      </c>
      <c r="AH19" s="275">
        <f t="shared" si="1"/>
        <v>0</v>
      </c>
      <c r="AI19" s="275">
        <f t="shared" si="1"/>
        <v>0</v>
      </c>
      <c r="AJ19" s="275">
        <f t="shared" si="1"/>
        <v>0</v>
      </c>
      <c r="AK19" s="275">
        <f t="shared" si="1"/>
        <v>0</v>
      </c>
      <c r="AL19" s="275">
        <f t="shared" si="1"/>
        <v>0</v>
      </c>
      <c r="AM19" s="275">
        <f t="shared" si="1"/>
        <v>0</v>
      </c>
    </row>
    <row r="20" spans="1:39" x14ac:dyDescent="0.3">
      <c r="A20" s="41"/>
      <c r="B20" s="145"/>
      <c r="C20" s="9"/>
      <c r="D20" s="33"/>
      <c r="E20" s="9"/>
      <c r="F20" s="33"/>
      <c r="G20" s="33"/>
      <c r="H20" s="9"/>
      <c r="I20" s="33"/>
      <c r="J20" s="33"/>
      <c r="K20" s="9"/>
      <c r="L20" s="33"/>
      <c r="M20" s="33"/>
      <c r="N20" s="33"/>
      <c r="O20" s="33"/>
      <c r="P20" s="33"/>
      <c r="Q20" s="9"/>
      <c r="R20" s="33"/>
      <c r="S20" s="33"/>
      <c r="T20" s="9"/>
      <c r="U20" s="33"/>
      <c r="V20" s="33"/>
      <c r="W20" s="9"/>
      <c r="X20" s="33"/>
      <c r="Y20" s="33"/>
      <c r="Z20" s="9"/>
      <c r="AA20" s="33"/>
      <c r="AB20" s="33"/>
      <c r="AC20" s="9"/>
      <c r="AD20" s="33"/>
      <c r="AE20" s="33"/>
      <c r="AF20" s="9"/>
      <c r="AG20" s="33"/>
      <c r="AH20" s="33"/>
      <c r="AI20" s="9"/>
      <c r="AJ20" s="33"/>
      <c r="AK20" s="33"/>
      <c r="AL20" s="9"/>
      <c r="AM20" s="33"/>
    </row>
    <row r="21" spans="1:39" ht="15" thickBot="1" x14ac:dyDescent="0.35">
      <c r="A21" s="26"/>
      <c r="B21" s="146"/>
      <c r="C21" s="22"/>
      <c r="D21" s="23"/>
      <c r="E21" s="22"/>
      <c r="F21" s="23"/>
      <c r="G21" s="23"/>
      <c r="H21" s="22"/>
      <c r="I21" s="23"/>
      <c r="J21" s="23"/>
      <c r="K21" s="22"/>
      <c r="L21" s="23"/>
      <c r="M21" s="23"/>
      <c r="N21" s="22"/>
      <c r="O21" s="23"/>
      <c r="P21" s="23"/>
      <c r="Q21" s="22"/>
      <c r="R21" s="23"/>
      <c r="S21" s="23"/>
      <c r="T21" s="22"/>
      <c r="U21" s="23"/>
      <c r="V21" s="23"/>
      <c r="W21" s="22"/>
      <c r="X21" s="23"/>
      <c r="Y21" s="23"/>
      <c r="Z21" s="22"/>
      <c r="AA21" s="23"/>
      <c r="AB21" s="23"/>
      <c r="AC21" s="22"/>
      <c r="AD21" s="23"/>
      <c r="AE21" s="23"/>
      <c r="AF21" s="22"/>
      <c r="AG21" s="23"/>
      <c r="AH21" s="23"/>
      <c r="AI21" s="22"/>
      <c r="AJ21" s="23"/>
      <c r="AK21" s="23"/>
      <c r="AL21" s="22"/>
      <c r="AM21" s="23"/>
    </row>
    <row r="22" spans="1:39" ht="15.6" x14ac:dyDescent="0.3">
      <c r="A22" s="596" t="s">
        <v>126</v>
      </c>
      <c r="B22" s="17" t="s">
        <v>124</v>
      </c>
      <c r="C22" s="271">
        <f>'2M - SGS'!C22</f>
        <v>43831</v>
      </c>
      <c r="D22" s="271">
        <f>'2M - SGS'!D22</f>
        <v>43862</v>
      </c>
      <c r="E22" s="271">
        <f>'2M - SGS'!E22</f>
        <v>43891</v>
      </c>
      <c r="F22" s="271">
        <f>'2M - SGS'!F22</f>
        <v>43922</v>
      </c>
      <c r="G22" s="271">
        <f>'2M - SGS'!G22</f>
        <v>43952</v>
      </c>
      <c r="H22" s="271">
        <f>'2M - SGS'!H22</f>
        <v>43983</v>
      </c>
      <c r="I22" s="271">
        <f>'2M - SGS'!I22</f>
        <v>44013</v>
      </c>
      <c r="J22" s="271">
        <f>'2M - SGS'!J22</f>
        <v>44044</v>
      </c>
      <c r="K22" s="271">
        <f>'2M - SGS'!K22</f>
        <v>44075</v>
      </c>
      <c r="L22" s="271">
        <f>'2M - SGS'!L22</f>
        <v>44105</v>
      </c>
      <c r="M22" s="271">
        <f>'2M - SGS'!M22</f>
        <v>44136</v>
      </c>
      <c r="N22" s="271">
        <f>'2M - SGS'!N22</f>
        <v>44166</v>
      </c>
      <c r="O22" s="271">
        <f>'2M - SGS'!O22</f>
        <v>44197</v>
      </c>
      <c r="P22" s="271">
        <f>'2M - SGS'!P22</f>
        <v>44228</v>
      </c>
      <c r="Q22" s="271">
        <f>'2M - SGS'!Q22</f>
        <v>44256</v>
      </c>
      <c r="R22" s="271">
        <f>'2M - SGS'!R22</f>
        <v>44287</v>
      </c>
      <c r="S22" s="271">
        <f>'2M - SGS'!S22</f>
        <v>44317</v>
      </c>
      <c r="T22" s="271">
        <f>'2M - SGS'!T22</f>
        <v>44348</v>
      </c>
      <c r="U22" s="271">
        <f>'2M - SGS'!U22</f>
        <v>44378</v>
      </c>
      <c r="V22" s="271">
        <f>'2M - SGS'!V22</f>
        <v>44409</v>
      </c>
      <c r="W22" s="271">
        <f>'2M - SGS'!W22</f>
        <v>44440</v>
      </c>
      <c r="X22" s="271">
        <f>'2M - SGS'!X22</f>
        <v>44470</v>
      </c>
      <c r="Y22" s="271">
        <f>'2M - SGS'!Y22</f>
        <v>44501</v>
      </c>
      <c r="Z22" s="271">
        <f>'2M - SGS'!Z22</f>
        <v>44531</v>
      </c>
      <c r="AA22" s="271">
        <f>'2M - SGS'!AA22</f>
        <v>44562</v>
      </c>
      <c r="AB22" s="271">
        <f>'2M - SGS'!AB22</f>
        <v>44593</v>
      </c>
      <c r="AC22" s="271">
        <f>'2M - SGS'!AC22</f>
        <v>44621</v>
      </c>
      <c r="AD22" s="271">
        <f>'2M - SGS'!AD22</f>
        <v>44652</v>
      </c>
      <c r="AE22" s="271">
        <f>'2M - SGS'!AE22</f>
        <v>44682</v>
      </c>
      <c r="AF22" s="271">
        <f>'2M - SGS'!AF22</f>
        <v>44713</v>
      </c>
      <c r="AG22" s="271">
        <f>'2M - SGS'!AG22</f>
        <v>44743</v>
      </c>
      <c r="AH22" s="271">
        <f>'2M - SGS'!AH22</f>
        <v>44774</v>
      </c>
      <c r="AI22" s="271">
        <f>'2M - SGS'!AI22</f>
        <v>44805</v>
      </c>
      <c r="AJ22" s="271">
        <f>'2M - SGS'!AJ22</f>
        <v>44835</v>
      </c>
      <c r="AK22" s="271">
        <f>'2M - SGS'!AK22</f>
        <v>44866</v>
      </c>
      <c r="AL22" s="271">
        <f>'2M - SGS'!AL22</f>
        <v>44896</v>
      </c>
      <c r="AM22" s="271">
        <f>'2M - SGS'!AM22</f>
        <v>44927</v>
      </c>
    </row>
    <row r="23" spans="1:39" ht="15" customHeight="1" x14ac:dyDescent="0.3">
      <c r="A23" s="597"/>
      <c r="B23" s="11" t="str">
        <f t="shared" ref="B23:C37" si="2">B5</f>
        <v>Air Comp</v>
      </c>
      <c r="C23" s="3">
        <f>C5</f>
        <v>0</v>
      </c>
      <c r="D23" s="3">
        <f>IF(SUM($C$19:$N$19)=0,0,C23+D5)</f>
        <v>65583.517999999996</v>
      </c>
      <c r="E23" s="3">
        <f t="shared" ref="E23:AM23" si="3">IF(SUM($C$19:$N$19)=0,0,D23+E5)</f>
        <v>65583.517999999996</v>
      </c>
      <c r="F23" s="3">
        <f t="shared" si="3"/>
        <v>160121.88898149313</v>
      </c>
      <c r="G23" s="3">
        <f t="shared" si="3"/>
        <v>160121.88898149313</v>
      </c>
      <c r="H23" s="3">
        <f t="shared" si="3"/>
        <v>160121.88898149313</v>
      </c>
      <c r="I23" s="3">
        <f t="shared" si="3"/>
        <v>160121.88898149313</v>
      </c>
      <c r="J23" s="3">
        <f t="shared" si="3"/>
        <v>160121.88898149313</v>
      </c>
      <c r="K23" s="3">
        <f t="shared" si="3"/>
        <v>160121.88898149313</v>
      </c>
      <c r="L23" s="3">
        <f t="shared" si="3"/>
        <v>160121.88898149313</v>
      </c>
      <c r="M23" s="3">
        <f t="shared" si="3"/>
        <v>270231.88898149313</v>
      </c>
      <c r="N23" s="3">
        <f t="shared" si="3"/>
        <v>2356502.9483296219</v>
      </c>
      <c r="O23" s="3">
        <f t="shared" si="3"/>
        <v>2356502.9483296219</v>
      </c>
      <c r="P23" s="3">
        <f t="shared" si="3"/>
        <v>2356502.9483296219</v>
      </c>
      <c r="Q23" s="3">
        <f t="shared" si="3"/>
        <v>2356502.9483296219</v>
      </c>
      <c r="R23" s="3">
        <f t="shared" si="3"/>
        <v>2356502.9483296219</v>
      </c>
      <c r="S23" s="3">
        <f t="shared" si="3"/>
        <v>2356502.9483296219</v>
      </c>
      <c r="T23" s="3">
        <f t="shared" si="3"/>
        <v>2356502.9483296219</v>
      </c>
      <c r="U23" s="3">
        <f t="shared" si="3"/>
        <v>2356502.9483296219</v>
      </c>
      <c r="V23" s="3">
        <f t="shared" si="3"/>
        <v>2356502.9483296219</v>
      </c>
      <c r="W23" s="508">
        <f t="shared" si="3"/>
        <v>2356502.9483296219</v>
      </c>
      <c r="X23" s="3">
        <f t="shared" si="3"/>
        <v>2356502.9483296219</v>
      </c>
      <c r="Y23" s="3">
        <f t="shared" si="3"/>
        <v>2356502.9483296219</v>
      </c>
      <c r="Z23" s="3">
        <f t="shared" si="3"/>
        <v>2356502.9483296219</v>
      </c>
      <c r="AA23" s="3">
        <f t="shared" si="3"/>
        <v>2356502.9483296219</v>
      </c>
      <c r="AB23" s="3">
        <f t="shared" si="3"/>
        <v>2356502.9483296219</v>
      </c>
      <c r="AC23" s="3">
        <f t="shared" si="3"/>
        <v>2356502.9483296219</v>
      </c>
      <c r="AD23" s="3">
        <f t="shared" si="3"/>
        <v>2356502.9483296219</v>
      </c>
      <c r="AE23" s="3">
        <f t="shared" si="3"/>
        <v>2356502.9483296219</v>
      </c>
      <c r="AF23" s="3">
        <f t="shared" si="3"/>
        <v>2356502.9483296219</v>
      </c>
      <c r="AG23" s="3">
        <f t="shared" si="3"/>
        <v>2356502.9483296219</v>
      </c>
      <c r="AH23" s="3">
        <f t="shared" si="3"/>
        <v>2356502.9483296219</v>
      </c>
      <c r="AI23" s="3">
        <f t="shared" si="3"/>
        <v>2356502.9483296219</v>
      </c>
      <c r="AJ23" s="3">
        <f t="shared" si="3"/>
        <v>2356502.9483296219</v>
      </c>
      <c r="AK23" s="3">
        <f t="shared" si="3"/>
        <v>2356502.9483296219</v>
      </c>
      <c r="AL23" s="3">
        <f t="shared" si="3"/>
        <v>2356502.9483296219</v>
      </c>
      <c r="AM23" s="3">
        <f t="shared" si="3"/>
        <v>2356502.9483296219</v>
      </c>
    </row>
    <row r="24" spans="1:39" x14ac:dyDescent="0.3">
      <c r="A24" s="597"/>
      <c r="B24" s="12" t="str">
        <f t="shared" si="2"/>
        <v>Building Shell</v>
      </c>
      <c r="C24" s="3">
        <f t="shared" si="2"/>
        <v>0</v>
      </c>
      <c r="D24" s="3">
        <f t="shared" ref="D24:AM24" si="4">IF(SUM($C$19:$N$19)=0,0,C24+D6)</f>
        <v>0</v>
      </c>
      <c r="E24" s="3">
        <f t="shared" si="4"/>
        <v>0</v>
      </c>
      <c r="F24" s="3">
        <f t="shared" si="4"/>
        <v>0</v>
      </c>
      <c r="G24" s="3">
        <f t="shared" si="4"/>
        <v>0</v>
      </c>
      <c r="H24" s="3">
        <f t="shared" si="4"/>
        <v>38461.056263358529</v>
      </c>
      <c r="I24" s="3">
        <f t="shared" si="4"/>
        <v>38461.056263358529</v>
      </c>
      <c r="J24" s="3">
        <f t="shared" si="4"/>
        <v>38461.056263358529</v>
      </c>
      <c r="K24" s="3">
        <f t="shared" si="4"/>
        <v>38461.056263358529</v>
      </c>
      <c r="L24" s="3">
        <f t="shared" si="4"/>
        <v>52001.309633941375</v>
      </c>
      <c r="M24" s="3">
        <f t="shared" si="4"/>
        <v>52001.309633941375</v>
      </c>
      <c r="N24" s="3">
        <f t="shared" si="4"/>
        <v>72044.616220796481</v>
      </c>
      <c r="O24" s="3">
        <f t="shared" si="4"/>
        <v>72044.616220796481</v>
      </c>
      <c r="P24" s="3">
        <f t="shared" si="4"/>
        <v>72044.616220796481</v>
      </c>
      <c r="Q24" s="3">
        <f t="shared" si="4"/>
        <v>72044.616220796481</v>
      </c>
      <c r="R24" s="3">
        <f t="shared" si="4"/>
        <v>72044.616220796481</v>
      </c>
      <c r="S24" s="3">
        <f t="shared" si="4"/>
        <v>72044.616220796481</v>
      </c>
      <c r="T24" s="3">
        <f t="shared" si="4"/>
        <v>72044.616220796481</v>
      </c>
      <c r="U24" s="3">
        <f t="shared" si="4"/>
        <v>72044.616220796481</v>
      </c>
      <c r="V24" s="3">
        <f t="shared" si="4"/>
        <v>72044.616220796481</v>
      </c>
      <c r="W24" s="508">
        <f t="shared" si="4"/>
        <v>72044.616220796481</v>
      </c>
      <c r="X24" s="3">
        <f t="shared" si="4"/>
        <v>72044.616220796481</v>
      </c>
      <c r="Y24" s="3">
        <f t="shared" si="4"/>
        <v>72044.616220796481</v>
      </c>
      <c r="Z24" s="3">
        <f t="shared" si="4"/>
        <v>72044.616220796481</v>
      </c>
      <c r="AA24" s="3">
        <f t="shared" si="4"/>
        <v>72044.616220796481</v>
      </c>
      <c r="AB24" s="3">
        <f t="shared" si="4"/>
        <v>72044.616220796481</v>
      </c>
      <c r="AC24" s="3">
        <f t="shared" si="4"/>
        <v>72044.616220796481</v>
      </c>
      <c r="AD24" s="3">
        <f t="shared" si="4"/>
        <v>72044.616220796481</v>
      </c>
      <c r="AE24" s="3">
        <f t="shared" si="4"/>
        <v>72044.616220796481</v>
      </c>
      <c r="AF24" s="3">
        <f t="shared" si="4"/>
        <v>72044.616220796481</v>
      </c>
      <c r="AG24" s="3">
        <f t="shared" si="4"/>
        <v>72044.616220796481</v>
      </c>
      <c r="AH24" s="3">
        <f t="shared" si="4"/>
        <v>72044.616220796481</v>
      </c>
      <c r="AI24" s="3">
        <f t="shared" si="4"/>
        <v>72044.616220796481</v>
      </c>
      <c r="AJ24" s="3">
        <f t="shared" si="4"/>
        <v>72044.616220796481</v>
      </c>
      <c r="AK24" s="3">
        <f t="shared" si="4"/>
        <v>72044.616220796481</v>
      </c>
      <c r="AL24" s="3">
        <f t="shared" si="4"/>
        <v>72044.616220796481</v>
      </c>
      <c r="AM24" s="3">
        <f t="shared" si="4"/>
        <v>72044.616220796481</v>
      </c>
    </row>
    <row r="25" spans="1:39" x14ac:dyDescent="0.3">
      <c r="A25" s="597"/>
      <c r="B25" s="11" t="str">
        <f t="shared" si="2"/>
        <v>Cooking</v>
      </c>
      <c r="C25" s="3">
        <f t="shared" si="2"/>
        <v>0</v>
      </c>
      <c r="D25" s="3">
        <f t="shared" ref="D25:AM25" si="5">IF(SUM($C$19:$N$19)=0,0,C25+D7)</f>
        <v>0</v>
      </c>
      <c r="E25" s="3">
        <f t="shared" si="5"/>
        <v>0</v>
      </c>
      <c r="F25" s="3">
        <f t="shared" si="5"/>
        <v>0</v>
      </c>
      <c r="G25" s="3">
        <f t="shared" si="5"/>
        <v>0</v>
      </c>
      <c r="H25" s="3">
        <f t="shared" si="5"/>
        <v>0</v>
      </c>
      <c r="I25" s="3">
        <f t="shared" si="5"/>
        <v>0</v>
      </c>
      <c r="J25" s="3">
        <f t="shared" si="5"/>
        <v>4065.2080000000001</v>
      </c>
      <c r="K25" s="3">
        <f t="shared" si="5"/>
        <v>4065.2080000000001</v>
      </c>
      <c r="L25" s="3">
        <f t="shared" si="5"/>
        <v>4065.2080000000001</v>
      </c>
      <c r="M25" s="3">
        <f t="shared" si="5"/>
        <v>4065.2080000000001</v>
      </c>
      <c r="N25" s="3">
        <f t="shared" si="5"/>
        <v>8130.4160000000002</v>
      </c>
      <c r="O25" s="3">
        <f t="shared" si="5"/>
        <v>8130.4160000000002</v>
      </c>
      <c r="P25" s="3">
        <f t="shared" si="5"/>
        <v>8130.4160000000002</v>
      </c>
      <c r="Q25" s="3">
        <f t="shared" si="5"/>
        <v>8130.4160000000002</v>
      </c>
      <c r="R25" s="3">
        <f t="shared" si="5"/>
        <v>8130.4160000000002</v>
      </c>
      <c r="S25" s="3">
        <f t="shared" si="5"/>
        <v>8130.4160000000002</v>
      </c>
      <c r="T25" s="3">
        <f t="shared" si="5"/>
        <v>8130.4160000000002</v>
      </c>
      <c r="U25" s="3">
        <f t="shared" si="5"/>
        <v>8130.4160000000002</v>
      </c>
      <c r="V25" s="3">
        <f t="shared" si="5"/>
        <v>8130.4160000000002</v>
      </c>
      <c r="W25" s="508">
        <f t="shared" si="5"/>
        <v>8130.4160000000002</v>
      </c>
      <c r="X25" s="3">
        <f t="shared" si="5"/>
        <v>8130.4160000000002</v>
      </c>
      <c r="Y25" s="3">
        <f t="shared" si="5"/>
        <v>8130.4160000000002</v>
      </c>
      <c r="Z25" s="3">
        <f t="shared" si="5"/>
        <v>8130.4160000000002</v>
      </c>
      <c r="AA25" s="3">
        <f t="shared" si="5"/>
        <v>8130.4160000000002</v>
      </c>
      <c r="AB25" s="3">
        <f t="shared" si="5"/>
        <v>8130.4160000000002</v>
      </c>
      <c r="AC25" s="3">
        <f t="shared" si="5"/>
        <v>8130.4160000000002</v>
      </c>
      <c r="AD25" s="3">
        <f t="shared" si="5"/>
        <v>8130.4160000000002</v>
      </c>
      <c r="AE25" s="3">
        <f t="shared" si="5"/>
        <v>8130.4160000000002</v>
      </c>
      <c r="AF25" s="3">
        <f t="shared" si="5"/>
        <v>8130.4160000000002</v>
      </c>
      <c r="AG25" s="3">
        <f t="shared" si="5"/>
        <v>8130.4160000000002</v>
      </c>
      <c r="AH25" s="3">
        <f t="shared" si="5"/>
        <v>8130.4160000000002</v>
      </c>
      <c r="AI25" s="3">
        <f t="shared" si="5"/>
        <v>8130.4160000000002</v>
      </c>
      <c r="AJ25" s="3">
        <f t="shared" si="5"/>
        <v>8130.4160000000002</v>
      </c>
      <c r="AK25" s="3">
        <f t="shared" si="5"/>
        <v>8130.4160000000002</v>
      </c>
      <c r="AL25" s="3">
        <f t="shared" si="5"/>
        <v>8130.4160000000002</v>
      </c>
      <c r="AM25" s="3">
        <f t="shared" si="5"/>
        <v>8130.4160000000002</v>
      </c>
    </row>
    <row r="26" spans="1:39" x14ac:dyDescent="0.3">
      <c r="A26" s="597"/>
      <c r="B26" s="11" t="str">
        <f t="shared" si="2"/>
        <v>Cooling</v>
      </c>
      <c r="C26" s="3">
        <f t="shared" si="2"/>
        <v>198043.46942898587</v>
      </c>
      <c r="D26" s="3">
        <f t="shared" ref="D26:AM26" si="6">IF(SUM($C$19:$N$19)=0,0,C26+D8)</f>
        <v>198043.46942898587</v>
      </c>
      <c r="E26" s="3">
        <f t="shared" si="6"/>
        <v>232414.23970407431</v>
      </c>
      <c r="F26" s="3">
        <f t="shared" si="6"/>
        <v>312475.2376406457</v>
      </c>
      <c r="G26" s="3">
        <f t="shared" si="6"/>
        <v>393418.65504007967</v>
      </c>
      <c r="H26" s="3">
        <f t="shared" si="6"/>
        <v>633080.73145047959</v>
      </c>
      <c r="I26" s="3">
        <f t="shared" si="6"/>
        <v>767042.4410505041</v>
      </c>
      <c r="J26" s="3">
        <f t="shared" si="6"/>
        <v>1489645.8870599358</v>
      </c>
      <c r="K26" s="3">
        <f t="shared" si="6"/>
        <v>2432696.3333496288</v>
      </c>
      <c r="L26" s="3">
        <f t="shared" si="6"/>
        <v>4121973.3512534942</v>
      </c>
      <c r="M26" s="3">
        <f t="shared" si="6"/>
        <v>5309535.8705578009</v>
      </c>
      <c r="N26" s="3">
        <f t="shared" si="6"/>
        <v>7172951.8292266373</v>
      </c>
      <c r="O26" s="3">
        <f t="shared" si="6"/>
        <v>7172951.8292266373</v>
      </c>
      <c r="P26" s="3">
        <f t="shared" si="6"/>
        <v>7172951.8292266373</v>
      </c>
      <c r="Q26" s="3">
        <f t="shared" si="6"/>
        <v>7172951.8292266373</v>
      </c>
      <c r="R26" s="3">
        <f t="shared" si="6"/>
        <v>7172951.8292266373</v>
      </c>
      <c r="S26" s="3">
        <f t="shared" si="6"/>
        <v>7172951.8292266373</v>
      </c>
      <c r="T26" s="3">
        <f t="shared" si="6"/>
        <v>7172951.8292266373</v>
      </c>
      <c r="U26" s="3">
        <f t="shared" si="6"/>
        <v>7172951.8292266373</v>
      </c>
      <c r="V26" s="3">
        <f t="shared" si="6"/>
        <v>7172951.8292266373</v>
      </c>
      <c r="W26" s="508">
        <f t="shared" si="6"/>
        <v>7172951.8292266373</v>
      </c>
      <c r="X26" s="3">
        <f t="shared" si="6"/>
        <v>7172951.8292266373</v>
      </c>
      <c r="Y26" s="3">
        <f t="shared" si="6"/>
        <v>7172951.8292266373</v>
      </c>
      <c r="Z26" s="3">
        <f t="shared" si="6"/>
        <v>7172951.8292266373</v>
      </c>
      <c r="AA26" s="3">
        <f t="shared" si="6"/>
        <v>7172951.8292266373</v>
      </c>
      <c r="AB26" s="3">
        <f t="shared" si="6"/>
        <v>7172951.8292266373</v>
      </c>
      <c r="AC26" s="3">
        <f t="shared" si="6"/>
        <v>7172951.8292266373</v>
      </c>
      <c r="AD26" s="3">
        <f t="shared" si="6"/>
        <v>7172951.8292266373</v>
      </c>
      <c r="AE26" s="3">
        <f t="shared" si="6"/>
        <v>7172951.8292266373</v>
      </c>
      <c r="AF26" s="3">
        <f t="shared" si="6"/>
        <v>7172951.8292266373</v>
      </c>
      <c r="AG26" s="3">
        <f t="shared" si="6"/>
        <v>7172951.8292266373</v>
      </c>
      <c r="AH26" s="3">
        <f t="shared" si="6"/>
        <v>7172951.8292266373</v>
      </c>
      <c r="AI26" s="3">
        <f t="shared" si="6"/>
        <v>7172951.8292266373</v>
      </c>
      <c r="AJ26" s="3">
        <f t="shared" si="6"/>
        <v>7172951.8292266373</v>
      </c>
      <c r="AK26" s="3">
        <f t="shared" si="6"/>
        <v>7172951.8292266373</v>
      </c>
      <c r="AL26" s="3">
        <f t="shared" si="6"/>
        <v>7172951.8292266373</v>
      </c>
      <c r="AM26" s="3">
        <f t="shared" si="6"/>
        <v>7172951.8292266373</v>
      </c>
    </row>
    <row r="27" spans="1:39" x14ac:dyDescent="0.3">
      <c r="A27" s="597"/>
      <c r="B27" s="12" t="str">
        <f t="shared" si="2"/>
        <v>Ext Lighting</v>
      </c>
      <c r="C27" s="3">
        <f t="shared" si="2"/>
        <v>0</v>
      </c>
      <c r="D27" s="3">
        <f t="shared" ref="D27:AM27" si="7">IF(SUM($C$19:$N$19)=0,0,C27+D9)</f>
        <v>0</v>
      </c>
      <c r="E27" s="3">
        <f t="shared" si="7"/>
        <v>0</v>
      </c>
      <c r="F27" s="3">
        <f t="shared" si="7"/>
        <v>0</v>
      </c>
      <c r="G27" s="3">
        <f t="shared" si="7"/>
        <v>0</v>
      </c>
      <c r="H27" s="3">
        <f t="shared" si="7"/>
        <v>0</v>
      </c>
      <c r="I27" s="3">
        <f t="shared" si="7"/>
        <v>0</v>
      </c>
      <c r="J27" s="3">
        <f t="shared" si="7"/>
        <v>0</v>
      </c>
      <c r="K27" s="3">
        <f t="shared" si="7"/>
        <v>0</v>
      </c>
      <c r="L27" s="3">
        <f t="shared" si="7"/>
        <v>0</v>
      </c>
      <c r="M27" s="3">
        <f t="shared" si="7"/>
        <v>0</v>
      </c>
      <c r="N27" s="3">
        <f t="shared" si="7"/>
        <v>0</v>
      </c>
      <c r="O27" s="3">
        <f t="shared" si="7"/>
        <v>0</v>
      </c>
      <c r="P27" s="3">
        <f t="shared" si="7"/>
        <v>0</v>
      </c>
      <c r="Q27" s="3">
        <f t="shared" si="7"/>
        <v>0</v>
      </c>
      <c r="R27" s="3">
        <f t="shared" si="7"/>
        <v>0</v>
      </c>
      <c r="S27" s="3">
        <f t="shared" si="7"/>
        <v>0</v>
      </c>
      <c r="T27" s="3">
        <f t="shared" si="7"/>
        <v>0</v>
      </c>
      <c r="U27" s="3">
        <f t="shared" si="7"/>
        <v>0</v>
      </c>
      <c r="V27" s="3">
        <f t="shared" si="7"/>
        <v>0</v>
      </c>
      <c r="W27" s="508">
        <f t="shared" si="7"/>
        <v>0</v>
      </c>
      <c r="X27" s="3">
        <f t="shared" si="7"/>
        <v>0</v>
      </c>
      <c r="Y27" s="3">
        <f t="shared" si="7"/>
        <v>0</v>
      </c>
      <c r="Z27" s="3">
        <f t="shared" si="7"/>
        <v>0</v>
      </c>
      <c r="AA27" s="3">
        <f t="shared" si="7"/>
        <v>0</v>
      </c>
      <c r="AB27" s="3">
        <f t="shared" si="7"/>
        <v>0</v>
      </c>
      <c r="AC27" s="3">
        <f t="shared" si="7"/>
        <v>0</v>
      </c>
      <c r="AD27" s="3">
        <f t="shared" si="7"/>
        <v>0</v>
      </c>
      <c r="AE27" s="3">
        <f t="shared" si="7"/>
        <v>0</v>
      </c>
      <c r="AF27" s="3">
        <f t="shared" si="7"/>
        <v>0</v>
      </c>
      <c r="AG27" s="3">
        <f t="shared" si="7"/>
        <v>0</v>
      </c>
      <c r="AH27" s="3">
        <f t="shared" si="7"/>
        <v>0</v>
      </c>
      <c r="AI27" s="3">
        <f t="shared" si="7"/>
        <v>0</v>
      </c>
      <c r="AJ27" s="3">
        <f t="shared" si="7"/>
        <v>0</v>
      </c>
      <c r="AK27" s="3">
        <f t="shared" si="7"/>
        <v>0</v>
      </c>
      <c r="AL27" s="3">
        <f t="shared" si="7"/>
        <v>0</v>
      </c>
      <c r="AM27" s="3">
        <f t="shared" si="7"/>
        <v>0</v>
      </c>
    </row>
    <row r="28" spans="1:39" x14ac:dyDescent="0.3">
      <c r="A28" s="597"/>
      <c r="B28" s="11" t="str">
        <f t="shared" si="2"/>
        <v>Heating</v>
      </c>
      <c r="C28" s="3">
        <f t="shared" si="2"/>
        <v>0</v>
      </c>
      <c r="D28" s="3">
        <f t="shared" ref="D28:AM28" si="8">IF(SUM($C$19:$N$19)=0,0,C28+D10)</f>
        <v>0</v>
      </c>
      <c r="E28" s="3">
        <f t="shared" si="8"/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3">
        <f t="shared" si="8"/>
        <v>0</v>
      </c>
      <c r="K28" s="3">
        <f t="shared" si="8"/>
        <v>0</v>
      </c>
      <c r="L28" s="3">
        <f t="shared" si="8"/>
        <v>0</v>
      </c>
      <c r="M28" s="3">
        <f t="shared" si="8"/>
        <v>0</v>
      </c>
      <c r="N28" s="3">
        <f t="shared" si="8"/>
        <v>0</v>
      </c>
      <c r="O28" s="3">
        <f t="shared" si="8"/>
        <v>0</v>
      </c>
      <c r="P28" s="3">
        <f t="shared" si="8"/>
        <v>0</v>
      </c>
      <c r="Q28" s="3">
        <f t="shared" si="8"/>
        <v>0</v>
      </c>
      <c r="R28" s="3">
        <f t="shared" si="8"/>
        <v>0</v>
      </c>
      <c r="S28" s="3">
        <f t="shared" si="8"/>
        <v>0</v>
      </c>
      <c r="T28" s="3">
        <f t="shared" si="8"/>
        <v>0</v>
      </c>
      <c r="U28" s="3">
        <f t="shared" si="8"/>
        <v>0</v>
      </c>
      <c r="V28" s="3">
        <f t="shared" si="8"/>
        <v>0</v>
      </c>
      <c r="W28" s="508">
        <f t="shared" si="8"/>
        <v>0</v>
      </c>
      <c r="X28" s="3">
        <f t="shared" si="8"/>
        <v>0</v>
      </c>
      <c r="Y28" s="3">
        <f t="shared" si="8"/>
        <v>0</v>
      </c>
      <c r="Z28" s="3">
        <f t="shared" si="8"/>
        <v>0</v>
      </c>
      <c r="AA28" s="3">
        <f t="shared" si="8"/>
        <v>0</v>
      </c>
      <c r="AB28" s="3">
        <f t="shared" si="8"/>
        <v>0</v>
      </c>
      <c r="AC28" s="3">
        <f t="shared" si="8"/>
        <v>0</v>
      </c>
      <c r="AD28" s="3">
        <f t="shared" si="8"/>
        <v>0</v>
      </c>
      <c r="AE28" s="3">
        <f t="shared" si="8"/>
        <v>0</v>
      </c>
      <c r="AF28" s="3">
        <f t="shared" si="8"/>
        <v>0</v>
      </c>
      <c r="AG28" s="3">
        <f t="shared" si="8"/>
        <v>0</v>
      </c>
      <c r="AH28" s="3">
        <f t="shared" si="8"/>
        <v>0</v>
      </c>
      <c r="AI28" s="3">
        <f t="shared" si="8"/>
        <v>0</v>
      </c>
      <c r="AJ28" s="3">
        <f t="shared" si="8"/>
        <v>0</v>
      </c>
      <c r="AK28" s="3">
        <f t="shared" si="8"/>
        <v>0</v>
      </c>
      <c r="AL28" s="3">
        <f t="shared" si="8"/>
        <v>0</v>
      </c>
      <c r="AM28" s="3">
        <f t="shared" si="8"/>
        <v>0</v>
      </c>
    </row>
    <row r="29" spans="1:39" x14ac:dyDescent="0.3">
      <c r="A29" s="597"/>
      <c r="B29" s="11" t="str">
        <f t="shared" si="2"/>
        <v>HVAC</v>
      </c>
      <c r="C29" s="3">
        <f t="shared" si="2"/>
        <v>0</v>
      </c>
      <c r="D29" s="3">
        <f t="shared" ref="D29:AM29" si="9">IF(SUM($C$19:$N$19)=0,0,C29+D11)</f>
        <v>22144.130782639662</v>
      </c>
      <c r="E29" s="3">
        <f t="shared" si="9"/>
        <v>35486.586782639664</v>
      </c>
      <c r="F29" s="3">
        <f t="shared" si="9"/>
        <v>81548.286602275912</v>
      </c>
      <c r="G29" s="3">
        <f t="shared" si="9"/>
        <v>945769.09335527255</v>
      </c>
      <c r="H29" s="3">
        <f t="shared" si="9"/>
        <v>1217792.8446913711</v>
      </c>
      <c r="I29" s="3">
        <f t="shared" si="9"/>
        <v>1424143.8506693987</v>
      </c>
      <c r="J29" s="3">
        <f t="shared" si="9"/>
        <v>2057862.8990903636</v>
      </c>
      <c r="K29" s="3">
        <f t="shared" si="9"/>
        <v>3618796.6434266707</v>
      </c>
      <c r="L29" s="3">
        <f t="shared" si="9"/>
        <v>5170606.941133609</v>
      </c>
      <c r="M29" s="3">
        <f t="shared" si="9"/>
        <v>6986444.0919978153</v>
      </c>
      <c r="N29" s="3">
        <f t="shared" si="9"/>
        <v>13045743.46784262</v>
      </c>
      <c r="O29" s="3">
        <f t="shared" si="9"/>
        <v>13045743.46784262</v>
      </c>
      <c r="P29" s="3">
        <f t="shared" si="9"/>
        <v>13045743.46784262</v>
      </c>
      <c r="Q29" s="3">
        <f t="shared" si="9"/>
        <v>13045743.46784262</v>
      </c>
      <c r="R29" s="3">
        <f t="shared" si="9"/>
        <v>13045743.46784262</v>
      </c>
      <c r="S29" s="3">
        <f t="shared" si="9"/>
        <v>13045743.46784262</v>
      </c>
      <c r="T29" s="3">
        <f t="shared" si="9"/>
        <v>13045743.46784262</v>
      </c>
      <c r="U29" s="3">
        <f t="shared" si="9"/>
        <v>13045743.46784262</v>
      </c>
      <c r="V29" s="3">
        <f t="shared" si="9"/>
        <v>13045743.46784262</v>
      </c>
      <c r="W29" s="508">
        <f t="shared" si="9"/>
        <v>13045743.46784262</v>
      </c>
      <c r="X29" s="3">
        <f t="shared" si="9"/>
        <v>13045743.46784262</v>
      </c>
      <c r="Y29" s="3">
        <f t="shared" si="9"/>
        <v>13045743.46784262</v>
      </c>
      <c r="Z29" s="3">
        <f t="shared" si="9"/>
        <v>13045743.46784262</v>
      </c>
      <c r="AA29" s="3">
        <f t="shared" si="9"/>
        <v>13045743.46784262</v>
      </c>
      <c r="AB29" s="3">
        <f t="shared" si="9"/>
        <v>13045743.46784262</v>
      </c>
      <c r="AC29" s="3">
        <f t="shared" si="9"/>
        <v>13045743.46784262</v>
      </c>
      <c r="AD29" s="3">
        <f t="shared" si="9"/>
        <v>13045743.46784262</v>
      </c>
      <c r="AE29" s="3">
        <f t="shared" si="9"/>
        <v>13045743.46784262</v>
      </c>
      <c r="AF29" s="3">
        <f t="shared" si="9"/>
        <v>13045743.46784262</v>
      </c>
      <c r="AG29" s="3">
        <f t="shared" si="9"/>
        <v>13045743.46784262</v>
      </c>
      <c r="AH29" s="3">
        <f t="shared" si="9"/>
        <v>13045743.46784262</v>
      </c>
      <c r="AI29" s="3">
        <f t="shared" si="9"/>
        <v>13045743.46784262</v>
      </c>
      <c r="AJ29" s="3">
        <f t="shared" si="9"/>
        <v>13045743.46784262</v>
      </c>
      <c r="AK29" s="3">
        <f t="shared" si="9"/>
        <v>13045743.46784262</v>
      </c>
      <c r="AL29" s="3">
        <f t="shared" si="9"/>
        <v>13045743.46784262</v>
      </c>
      <c r="AM29" s="3">
        <f t="shared" si="9"/>
        <v>13045743.46784262</v>
      </c>
    </row>
    <row r="30" spans="1:39" x14ac:dyDescent="0.3">
      <c r="A30" s="597"/>
      <c r="B30" s="11" t="str">
        <f t="shared" si="2"/>
        <v>Lighting</v>
      </c>
      <c r="C30" s="3">
        <f t="shared" si="2"/>
        <v>1367856.7371391198</v>
      </c>
      <c r="D30" s="3">
        <f t="shared" ref="D30:AM30" si="10">IF(SUM($C$19:$N$19)=0,0,C30+D12)</f>
        <v>3635108.0310749845</v>
      </c>
      <c r="E30" s="3">
        <f t="shared" si="10"/>
        <v>5916011.6147126723</v>
      </c>
      <c r="F30" s="3">
        <f t="shared" si="10"/>
        <v>8476479.6420085952</v>
      </c>
      <c r="G30" s="3">
        <f t="shared" si="10"/>
        <v>11705500.236867765</v>
      </c>
      <c r="H30" s="3">
        <f t="shared" si="10"/>
        <v>15745377.684140313</v>
      </c>
      <c r="I30" s="3">
        <f t="shared" si="10"/>
        <v>19703012.134498674</v>
      </c>
      <c r="J30" s="3">
        <f t="shared" si="10"/>
        <v>24427345.285965063</v>
      </c>
      <c r="K30" s="3">
        <f t="shared" si="10"/>
        <v>28423188.534764525</v>
      </c>
      <c r="L30" s="3">
        <f t="shared" si="10"/>
        <v>32722298.197053805</v>
      </c>
      <c r="M30" s="3">
        <f t="shared" si="10"/>
        <v>39337429.184555389</v>
      </c>
      <c r="N30" s="3">
        <f t="shared" si="10"/>
        <v>57447583.136421904</v>
      </c>
      <c r="O30" s="3">
        <f t="shared" si="10"/>
        <v>57447583.136421904</v>
      </c>
      <c r="P30" s="3">
        <f t="shared" si="10"/>
        <v>57447583.136421904</v>
      </c>
      <c r="Q30" s="3">
        <f t="shared" si="10"/>
        <v>57447583.136421904</v>
      </c>
      <c r="R30" s="3">
        <f t="shared" si="10"/>
        <v>57447583.136421904</v>
      </c>
      <c r="S30" s="3">
        <f t="shared" si="10"/>
        <v>57447583.136421904</v>
      </c>
      <c r="T30" s="3">
        <f t="shared" si="10"/>
        <v>57447583.136421904</v>
      </c>
      <c r="U30" s="3">
        <f t="shared" si="10"/>
        <v>57447583.136421904</v>
      </c>
      <c r="V30" s="3">
        <f t="shared" si="10"/>
        <v>57447583.136421904</v>
      </c>
      <c r="W30" s="508">
        <f t="shared" si="10"/>
        <v>57447583.136421904</v>
      </c>
      <c r="X30" s="3">
        <f t="shared" si="10"/>
        <v>57447583.136421904</v>
      </c>
      <c r="Y30" s="3">
        <f t="shared" si="10"/>
        <v>57447583.136421904</v>
      </c>
      <c r="Z30" s="3">
        <f t="shared" si="10"/>
        <v>57447583.136421904</v>
      </c>
      <c r="AA30" s="3">
        <f t="shared" si="10"/>
        <v>57447583.136421904</v>
      </c>
      <c r="AB30" s="3">
        <f t="shared" si="10"/>
        <v>57447583.136421904</v>
      </c>
      <c r="AC30" s="3">
        <f t="shared" si="10"/>
        <v>57447583.136421904</v>
      </c>
      <c r="AD30" s="3">
        <f t="shared" si="10"/>
        <v>57447583.136421904</v>
      </c>
      <c r="AE30" s="3">
        <f t="shared" si="10"/>
        <v>57447583.136421904</v>
      </c>
      <c r="AF30" s="3">
        <f t="shared" si="10"/>
        <v>57447583.136421904</v>
      </c>
      <c r="AG30" s="3">
        <f t="shared" si="10"/>
        <v>57447583.136421904</v>
      </c>
      <c r="AH30" s="3">
        <f t="shared" si="10"/>
        <v>57447583.136421904</v>
      </c>
      <c r="AI30" s="3">
        <f t="shared" si="10"/>
        <v>57447583.136421904</v>
      </c>
      <c r="AJ30" s="3">
        <f t="shared" si="10"/>
        <v>57447583.136421904</v>
      </c>
      <c r="AK30" s="3">
        <f t="shared" si="10"/>
        <v>57447583.136421904</v>
      </c>
      <c r="AL30" s="3">
        <f t="shared" si="10"/>
        <v>57447583.136421904</v>
      </c>
      <c r="AM30" s="3">
        <f t="shared" si="10"/>
        <v>57447583.136421904</v>
      </c>
    </row>
    <row r="31" spans="1:39" x14ac:dyDescent="0.3">
      <c r="A31" s="597"/>
      <c r="B31" s="11" t="str">
        <f t="shared" si="2"/>
        <v>Miscellaneous</v>
      </c>
      <c r="C31" s="3">
        <f t="shared" si="2"/>
        <v>0</v>
      </c>
      <c r="D31" s="3">
        <f t="shared" ref="D31:AM31" si="11">IF(SUM($C$19:$N$19)=0,0,C31+D13)</f>
        <v>0</v>
      </c>
      <c r="E31" s="3">
        <f t="shared" si="11"/>
        <v>0</v>
      </c>
      <c r="F31" s="3">
        <f t="shared" si="11"/>
        <v>0</v>
      </c>
      <c r="G31" s="3">
        <f t="shared" si="11"/>
        <v>0</v>
      </c>
      <c r="H31" s="3">
        <f t="shared" si="11"/>
        <v>0</v>
      </c>
      <c r="I31" s="3">
        <f t="shared" si="11"/>
        <v>0</v>
      </c>
      <c r="J31" s="3">
        <f t="shared" si="11"/>
        <v>0</v>
      </c>
      <c r="K31" s="3">
        <f t="shared" si="11"/>
        <v>0</v>
      </c>
      <c r="L31" s="3">
        <f t="shared" si="11"/>
        <v>0</v>
      </c>
      <c r="M31" s="3">
        <f t="shared" si="11"/>
        <v>0</v>
      </c>
      <c r="N31" s="3">
        <f t="shared" si="11"/>
        <v>0</v>
      </c>
      <c r="O31" s="3">
        <f t="shared" si="11"/>
        <v>0</v>
      </c>
      <c r="P31" s="3">
        <f t="shared" si="11"/>
        <v>0</v>
      </c>
      <c r="Q31" s="3">
        <f t="shared" si="11"/>
        <v>0</v>
      </c>
      <c r="R31" s="3">
        <f t="shared" si="11"/>
        <v>0</v>
      </c>
      <c r="S31" s="3">
        <f t="shared" si="11"/>
        <v>0</v>
      </c>
      <c r="T31" s="3">
        <f t="shared" si="11"/>
        <v>0</v>
      </c>
      <c r="U31" s="3">
        <f t="shared" si="11"/>
        <v>0</v>
      </c>
      <c r="V31" s="3">
        <f t="shared" si="11"/>
        <v>0</v>
      </c>
      <c r="W31" s="508">
        <f t="shared" si="11"/>
        <v>0</v>
      </c>
      <c r="X31" s="3">
        <f t="shared" si="11"/>
        <v>0</v>
      </c>
      <c r="Y31" s="3">
        <f t="shared" si="11"/>
        <v>0</v>
      </c>
      <c r="Z31" s="3">
        <f t="shared" si="11"/>
        <v>0</v>
      </c>
      <c r="AA31" s="3">
        <f t="shared" si="11"/>
        <v>0</v>
      </c>
      <c r="AB31" s="3">
        <f t="shared" si="11"/>
        <v>0</v>
      </c>
      <c r="AC31" s="3">
        <f t="shared" si="11"/>
        <v>0</v>
      </c>
      <c r="AD31" s="3">
        <f t="shared" si="11"/>
        <v>0</v>
      </c>
      <c r="AE31" s="3">
        <f t="shared" si="11"/>
        <v>0</v>
      </c>
      <c r="AF31" s="3">
        <f t="shared" si="11"/>
        <v>0</v>
      </c>
      <c r="AG31" s="3">
        <f t="shared" si="11"/>
        <v>0</v>
      </c>
      <c r="AH31" s="3">
        <f t="shared" si="11"/>
        <v>0</v>
      </c>
      <c r="AI31" s="3">
        <f t="shared" si="11"/>
        <v>0</v>
      </c>
      <c r="AJ31" s="3">
        <f t="shared" si="11"/>
        <v>0</v>
      </c>
      <c r="AK31" s="3">
        <f t="shared" si="11"/>
        <v>0</v>
      </c>
      <c r="AL31" s="3">
        <f t="shared" si="11"/>
        <v>0</v>
      </c>
      <c r="AM31" s="3">
        <f t="shared" si="11"/>
        <v>0</v>
      </c>
    </row>
    <row r="32" spans="1:39" ht="15" customHeight="1" x14ac:dyDescent="0.3">
      <c r="A32" s="597"/>
      <c r="B32" s="11" t="str">
        <f t="shared" si="2"/>
        <v>Motors</v>
      </c>
      <c r="C32" s="3">
        <f t="shared" si="2"/>
        <v>0</v>
      </c>
      <c r="D32" s="3">
        <f t="shared" ref="D32:AM32" si="12">IF(SUM($C$19:$N$19)=0,0,C32+D14)</f>
        <v>0</v>
      </c>
      <c r="E32" s="3">
        <f t="shared" si="12"/>
        <v>0</v>
      </c>
      <c r="F32" s="3">
        <f t="shared" si="12"/>
        <v>345985.57431450469</v>
      </c>
      <c r="G32" s="3">
        <f t="shared" si="12"/>
        <v>383850.42823433888</v>
      </c>
      <c r="H32" s="3">
        <f t="shared" si="12"/>
        <v>383850.42823433888</v>
      </c>
      <c r="I32" s="3">
        <f t="shared" si="12"/>
        <v>383850.42823433888</v>
      </c>
      <c r="J32" s="3">
        <f t="shared" si="12"/>
        <v>610675.38212974358</v>
      </c>
      <c r="K32" s="3">
        <f t="shared" si="12"/>
        <v>610675.38212974358</v>
      </c>
      <c r="L32" s="3">
        <f t="shared" si="12"/>
        <v>910699.40888050513</v>
      </c>
      <c r="M32" s="3">
        <f t="shared" si="12"/>
        <v>1271323.0161997252</v>
      </c>
      <c r="N32" s="3">
        <f t="shared" si="12"/>
        <v>2073827.8968784399</v>
      </c>
      <c r="O32" s="3">
        <f t="shared" si="12"/>
        <v>2073827.8968784399</v>
      </c>
      <c r="P32" s="3">
        <f t="shared" si="12"/>
        <v>2073827.8968784399</v>
      </c>
      <c r="Q32" s="3">
        <f t="shared" si="12"/>
        <v>2073827.8968784399</v>
      </c>
      <c r="R32" s="3">
        <f t="shared" si="12"/>
        <v>2073827.8968784399</v>
      </c>
      <c r="S32" s="3">
        <f t="shared" si="12"/>
        <v>2073827.8968784399</v>
      </c>
      <c r="T32" s="3">
        <f t="shared" si="12"/>
        <v>2073827.8968784399</v>
      </c>
      <c r="U32" s="3">
        <f t="shared" si="12"/>
        <v>2073827.8968784399</v>
      </c>
      <c r="V32" s="3">
        <f t="shared" si="12"/>
        <v>2073827.8968784399</v>
      </c>
      <c r="W32" s="508">
        <f t="shared" si="12"/>
        <v>2073827.8968784399</v>
      </c>
      <c r="X32" s="3">
        <f t="shared" si="12"/>
        <v>2073827.8968784399</v>
      </c>
      <c r="Y32" s="3">
        <f t="shared" si="12"/>
        <v>2073827.8968784399</v>
      </c>
      <c r="Z32" s="3">
        <f t="shared" si="12"/>
        <v>2073827.8968784399</v>
      </c>
      <c r="AA32" s="3">
        <f t="shared" si="12"/>
        <v>2073827.8968784399</v>
      </c>
      <c r="AB32" s="3">
        <f t="shared" si="12"/>
        <v>2073827.8968784399</v>
      </c>
      <c r="AC32" s="3">
        <f t="shared" si="12"/>
        <v>2073827.8968784399</v>
      </c>
      <c r="AD32" s="3">
        <f t="shared" si="12"/>
        <v>2073827.8968784399</v>
      </c>
      <c r="AE32" s="3">
        <f t="shared" si="12"/>
        <v>2073827.8968784399</v>
      </c>
      <c r="AF32" s="3">
        <f t="shared" si="12"/>
        <v>2073827.8968784399</v>
      </c>
      <c r="AG32" s="3">
        <f t="shared" si="12"/>
        <v>2073827.8968784399</v>
      </c>
      <c r="AH32" s="3">
        <f t="shared" si="12"/>
        <v>2073827.8968784399</v>
      </c>
      <c r="AI32" s="3">
        <f t="shared" si="12"/>
        <v>2073827.8968784399</v>
      </c>
      <c r="AJ32" s="3">
        <f t="shared" si="12"/>
        <v>2073827.8968784399</v>
      </c>
      <c r="AK32" s="3">
        <f t="shared" si="12"/>
        <v>2073827.8968784399</v>
      </c>
      <c r="AL32" s="3">
        <f t="shared" si="12"/>
        <v>2073827.8968784399</v>
      </c>
      <c r="AM32" s="3">
        <f t="shared" si="12"/>
        <v>2073827.8968784399</v>
      </c>
    </row>
    <row r="33" spans="1:39" x14ac:dyDescent="0.3">
      <c r="A33" s="597"/>
      <c r="B33" s="11" t="str">
        <f t="shared" si="2"/>
        <v>Process</v>
      </c>
      <c r="C33" s="3">
        <f t="shared" si="2"/>
        <v>0</v>
      </c>
      <c r="D33" s="3">
        <f t="shared" ref="D33:AM33" si="13">IF(SUM($C$19:$N$19)=0,0,C33+D15)</f>
        <v>0</v>
      </c>
      <c r="E33" s="3">
        <f t="shared" si="13"/>
        <v>0</v>
      </c>
      <c r="F33" s="3">
        <f t="shared" si="13"/>
        <v>0</v>
      </c>
      <c r="G33" s="3">
        <f t="shared" si="13"/>
        <v>0</v>
      </c>
      <c r="H33" s="3">
        <f t="shared" si="13"/>
        <v>0</v>
      </c>
      <c r="I33" s="3">
        <f t="shared" si="13"/>
        <v>0</v>
      </c>
      <c r="J33" s="3">
        <f t="shared" si="13"/>
        <v>0</v>
      </c>
      <c r="K33" s="3">
        <f t="shared" si="13"/>
        <v>0</v>
      </c>
      <c r="L33" s="3">
        <f t="shared" si="13"/>
        <v>0</v>
      </c>
      <c r="M33" s="3">
        <f t="shared" si="13"/>
        <v>0</v>
      </c>
      <c r="N33" s="3">
        <f t="shared" si="13"/>
        <v>0</v>
      </c>
      <c r="O33" s="3">
        <f t="shared" si="13"/>
        <v>0</v>
      </c>
      <c r="P33" s="3">
        <f t="shared" si="13"/>
        <v>0</v>
      </c>
      <c r="Q33" s="3">
        <f t="shared" si="13"/>
        <v>0</v>
      </c>
      <c r="R33" s="3">
        <f t="shared" si="13"/>
        <v>0</v>
      </c>
      <c r="S33" s="3">
        <f t="shared" si="13"/>
        <v>0</v>
      </c>
      <c r="T33" s="3">
        <f t="shared" si="13"/>
        <v>0</v>
      </c>
      <c r="U33" s="3">
        <f t="shared" si="13"/>
        <v>0</v>
      </c>
      <c r="V33" s="3">
        <f t="shared" si="13"/>
        <v>0</v>
      </c>
      <c r="W33" s="508">
        <f t="shared" si="13"/>
        <v>0</v>
      </c>
      <c r="X33" s="3">
        <f t="shared" si="13"/>
        <v>0</v>
      </c>
      <c r="Y33" s="3">
        <f t="shared" si="13"/>
        <v>0</v>
      </c>
      <c r="Z33" s="3">
        <f t="shared" si="13"/>
        <v>0</v>
      </c>
      <c r="AA33" s="3">
        <f t="shared" si="13"/>
        <v>0</v>
      </c>
      <c r="AB33" s="3">
        <f t="shared" si="13"/>
        <v>0</v>
      </c>
      <c r="AC33" s="3">
        <f t="shared" si="13"/>
        <v>0</v>
      </c>
      <c r="AD33" s="3">
        <f t="shared" si="13"/>
        <v>0</v>
      </c>
      <c r="AE33" s="3">
        <f t="shared" si="13"/>
        <v>0</v>
      </c>
      <c r="AF33" s="3">
        <f t="shared" si="13"/>
        <v>0</v>
      </c>
      <c r="AG33" s="3">
        <f t="shared" si="13"/>
        <v>0</v>
      </c>
      <c r="AH33" s="3">
        <f t="shared" si="13"/>
        <v>0</v>
      </c>
      <c r="AI33" s="3">
        <f t="shared" si="13"/>
        <v>0</v>
      </c>
      <c r="AJ33" s="3">
        <f t="shared" si="13"/>
        <v>0</v>
      </c>
      <c r="AK33" s="3">
        <f t="shared" si="13"/>
        <v>0</v>
      </c>
      <c r="AL33" s="3">
        <f t="shared" si="13"/>
        <v>0</v>
      </c>
      <c r="AM33" s="3">
        <f t="shared" si="13"/>
        <v>0</v>
      </c>
    </row>
    <row r="34" spans="1:39" x14ac:dyDescent="0.3">
      <c r="A34" s="597"/>
      <c r="B34" s="11" t="str">
        <f t="shared" si="2"/>
        <v>Refrigeration</v>
      </c>
      <c r="C34" s="3">
        <f t="shared" si="2"/>
        <v>70607.916805421206</v>
      </c>
      <c r="D34" s="3">
        <f t="shared" ref="D34:AM34" si="14">IF(SUM($C$19:$N$19)=0,0,C34+D16)</f>
        <v>70607.916805421206</v>
      </c>
      <c r="E34" s="3">
        <f t="shared" si="14"/>
        <v>70607.916805421206</v>
      </c>
      <c r="F34" s="3">
        <f t="shared" si="14"/>
        <v>98728.647877233481</v>
      </c>
      <c r="G34" s="3">
        <f t="shared" si="14"/>
        <v>1415983.2604903772</v>
      </c>
      <c r="H34" s="3">
        <f t="shared" si="14"/>
        <v>1469909.8107108804</v>
      </c>
      <c r="I34" s="3">
        <f t="shared" si="14"/>
        <v>1469909.8107108804</v>
      </c>
      <c r="J34" s="3">
        <f t="shared" si="14"/>
        <v>1469909.8107108804</v>
      </c>
      <c r="K34" s="3">
        <f t="shared" si="14"/>
        <v>1469909.8107108804</v>
      </c>
      <c r="L34" s="3">
        <f t="shared" si="14"/>
        <v>1469909.8107108804</v>
      </c>
      <c r="M34" s="3">
        <f t="shared" si="14"/>
        <v>1587726.7742047228</v>
      </c>
      <c r="N34" s="3">
        <f t="shared" si="14"/>
        <v>2057337.699424848</v>
      </c>
      <c r="O34" s="3">
        <f t="shared" si="14"/>
        <v>2057337.699424848</v>
      </c>
      <c r="P34" s="3">
        <f t="shared" si="14"/>
        <v>2057337.699424848</v>
      </c>
      <c r="Q34" s="3">
        <f t="shared" si="14"/>
        <v>2057337.699424848</v>
      </c>
      <c r="R34" s="3">
        <f t="shared" si="14"/>
        <v>2057337.699424848</v>
      </c>
      <c r="S34" s="3">
        <f t="shared" si="14"/>
        <v>2057337.699424848</v>
      </c>
      <c r="T34" s="3">
        <f t="shared" si="14"/>
        <v>2057337.699424848</v>
      </c>
      <c r="U34" s="3">
        <f t="shared" si="14"/>
        <v>2057337.699424848</v>
      </c>
      <c r="V34" s="3">
        <f t="shared" si="14"/>
        <v>2057337.699424848</v>
      </c>
      <c r="W34" s="508">
        <f t="shared" si="14"/>
        <v>2057337.699424848</v>
      </c>
      <c r="X34" s="3">
        <f t="shared" si="14"/>
        <v>2057337.699424848</v>
      </c>
      <c r="Y34" s="3">
        <f t="shared" si="14"/>
        <v>2057337.699424848</v>
      </c>
      <c r="Z34" s="3">
        <f t="shared" si="14"/>
        <v>2057337.699424848</v>
      </c>
      <c r="AA34" s="3">
        <f t="shared" si="14"/>
        <v>2057337.699424848</v>
      </c>
      <c r="AB34" s="3">
        <f t="shared" si="14"/>
        <v>2057337.699424848</v>
      </c>
      <c r="AC34" s="3">
        <f t="shared" si="14"/>
        <v>2057337.699424848</v>
      </c>
      <c r="AD34" s="3">
        <f t="shared" si="14"/>
        <v>2057337.699424848</v>
      </c>
      <c r="AE34" s="3">
        <f t="shared" si="14"/>
        <v>2057337.699424848</v>
      </c>
      <c r="AF34" s="3">
        <f t="shared" si="14"/>
        <v>2057337.699424848</v>
      </c>
      <c r="AG34" s="3">
        <f t="shared" si="14"/>
        <v>2057337.699424848</v>
      </c>
      <c r="AH34" s="3">
        <f t="shared" si="14"/>
        <v>2057337.699424848</v>
      </c>
      <c r="AI34" s="3">
        <f t="shared" si="14"/>
        <v>2057337.699424848</v>
      </c>
      <c r="AJ34" s="3">
        <f t="shared" si="14"/>
        <v>2057337.699424848</v>
      </c>
      <c r="AK34" s="3">
        <f t="shared" si="14"/>
        <v>2057337.699424848</v>
      </c>
      <c r="AL34" s="3">
        <f t="shared" si="14"/>
        <v>2057337.699424848</v>
      </c>
      <c r="AM34" s="3">
        <f t="shared" si="14"/>
        <v>2057337.699424848</v>
      </c>
    </row>
    <row r="35" spans="1:39" x14ac:dyDescent="0.3">
      <c r="A35" s="597"/>
      <c r="B35" s="11" t="str">
        <f t="shared" si="2"/>
        <v>Water Heating</v>
      </c>
      <c r="C35" s="3">
        <f t="shared" si="2"/>
        <v>0</v>
      </c>
      <c r="D35" s="3">
        <f t="shared" ref="D35:AM35" si="15">IF(SUM($C$19:$N$19)=0,0,C35+D17)</f>
        <v>0</v>
      </c>
      <c r="E35" s="3">
        <f t="shared" si="15"/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3">
        <f t="shared" si="15"/>
        <v>0</v>
      </c>
      <c r="K35" s="3">
        <f t="shared" si="15"/>
        <v>0</v>
      </c>
      <c r="L35" s="3">
        <f t="shared" si="15"/>
        <v>0</v>
      </c>
      <c r="M35" s="3">
        <f t="shared" si="15"/>
        <v>0</v>
      </c>
      <c r="N35" s="3">
        <f t="shared" si="15"/>
        <v>218023.5895297307</v>
      </c>
      <c r="O35" s="3">
        <f t="shared" si="15"/>
        <v>218023.5895297307</v>
      </c>
      <c r="P35" s="3">
        <f t="shared" si="15"/>
        <v>218023.5895297307</v>
      </c>
      <c r="Q35" s="3">
        <f t="shared" si="15"/>
        <v>218023.5895297307</v>
      </c>
      <c r="R35" s="3">
        <f t="shared" si="15"/>
        <v>218023.5895297307</v>
      </c>
      <c r="S35" s="3">
        <f t="shared" si="15"/>
        <v>218023.5895297307</v>
      </c>
      <c r="T35" s="3">
        <f t="shared" si="15"/>
        <v>218023.5895297307</v>
      </c>
      <c r="U35" s="3">
        <f t="shared" si="15"/>
        <v>218023.5895297307</v>
      </c>
      <c r="V35" s="3">
        <f t="shared" si="15"/>
        <v>218023.5895297307</v>
      </c>
      <c r="W35" s="508">
        <f t="shared" si="15"/>
        <v>218023.5895297307</v>
      </c>
      <c r="X35" s="3">
        <f t="shared" si="15"/>
        <v>218023.5895297307</v>
      </c>
      <c r="Y35" s="3">
        <f t="shared" si="15"/>
        <v>218023.5895297307</v>
      </c>
      <c r="Z35" s="3">
        <f t="shared" si="15"/>
        <v>218023.5895297307</v>
      </c>
      <c r="AA35" s="3">
        <f t="shared" si="15"/>
        <v>218023.5895297307</v>
      </c>
      <c r="AB35" s="3">
        <f t="shared" si="15"/>
        <v>218023.5895297307</v>
      </c>
      <c r="AC35" s="3">
        <f t="shared" si="15"/>
        <v>218023.5895297307</v>
      </c>
      <c r="AD35" s="3">
        <f t="shared" si="15"/>
        <v>218023.5895297307</v>
      </c>
      <c r="AE35" s="3">
        <f t="shared" si="15"/>
        <v>218023.5895297307</v>
      </c>
      <c r="AF35" s="3">
        <f t="shared" si="15"/>
        <v>218023.5895297307</v>
      </c>
      <c r="AG35" s="3">
        <f t="shared" si="15"/>
        <v>218023.5895297307</v>
      </c>
      <c r="AH35" s="3">
        <f t="shared" si="15"/>
        <v>218023.5895297307</v>
      </c>
      <c r="AI35" s="3">
        <f t="shared" si="15"/>
        <v>218023.5895297307</v>
      </c>
      <c r="AJ35" s="3">
        <f t="shared" si="15"/>
        <v>218023.5895297307</v>
      </c>
      <c r="AK35" s="3">
        <f t="shared" si="15"/>
        <v>218023.5895297307</v>
      </c>
      <c r="AL35" s="3">
        <f t="shared" si="15"/>
        <v>218023.5895297307</v>
      </c>
      <c r="AM35" s="3">
        <f t="shared" si="15"/>
        <v>218023.5895297307</v>
      </c>
    </row>
    <row r="36" spans="1:39" ht="15" customHeight="1" x14ac:dyDescent="0.3">
      <c r="A36" s="597"/>
      <c r="B36" s="11" t="str">
        <f t="shared" si="2"/>
        <v xml:space="preserve"> 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5" customHeight="1" thickBot="1" x14ac:dyDescent="0.35">
      <c r="A37" s="598"/>
      <c r="B37" s="15" t="str">
        <f t="shared" si="2"/>
        <v>Monthly kWh</v>
      </c>
      <c r="C37" s="274">
        <f>SUM(C23:C36)</f>
        <v>1636508.1233735268</v>
      </c>
      <c r="D37" s="274">
        <f t="shared" ref="D37:AM37" si="16">SUM(D23:D36)</f>
        <v>3991487.0660920311</v>
      </c>
      <c r="E37" s="274">
        <f t="shared" si="16"/>
        <v>6320103.8760048077</v>
      </c>
      <c r="F37" s="274">
        <f t="shared" si="16"/>
        <v>9475339.2774247471</v>
      </c>
      <c r="G37" s="274">
        <f t="shared" si="16"/>
        <v>15004643.562969325</v>
      </c>
      <c r="H37" s="274">
        <f t="shared" si="16"/>
        <v>19648594.444472235</v>
      </c>
      <c r="I37" s="274">
        <f t="shared" si="16"/>
        <v>23946541.610408649</v>
      </c>
      <c r="J37" s="274">
        <f t="shared" si="16"/>
        <v>30258087.418200839</v>
      </c>
      <c r="K37" s="274">
        <f t="shared" si="16"/>
        <v>36757914.857626297</v>
      </c>
      <c r="L37" s="274">
        <f t="shared" si="16"/>
        <v>44611676.115647718</v>
      </c>
      <c r="M37" s="274">
        <f t="shared" si="16"/>
        <v>54818757.344130881</v>
      </c>
      <c r="N37" s="274">
        <f t="shared" si="16"/>
        <v>84452145.599874601</v>
      </c>
      <c r="O37" s="274">
        <f t="shared" si="16"/>
        <v>84452145.599874601</v>
      </c>
      <c r="P37" s="274">
        <f t="shared" si="16"/>
        <v>84452145.599874601</v>
      </c>
      <c r="Q37" s="274">
        <f t="shared" si="16"/>
        <v>84452145.599874601</v>
      </c>
      <c r="R37" s="274">
        <f t="shared" si="16"/>
        <v>84452145.599874601</v>
      </c>
      <c r="S37" s="274">
        <f t="shared" si="16"/>
        <v>84452145.599874601</v>
      </c>
      <c r="T37" s="274">
        <f t="shared" si="16"/>
        <v>84452145.599874601</v>
      </c>
      <c r="U37" s="274">
        <f t="shared" si="16"/>
        <v>84452145.599874601</v>
      </c>
      <c r="V37" s="274">
        <f t="shared" si="16"/>
        <v>84452145.599874601</v>
      </c>
      <c r="W37" s="274">
        <f t="shared" si="16"/>
        <v>84452145.599874601</v>
      </c>
      <c r="X37" s="274">
        <f t="shared" si="16"/>
        <v>84452145.599874601</v>
      </c>
      <c r="Y37" s="274">
        <f t="shared" si="16"/>
        <v>84452145.599874601</v>
      </c>
      <c r="Z37" s="274">
        <f t="shared" si="16"/>
        <v>84452145.599874601</v>
      </c>
      <c r="AA37" s="274">
        <f t="shared" si="16"/>
        <v>84452145.599874601</v>
      </c>
      <c r="AB37" s="274">
        <f t="shared" si="16"/>
        <v>84452145.599874601</v>
      </c>
      <c r="AC37" s="274">
        <f t="shared" si="16"/>
        <v>84452145.599874601</v>
      </c>
      <c r="AD37" s="274">
        <f t="shared" si="16"/>
        <v>84452145.599874601</v>
      </c>
      <c r="AE37" s="274">
        <f t="shared" si="16"/>
        <v>84452145.599874601</v>
      </c>
      <c r="AF37" s="274">
        <f t="shared" si="16"/>
        <v>84452145.599874601</v>
      </c>
      <c r="AG37" s="274">
        <f t="shared" si="16"/>
        <v>84452145.599874601</v>
      </c>
      <c r="AH37" s="274">
        <f t="shared" si="16"/>
        <v>84452145.599874601</v>
      </c>
      <c r="AI37" s="274">
        <f t="shared" si="16"/>
        <v>84452145.599874601</v>
      </c>
      <c r="AJ37" s="274">
        <f t="shared" si="16"/>
        <v>84452145.599874601</v>
      </c>
      <c r="AK37" s="274">
        <f t="shared" si="16"/>
        <v>84452145.599874601</v>
      </c>
      <c r="AL37" s="274">
        <f t="shared" si="16"/>
        <v>84452145.599874601</v>
      </c>
      <c r="AM37" s="274">
        <f t="shared" si="16"/>
        <v>84452145.599874601</v>
      </c>
    </row>
    <row r="38" spans="1:39" x14ac:dyDescent="0.3">
      <c r="A38" s="42"/>
      <c r="B38" s="145"/>
      <c r="C38" s="9"/>
      <c r="D38" s="33"/>
      <c r="E38" s="9"/>
      <c r="F38" s="33"/>
      <c r="G38" s="33"/>
      <c r="H38" s="9"/>
      <c r="I38" s="33"/>
      <c r="J38" s="33"/>
      <c r="K38" s="9"/>
      <c r="L38" s="33"/>
      <c r="M38" s="141"/>
      <c r="N38" s="366" t="s">
        <v>147</v>
      </c>
      <c r="O38" s="365">
        <f>SUM(C5:N18)</f>
        <v>84452145.599874601</v>
      </c>
      <c r="P38" s="33"/>
      <c r="Q38" s="9"/>
      <c r="R38" s="33"/>
      <c r="S38" s="33"/>
      <c r="T38" s="9"/>
      <c r="U38" s="33"/>
      <c r="V38" s="33"/>
      <c r="W38" s="9"/>
      <c r="X38" s="33"/>
      <c r="Y38" s="33"/>
      <c r="Z38" s="9"/>
      <c r="AA38" s="33"/>
      <c r="AB38" s="33"/>
      <c r="AC38" s="9"/>
      <c r="AD38" s="33"/>
      <c r="AE38" s="33"/>
      <c r="AF38" s="9"/>
      <c r="AG38" s="33"/>
      <c r="AH38" s="33"/>
      <c r="AI38" s="9"/>
      <c r="AJ38" s="33"/>
      <c r="AK38" s="33"/>
      <c r="AL38" s="9"/>
      <c r="AM38" s="33"/>
    </row>
    <row r="39" spans="1:39" ht="15" thickBot="1" x14ac:dyDescent="0.35">
      <c r="A39" s="26"/>
      <c r="B39" s="146"/>
      <c r="C39" s="22"/>
      <c r="D39" s="23"/>
      <c r="E39" s="22"/>
      <c r="F39" s="23"/>
      <c r="G39" s="23"/>
      <c r="H39" s="22"/>
      <c r="I39" s="23"/>
      <c r="J39" s="23"/>
      <c r="K39" s="22"/>
      <c r="L39" s="23"/>
      <c r="M39" s="23"/>
      <c r="N39" s="22"/>
      <c r="O39" s="23"/>
      <c r="P39" s="23"/>
      <c r="Q39" s="22"/>
      <c r="R39" s="23"/>
      <c r="S39" s="23"/>
      <c r="T39" s="22"/>
      <c r="U39" s="23"/>
      <c r="V39" s="23"/>
      <c r="W39" s="22"/>
      <c r="X39" s="23"/>
      <c r="Y39" s="23"/>
      <c r="Z39" s="22"/>
      <c r="AA39" s="23"/>
      <c r="AB39" s="23"/>
      <c r="AC39" s="22"/>
      <c r="AD39" s="23"/>
      <c r="AE39" s="23"/>
      <c r="AF39" s="22"/>
      <c r="AG39" s="23"/>
      <c r="AH39" s="23"/>
      <c r="AI39" s="22"/>
      <c r="AJ39" s="23"/>
      <c r="AK39" s="23"/>
      <c r="AL39" s="22"/>
      <c r="AM39" s="23"/>
    </row>
    <row r="40" spans="1:39" ht="15.6" x14ac:dyDescent="0.3">
      <c r="A40" s="599" t="s">
        <v>129</v>
      </c>
      <c r="B40" s="17" t="s">
        <v>124</v>
      </c>
      <c r="C40" s="271">
        <f>'2M - SGS'!C40</f>
        <v>43831</v>
      </c>
      <c r="D40" s="271">
        <f>'2M - SGS'!D40</f>
        <v>43862</v>
      </c>
      <c r="E40" s="271">
        <f>'2M - SGS'!E40</f>
        <v>43891</v>
      </c>
      <c r="F40" s="271">
        <f>'2M - SGS'!F40</f>
        <v>43922</v>
      </c>
      <c r="G40" s="271">
        <f>'2M - SGS'!G40</f>
        <v>43952</v>
      </c>
      <c r="H40" s="271">
        <f>'2M - SGS'!H40</f>
        <v>43983</v>
      </c>
      <c r="I40" s="271">
        <f>'2M - SGS'!I40</f>
        <v>44013</v>
      </c>
      <c r="J40" s="271">
        <f>'2M - SGS'!J40</f>
        <v>44044</v>
      </c>
      <c r="K40" s="271">
        <f>'2M - SGS'!K40</f>
        <v>44075</v>
      </c>
      <c r="L40" s="271">
        <f>'2M - SGS'!L40</f>
        <v>44105</v>
      </c>
      <c r="M40" s="271">
        <f>'2M - SGS'!M40</f>
        <v>44136</v>
      </c>
      <c r="N40" s="271">
        <f>'2M - SGS'!N40</f>
        <v>44166</v>
      </c>
      <c r="O40" s="271">
        <f>'2M - SGS'!O40</f>
        <v>44197</v>
      </c>
      <c r="P40" s="271">
        <f>'2M - SGS'!P40</f>
        <v>44228</v>
      </c>
      <c r="Q40" s="271">
        <f>'2M - SGS'!Q40</f>
        <v>44256</v>
      </c>
      <c r="R40" s="271">
        <f>'2M - SGS'!R40</f>
        <v>44287</v>
      </c>
      <c r="S40" s="271">
        <f>'2M - SGS'!S40</f>
        <v>44317</v>
      </c>
      <c r="T40" s="271">
        <f>'2M - SGS'!T40</f>
        <v>44348</v>
      </c>
      <c r="U40" s="271">
        <f>'2M - SGS'!U40</f>
        <v>44378</v>
      </c>
      <c r="V40" s="271">
        <f>'2M - SGS'!V40</f>
        <v>44409</v>
      </c>
      <c r="W40" s="271">
        <f>'2M - SGS'!W40</f>
        <v>44440</v>
      </c>
      <c r="X40" s="271">
        <f>'2M - SGS'!X40</f>
        <v>44470</v>
      </c>
      <c r="Y40" s="271">
        <f>'2M - SGS'!Y40</f>
        <v>44501</v>
      </c>
      <c r="Z40" s="271">
        <f>'2M - SGS'!Z40</f>
        <v>44531</v>
      </c>
      <c r="AA40" s="271">
        <f>'2M - SGS'!AA40</f>
        <v>44562</v>
      </c>
      <c r="AB40" s="271">
        <f>'2M - SGS'!AB40</f>
        <v>44593</v>
      </c>
      <c r="AC40" s="271">
        <f>'2M - SGS'!AC40</f>
        <v>44621</v>
      </c>
      <c r="AD40" s="271">
        <f>'2M - SGS'!AD40</f>
        <v>44652</v>
      </c>
      <c r="AE40" s="271">
        <f>'2M - SGS'!AE40</f>
        <v>44682</v>
      </c>
      <c r="AF40" s="271">
        <f>'2M - SGS'!AF40</f>
        <v>44713</v>
      </c>
      <c r="AG40" s="271">
        <f>'2M - SGS'!AG40</f>
        <v>44743</v>
      </c>
      <c r="AH40" s="271">
        <f>'2M - SGS'!AH40</f>
        <v>44774</v>
      </c>
      <c r="AI40" s="271">
        <f>'2M - SGS'!AI40</f>
        <v>44805</v>
      </c>
      <c r="AJ40" s="271">
        <f>'2M - SGS'!AJ40</f>
        <v>44835</v>
      </c>
      <c r="AK40" s="271">
        <f>'2M - SGS'!AK40</f>
        <v>44866</v>
      </c>
      <c r="AL40" s="271">
        <f>'2M - SGS'!AL40</f>
        <v>44896</v>
      </c>
      <c r="AM40" s="271">
        <f>'2M - SGS'!AM40</f>
        <v>44927</v>
      </c>
    </row>
    <row r="41" spans="1:39" ht="15" customHeight="1" x14ac:dyDescent="0.3">
      <c r="A41" s="600"/>
      <c r="B41" s="11" t="str">
        <f t="shared" ref="B41:B55" si="17">B23</f>
        <v>Air Comp</v>
      </c>
      <c r="C41" s="3">
        <v>0</v>
      </c>
      <c r="D41" s="3">
        <v>0</v>
      </c>
      <c r="E41" s="3">
        <v>0</v>
      </c>
      <c r="F41" s="3">
        <v>0</v>
      </c>
      <c r="G41" s="3">
        <f>F41</f>
        <v>0</v>
      </c>
      <c r="H41" s="3">
        <f t="shared" ref="H41:AM41" si="18">G41</f>
        <v>0</v>
      </c>
      <c r="I41" s="3">
        <f t="shared" si="18"/>
        <v>0</v>
      </c>
      <c r="J41" s="3">
        <f t="shared" si="18"/>
        <v>0</v>
      </c>
      <c r="K41" s="3">
        <f t="shared" si="18"/>
        <v>0</v>
      </c>
      <c r="L41" s="3">
        <f t="shared" si="18"/>
        <v>0</v>
      </c>
      <c r="M41" s="3">
        <f t="shared" si="18"/>
        <v>0</v>
      </c>
      <c r="N41" s="3">
        <f t="shared" si="18"/>
        <v>0</v>
      </c>
      <c r="O41" s="3">
        <f t="shared" si="18"/>
        <v>0</v>
      </c>
      <c r="P41" s="3">
        <f t="shared" si="18"/>
        <v>0</v>
      </c>
      <c r="Q41" s="3">
        <f t="shared" si="18"/>
        <v>0</v>
      </c>
      <c r="R41" s="3">
        <f t="shared" si="18"/>
        <v>0</v>
      </c>
      <c r="S41" s="3">
        <f t="shared" si="18"/>
        <v>0</v>
      </c>
      <c r="T41" s="3">
        <f t="shared" si="18"/>
        <v>0</v>
      </c>
      <c r="U41" s="3">
        <f t="shared" si="18"/>
        <v>0</v>
      </c>
      <c r="V41" s="3">
        <f t="shared" si="18"/>
        <v>0</v>
      </c>
      <c r="W41" s="3">
        <f t="shared" si="18"/>
        <v>0</v>
      </c>
      <c r="X41" s="3">
        <f t="shared" si="18"/>
        <v>0</v>
      </c>
      <c r="Y41" s="3">
        <f t="shared" si="18"/>
        <v>0</v>
      </c>
      <c r="Z41" s="3">
        <f t="shared" si="18"/>
        <v>0</v>
      </c>
      <c r="AA41" s="3">
        <f t="shared" si="18"/>
        <v>0</v>
      </c>
      <c r="AB41" s="3">
        <f t="shared" si="18"/>
        <v>0</v>
      </c>
      <c r="AC41" s="508">
        <v>2356502.9483296219</v>
      </c>
      <c r="AD41" s="3">
        <f t="shared" si="18"/>
        <v>2356502.9483296219</v>
      </c>
      <c r="AE41" s="3">
        <f t="shared" si="18"/>
        <v>2356502.9483296219</v>
      </c>
      <c r="AF41" s="3">
        <f t="shared" si="18"/>
        <v>2356502.9483296219</v>
      </c>
      <c r="AG41" s="3">
        <f t="shared" si="18"/>
        <v>2356502.9483296219</v>
      </c>
      <c r="AH41" s="3">
        <f t="shared" si="18"/>
        <v>2356502.9483296219</v>
      </c>
      <c r="AI41" s="3">
        <f t="shared" si="18"/>
        <v>2356502.9483296219</v>
      </c>
      <c r="AJ41" s="3">
        <f t="shared" si="18"/>
        <v>2356502.9483296219</v>
      </c>
      <c r="AK41" s="3">
        <f t="shared" si="18"/>
        <v>2356502.9483296219</v>
      </c>
      <c r="AL41" s="3">
        <f t="shared" si="18"/>
        <v>2356502.9483296219</v>
      </c>
      <c r="AM41" s="3">
        <f t="shared" si="18"/>
        <v>2356502.9483296219</v>
      </c>
    </row>
    <row r="42" spans="1:39" x14ac:dyDescent="0.3">
      <c r="A42" s="600"/>
      <c r="B42" s="12" t="str">
        <f t="shared" si="17"/>
        <v>Building Shell</v>
      </c>
      <c r="C42" s="3">
        <v>0</v>
      </c>
      <c r="D42" s="3">
        <v>0</v>
      </c>
      <c r="E42" s="3">
        <v>0</v>
      </c>
      <c r="F42" s="3">
        <v>0</v>
      </c>
      <c r="G42" s="3">
        <f t="shared" ref="G42:AM42" si="19">F42</f>
        <v>0</v>
      </c>
      <c r="H42" s="3">
        <f t="shared" si="19"/>
        <v>0</v>
      </c>
      <c r="I42" s="3">
        <f t="shared" si="19"/>
        <v>0</v>
      </c>
      <c r="J42" s="3">
        <f t="shared" si="19"/>
        <v>0</v>
      </c>
      <c r="K42" s="3">
        <f t="shared" si="19"/>
        <v>0</v>
      </c>
      <c r="L42" s="3">
        <f t="shared" si="19"/>
        <v>0</v>
      </c>
      <c r="M42" s="3">
        <f t="shared" si="19"/>
        <v>0</v>
      </c>
      <c r="N42" s="3">
        <f t="shared" si="19"/>
        <v>0</v>
      </c>
      <c r="O42" s="3">
        <f t="shared" si="19"/>
        <v>0</v>
      </c>
      <c r="P42" s="3">
        <f t="shared" si="19"/>
        <v>0</v>
      </c>
      <c r="Q42" s="3">
        <f t="shared" si="19"/>
        <v>0</v>
      </c>
      <c r="R42" s="3">
        <f t="shared" si="19"/>
        <v>0</v>
      </c>
      <c r="S42" s="3">
        <f t="shared" si="19"/>
        <v>0</v>
      </c>
      <c r="T42" s="3">
        <f t="shared" si="19"/>
        <v>0</v>
      </c>
      <c r="U42" s="3">
        <f t="shared" si="19"/>
        <v>0</v>
      </c>
      <c r="V42" s="3">
        <f t="shared" si="19"/>
        <v>0</v>
      </c>
      <c r="W42" s="3">
        <f t="shared" si="19"/>
        <v>0</v>
      </c>
      <c r="X42" s="3">
        <f t="shared" si="19"/>
        <v>0</v>
      </c>
      <c r="Y42" s="3">
        <f t="shared" si="19"/>
        <v>0</v>
      </c>
      <c r="Z42" s="3">
        <f t="shared" si="19"/>
        <v>0</v>
      </c>
      <c r="AA42" s="3">
        <f t="shared" si="19"/>
        <v>0</v>
      </c>
      <c r="AB42" s="3">
        <f t="shared" si="19"/>
        <v>0</v>
      </c>
      <c r="AC42" s="508">
        <v>72044.616220796481</v>
      </c>
      <c r="AD42" s="3">
        <f t="shared" si="19"/>
        <v>72044.616220796481</v>
      </c>
      <c r="AE42" s="3">
        <f t="shared" si="19"/>
        <v>72044.616220796481</v>
      </c>
      <c r="AF42" s="3">
        <f t="shared" si="19"/>
        <v>72044.616220796481</v>
      </c>
      <c r="AG42" s="3">
        <f t="shared" si="19"/>
        <v>72044.616220796481</v>
      </c>
      <c r="AH42" s="3">
        <f t="shared" si="19"/>
        <v>72044.616220796481</v>
      </c>
      <c r="AI42" s="3">
        <f t="shared" si="19"/>
        <v>72044.616220796481</v>
      </c>
      <c r="AJ42" s="3">
        <f t="shared" si="19"/>
        <v>72044.616220796481</v>
      </c>
      <c r="AK42" s="3">
        <f t="shared" si="19"/>
        <v>72044.616220796481</v>
      </c>
      <c r="AL42" s="3">
        <f t="shared" si="19"/>
        <v>72044.616220796481</v>
      </c>
      <c r="AM42" s="3">
        <f t="shared" si="19"/>
        <v>72044.616220796481</v>
      </c>
    </row>
    <row r="43" spans="1:39" x14ac:dyDescent="0.3">
      <c r="A43" s="600"/>
      <c r="B43" s="11" t="str">
        <f t="shared" si="17"/>
        <v>Cooking</v>
      </c>
      <c r="C43" s="3">
        <v>0</v>
      </c>
      <c r="D43" s="3">
        <v>0</v>
      </c>
      <c r="E43" s="3">
        <v>0</v>
      </c>
      <c r="F43" s="3">
        <v>0</v>
      </c>
      <c r="G43" s="3">
        <f t="shared" ref="G43:AM43" si="20">F43</f>
        <v>0</v>
      </c>
      <c r="H43" s="3">
        <f t="shared" si="20"/>
        <v>0</v>
      </c>
      <c r="I43" s="3">
        <f t="shared" si="20"/>
        <v>0</v>
      </c>
      <c r="J43" s="3">
        <f t="shared" si="20"/>
        <v>0</v>
      </c>
      <c r="K43" s="3">
        <f t="shared" si="20"/>
        <v>0</v>
      </c>
      <c r="L43" s="3">
        <f t="shared" si="20"/>
        <v>0</v>
      </c>
      <c r="M43" s="3">
        <f t="shared" si="20"/>
        <v>0</v>
      </c>
      <c r="N43" s="3">
        <f t="shared" si="20"/>
        <v>0</v>
      </c>
      <c r="O43" s="3">
        <f t="shared" si="20"/>
        <v>0</v>
      </c>
      <c r="P43" s="3">
        <f t="shared" si="20"/>
        <v>0</v>
      </c>
      <c r="Q43" s="3">
        <f t="shared" si="20"/>
        <v>0</v>
      </c>
      <c r="R43" s="3">
        <f t="shared" si="20"/>
        <v>0</v>
      </c>
      <c r="S43" s="3">
        <f t="shared" si="20"/>
        <v>0</v>
      </c>
      <c r="T43" s="3">
        <f t="shared" si="20"/>
        <v>0</v>
      </c>
      <c r="U43" s="3">
        <f t="shared" si="20"/>
        <v>0</v>
      </c>
      <c r="V43" s="3">
        <f t="shared" si="20"/>
        <v>0</v>
      </c>
      <c r="W43" s="3">
        <f t="shared" si="20"/>
        <v>0</v>
      </c>
      <c r="X43" s="3">
        <f t="shared" si="20"/>
        <v>0</v>
      </c>
      <c r="Y43" s="3">
        <f t="shared" si="20"/>
        <v>0</v>
      </c>
      <c r="Z43" s="3">
        <f t="shared" si="20"/>
        <v>0</v>
      </c>
      <c r="AA43" s="3">
        <f t="shared" si="20"/>
        <v>0</v>
      </c>
      <c r="AB43" s="3">
        <f t="shared" si="20"/>
        <v>0</v>
      </c>
      <c r="AC43" s="508">
        <v>8130.4160000000002</v>
      </c>
      <c r="AD43" s="3">
        <f t="shared" si="20"/>
        <v>8130.4160000000002</v>
      </c>
      <c r="AE43" s="3">
        <f t="shared" si="20"/>
        <v>8130.4160000000002</v>
      </c>
      <c r="AF43" s="3">
        <f t="shared" si="20"/>
        <v>8130.4160000000002</v>
      </c>
      <c r="AG43" s="3">
        <f t="shared" si="20"/>
        <v>8130.4160000000002</v>
      </c>
      <c r="AH43" s="3">
        <f t="shared" si="20"/>
        <v>8130.4160000000002</v>
      </c>
      <c r="AI43" s="3">
        <f t="shared" si="20"/>
        <v>8130.4160000000002</v>
      </c>
      <c r="AJ43" s="3">
        <f t="shared" si="20"/>
        <v>8130.4160000000002</v>
      </c>
      <c r="AK43" s="3">
        <f t="shared" si="20"/>
        <v>8130.4160000000002</v>
      </c>
      <c r="AL43" s="3">
        <f t="shared" si="20"/>
        <v>8130.4160000000002</v>
      </c>
      <c r="AM43" s="3">
        <f t="shared" si="20"/>
        <v>8130.4160000000002</v>
      </c>
    </row>
    <row r="44" spans="1:39" x14ac:dyDescent="0.3">
      <c r="A44" s="600"/>
      <c r="B44" s="11" t="str">
        <f t="shared" si="17"/>
        <v>Cooling</v>
      </c>
      <c r="C44" s="3">
        <v>0</v>
      </c>
      <c r="D44" s="3">
        <v>0</v>
      </c>
      <c r="E44" s="3">
        <v>0</v>
      </c>
      <c r="F44" s="3">
        <v>0</v>
      </c>
      <c r="G44" s="3">
        <f t="shared" ref="G44:AM44" si="21">F44</f>
        <v>0</v>
      </c>
      <c r="H44" s="3">
        <f t="shared" si="21"/>
        <v>0</v>
      </c>
      <c r="I44" s="3">
        <f t="shared" si="21"/>
        <v>0</v>
      </c>
      <c r="J44" s="3">
        <f t="shared" si="21"/>
        <v>0</v>
      </c>
      <c r="K44" s="3">
        <f t="shared" si="21"/>
        <v>0</v>
      </c>
      <c r="L44" s="3">
        <f t="shared" si="21"/>
        <v>0</v>
      </c>
      <c r="M44" s="3">
        <f t="shared" si="21"/>
        <v>0</v>
      </c>
      <c r="N44" s="3">
        <f t="shared" si="21"/>
        <v>0</v>
      </c>
      <c r="O44" s="3">
        <f t="shared" si="21"/>
        <v>0</v>
      </c>
      <c r="P44" s="3">
        <f t="shared" si="21"/>
        <v>0</v>
      </c>
      <c r="Q44" s="3">
        <f t="shared" si="21"/>
        <v>0</v>
      </c>
      <c r="R44" s="3">
        <f t="shared" si="21"/>
        <v>0</v>
      </c>
      <c r="S44" s="3">
        <f t="shared" si="21"/>
        <v>0</v>
      </c>
      <c r="T44" s="3">
        <f t="shared" si="21"/>
        <v>0</v>
      </c>
      <c r="U44" s="3">
        <f t="shared" si="21"/>
        <v>0</v>
      </c>
      <c r="V44" s="3">
        <f t="shared" si="21"/>
        <v>0</v>
      </c>
      <c r="W44" s="3">
        <f t="shared" si="21"/>
        <v>0</v>
      </c>
      <c r="X44" s="3">
        <f t="shared" si="21"/>
        <v>0</v>
      </c>
      <c r="Y44" s="3">
        <f t="shared" si="21"/>
        <v>0</v>
      </c>
      <c r="Z44" s="3">
        <f t="shared" si="21"/>
        <v>0</v>
      </c>
      <c r="AA44" s="3">
        <f t="shared" si="21"/>
        <v>0</v>
      </c>
      <c r="AB44" s="3">
        <f t="shared" si="21"/>
        <v>0</v>
      </c>
      <c r="AC44" s="508">
        <v>7172951.8292266373</v>
      </c>
      <c r="AD44" s="3">
        <f t="shared" si="21"/>
        <v>7172951.8292266373</v>
      </c>
      <c r="AE44" s="3">
        <f t="shared" si="21"/>
        <v>7172951.8292266373</v>
      </c>
      <c r="AF44" s="3">
        <f t="shared" si="21"/>
        <v>7172951.8292266373</v>
      </c>
      <c r="AG44" s="3">
        <f t="shared" si="21"/>
        <v>7172951.8292266373</v>
      </c>
      <c r="AH44" s="3">
        <f t="shared" si="21"/>
        <v>7172951.8292266373</v>
      </c>
      <c r="AI44" s="3">
        <f t="shared" si="21"/>
        <v>7172951.8292266373</v>
      </c>
      <c r="AJ44" s="3">
        <f t="shared" si="21"/>
        <v>7172951.8292266373</v>
      </c>
      <c r="AK44" s="3">
        <f t="shared" si="21"/>
        <v>7172951.8292266373</v>
      </c>
      <c r="AL44" s="3">
        <f t="shared" si="21"/>
        <v>7172951.8292266373</v>
      </c>
      <c r="AM44" s="3">
        <f t="shared" si="21"/>
        <v>7172951.8292266373</v>
      </c>
    </row>
    <row r="45" spans="1:39" x14ac:dyDescent="0.3">
      <c r="A45" s="600"/>
      <c r="B45" s="12" t="str">
        <f t="shared" si="17"/>
        <v>Ext Lighting</v>
      </c>
      <c r="C45" s="3">
        <v>0</v>
      </c>
      <c r="D45" s="3">
        <v>0</v>
      </c>
      <c r="E45" s="3">
        <v>0</v>
      </c>
      <c r="F45" s="3">
        <v>0</v>
      </c>
      <c r="G45" s="3">
        <f t="shared" ref="G45:AM45" si="22">F45</f>
        <v>0</v>
      </c>
      <c r="H45" s="3">
        <f t="shared" si="22"/>
        <v>0</v>
      </c>
      <c r="I45" s="3">
        <f t="shared" si="22"/>
        <v>0</v>
      </c>
      <c r="J45" s="3">
        <f t="shared" si="22"/>
        <v>0</v>
      </c>
      <c r="K45" s="3">
        <f t="shared" si="22"/>
        <v>0</v>
      </c>
      <c r="L45" s="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2"/>
        <v>0</v>
      </c>
      <c r="S45" s="3">
        <f t="shared" si="22"/>
        <v>0</v>
      </c>
      <c r="T45" s="3">
        <f t="shared" si="22"/>
        <v>0</v>
      </c>
      <c r="U45" s="3">
        <f t="shared" si="22"/>
        <v>0</v>
      </c>
      <c r="V45" s="3">
        <f t="shared" si="22"/>
        <v>0</v>
      </c>
      <c r="W45" s="3">
        <f t="shared" si="22"/>
        <v>0</v>
      </c>
      <c r="X45" s="3">
        <f t="shared" si="22"/>
        <v>0</v>
      </c>
      <c r="Y45" s="3">
        <f t="shared" si="22"/>
        <v>0</v>
      </c>
      <c r="Z45" s="3">
        <f t="shared" si="22"/>
        <v>0</v>
      </c>
      <c r="AA45" s="3">
        <f t="shared" si="22"/>
        <v>0</v>
      </c>
      <c r="AB45" s="3">
        <f t="shared" si="22"/>
        <v>0</v>
      </c>
      <c r="AC45" s="508">
        <v>0</v>
      </c>
      <c r="AD45" s="3">
        <f t="shared" si="22"/>
        <v>0</v>
      </c>
      <c r="AE45" s="3">
        <f t="shared" si="22"/>
        <v>0</v>
      </c>
      <c r="AF45" s="3">
        <f t="shared" si="22"/>
        <v>0</v>
      </c>
      <c r="AG45" s="3">
        <f t="shared" si="22"/>
        <v>0</v>
      </c>
      <c r="AH45" s="3">
        <f t="shared" si="22"/>
        <v>0</v>
      </c>
      <c r="AI45" s="3">
        <f t="shared" si="22"/>
        <v>0</v>
      </c>
      <c r="AJ45" s="3">
        <f t="shared" si="22"/>
        <v>0</v>
      </c>
      <c r="AK45" s="3">
        <f t="shared" si="22"/>
        <v>0</v>
      </c>
      <c r="AL45" s="3">
        <f t="shared" si="22"/>
        <v>0</v>
      </c>
      <c r="AM45" s="3">
        <f t="shared" si="22"/>
        <v>0</v>
      </c>
    </row>
    <row r="46" spans="1:39" x14ac:dyDescent="0.3">
      <c r="A46" s="600"/>
      <c r="B46" s="11" t="str">
        <f t="shared" si="17"/>
        <v>Heating</v>
      </c>
      <c r="C46" s="3">
        <v>0</v>
      </c>
      <c r="D46" s="3">
        <v>0</v>
      </c>
      <c r="E46" s="3">
        <v>0</v>
      </c>
      <c r="F46" s="3">
        <v>0</v>
      </c>
      <c r="G46" s="3">
        <f t="shared" ref="G46:AM46" si="23">F46</f>
        <v>0</v>
      </c>
      <c r="H46" s="3">
        <f t="shared" si="23"/>
        <v>0</v>
      </c>
      <c r="I46" s="3">
        <f t="shared" si="23"/>
        <v>0</v>
      </c>
      <c r="J46" s="3">
        <f t="shared" si="23"/>
        <v>0</v>
      </c>
      <c r="K46" s="3">
        <f t="shared" si="23"/>
        <v>0</v>
      </c>
      <c r="L46" s="3">
        <f t="shared" si="23"/>
        <v>0</v>
      </c>
      <c r="M46" s="3">
        <f t="shared" si="23"/>
        <v>0</v>
      </c>
      <c r="N46" s="3">
        <f t="shared" si="23"/>
        <v>0</v>
      </c>
      <c r="O46" s="3">
        <f t="shared" si="23"/>
        <v>0</v>
      </c>
      <c r="P46" s="3">
        <f t="shared" si="23"/>
        <v>0</v>
      </c>
      <c r="Q46" s="3">
        <f t="shared" si="23"/>
        <v>0</v>
      </c>
      <c r="R46" s="3">
        <f t="shared" si="23"/>
        <v>0</v>
      </c>
      <c r="S46" s="3">
        <f t="shared" si="23"/>
        <v>0</v>
      </c>
      <c r="T46" s="3">
        <f t="shared" si="23"/>
        <v>0</v>
      </c>
      <c r="U46" s="3">
        <f t="shared" si="23"/>
        <v>0</v>
      </c>
      <c r="V46" s="3">
        <f t="shared" si="23"/>
        <v>0</v>
      </c>
      <c r="W46" s="3">
        <f t="shared" si="23"/>
        <v>0</v>
      </c>
      <c r="X46" s="3">
        <f t="shared" si="23"/>
        <v>0</v>
      </c>
      <c r="Y46" s="3">
        <f t="shared" si="23"/>
        <v>0</v>
      </c>
      <c r="Z46" s="3">
        <f t="shared" si="23"/>
        <v>0</v>
      </c>
      <c r="AA46" s="3">
        <f t="shared" si="23"/>
        <v>0</v>
      </c>
      <c r="AB46" s="3">
        <f t="shared" si="23"/>
        <v>0</v>
      </c>
      <c r="AC46" s="508">
        <v>0</v>
      </c>
      <c r="AD46" s="3">
        <f t="shared" si="23"/>
        <v>0</v>
      </c>
      <c r="AE46" s="3">
        <f t="shared" si="23"/>
        <v>0</v>
      </c>
      <c r="AF46" s="3">
        <f t="shared" si="23"/>
        <v>0</v>
      </c>
      <c r="AG46" s="3">
        <f t="shared" si="23"/>
        <v>0</v>
      </c>
      <c r="AH46" s="3">
        <f t="shared" si="23"/>
        <v>0</v>
      </c>
      <c r="AI46" s="3">
        <f t="shared" si="23"/>
        <v>0</v>
      </c>
      <c r="AJ46" s="3">
        <f t="shared" si="23"/>
        <v>0</v>
      </c>
      <c r="AK46" s="3">
        <f t="shared" si="23"/>
        <v>0</v>
      </c>
      <c r="AL46" s="3">
        <f t="shared" si="23"/>
        <v>0</v>
      </c>
      <c r="AM46" s="3">
        <f t="shared" si="23"/>
        <v>0</v>
      </c>
    </row>
    <row r="47" spans="1:39" x14ac:dyDescent="0.3">
      <c r="A47" s="600"/>
      <c r="B47" s="11" t="str">
        <f t="shared" si="17"/>
        <v>HVAC</v>
      </c>
      <c r="C47" s="3">
        <v>0</v>
      </c>
      <c r="D47" s="3">
        <v>0</v>
      </c>
      <c r="E47" s="3">
        <v>0</v>
      </c>
      <c r="F47" s="3">
        <v>0</v>
      </c>
      <c r="G47" s="3">
        <f t="shared" ref="G47:AM47" si="24">F47</f>
        <v>0</v>
      </c>
      <c r="H47" s="3">
        <f t="shared" si="24"/>
        <v>0</v>
      </c>
      <c r="I47" s="3">
        <f t="shared" si="24"/>
        <v>0</v>
      </c>
      <c r="J47" s="3">
        <f t="shared" si="24"/>
        <v>0</v>
      </c>
      <c r="K47" s="3">
        <f t="shared" si="24"/>
        <v>0</v>
      </c>
      <c r="L47" s="3">
        <f t="shared" si="24"/>
        <v>0</v>
      </c>
      <c r="M47" s="3">
        <f t="shared" si="24"/>
        <v>0</v>
      </c>
      <c r="N47" s="3">
        <f t="shared" si="24"/>
        <v>0</v>
      </c>
      <c r="O47" s="3">
        <f t="shared" si="24"/>
        <v>0</v>
      </c>
      <c r="P47" s="3">
        <f t="shared" si="24"/>
        <v>0</v>
      </c>
      <c r="Q47" s="3">
        <f t="shared" si="24"/>
        <v>0</v>
      </c>
      <c r="R47" s="3">
        <f t="shared" si="24"/>
        <v>0</v>
      </c>
      <c r="S47" s="3">
        <f t="shared" si="24"/>
        <v>0</v>
      </c>
      <c r="T47" s="3">
        <f t="shared" si="24"/>
        <v>0</v>
      </c>
      <c r="U47" s="3">
        <f t="shared" si="24"/>
        <v>0</v>
      </c>
      <c r="V47" s="3">
        <f t="shared" si="24"/>
        <v>0</v>
      </c>
      <c r="W47" s="3">
        <f t="shared" si="24"/>
        <v>0</v>
      </c>
      <c r="X47" s="3">
        <f t="shared" si="24"/>
        <v>0</v>
      </c>
      <c r="Y47" s="3">
        <f t="shared" si="24"/>
        <v>0</v>
      </c>
      <c r="Z47" s="3">
        <f t="shared" si="24"/>
        <v>0</v>
      </c>
      <c r="AA47" s="3">
        <f t="shared" si="24"/>
        <v>0</v>
      </c>
      <c r="AB47" s="3">
        <f t="shared" si="24"/>
        <v>0</v>
      </c>
      <c r="AC47" s="508">
        <v>13045743.46784262</v>
      </c>
      <c r="AD47" s="3">
        <f t="shared" si="24"/>
        <v>13045743.46784262</v>
      </c>
      <c r="AE47" s="3">
        <f t="shared" si="24"/>
        <v>13045743.46784262</v>
      </c>
      <c r="AF47" s="3">
        <f t="shared" si="24"/>
        <v>13045743.46784262</v>
      </c>
      <c r="AG47" s="3">
        <f t="shared" si="24"/>
        <v>13045743.46784262</v>
      </c>
      <c r="AH47" s="3">
        <f t="shared" si="24"/>
        <v>13045743.46784262</v>
      </c>
      <c r="AI47" s="3">
        <f t="shared" si="24"/>
        <v>13045743.46784262</v>
      </c>
      <c r="AJ47" s="3">
        <f t="shared" si="24"/>
        <v>13045743.46784262</v>
      </c>
      <c r="AK47" s="3">
        <f t="shared" si="24"/>
        <v>13045743.46784262</v>
      </c>
      <c r="AL47" s="3">
        <f t="shared" si="24"/>
        <v>13045743.46784262</v>
      </c>
      <c r="AM47" s="3">
        <f t="shared" si="24"/>
        <v>13045743.46784262</v>
      </c>
    </row>
    <row r="48" spans="1:39" x14ac:dyDescent="0.3">
      <c r="A48" s="600"/>
      <c r="B48" s="11" t="str">
        <f t="shared" si="17"/>
        <v>Lighting</v>
      </c>
      <c r="C48" s="3">
        <v>0</v>
      </c>
      <c r="D48" s="3">
        <v>0</v>
      </c>
      <c r="E48" s="3">
        <v>0</v>
      </c>
      <c r="F48" s="3">
        <v>0</v>
      </c>
      <c r="G48" s="3">
        <f t="shared" ref="G48:AM48" si="25">F48</f>
        <v>0</v>
      </c>
      <c r="H48" s="3">
        <f t="shared" si="25"/>
        <v>0</v>
      </c>
      <c r="I48" s="3">
        <f t="shared" si="25"/>
        <v>0</v>
      </c>
      <c r="J48" s="3">
        <f t="shared" si="25"/>
        <v>0</v>
      </c>
      <c r="K48" s="3">
        <f t="shared" si="25"/>
        <v>0</v>
      </c>
      <c r="L48" s="3">
        <f t="shared" si="25"/>
        <v>0</v>
      </c>
      <c r="M48" s="3">
        <f t="shared" si="25"/>
        <v>0</v>
      </c>
      <c r="N48" s="3">
        <f t="shared" si="25"/>
        <v>0</v>
      </c>
      <c r="O48" s="3">
        <f t="shared" si="25"/>
        <v>0</v>
      </c>
      <c r="P48" s="3">
        <f t="shared" si="25"/>
        <v>0</v>
      </c>
      <c r="Q48" s="3">
        <f t="shared" si="25"/>
        <v>0</v>
      </c>
      <c r="R48" s="3">
        <f t="shared" si="25"/>
        <v>0</v>
      </c>
      <c r="S48" s="3">
        <f t="shared" si="25"/>
        <v>0</v>
      </c>
      <c r="T48" s="3">
        <f t="shared" si="25"/>
        <v>0</v>
      </c>
      <c r="U48" s="3">
        <f t="shared" si="25"/>
        <v>0</v>
      </c>
      <c r="V48" s="3">
        <f t="shared" si="25"/>
        <v>0</v>
      </c>
      <c r="W48" s="3">
        <f t="shared" si="25"/>
        <v>0</v>
      </c>
      <c r="X48" s="3">
        <f t="shared" si="25"/>
        <v>0</v>
      </c>
      <c r="Y48" s="3">
        <f t="shared" si="25"/>
        <v>0</v>
      </c>
      <c r="Z48" s="3">
        <f t="shared" si="25"/>
        <v>0</v>
      </c>
      <c r="AA48" s="3">
        <f t="shared" si="25"/>
        <v>0</v>
      </c>
      <c r="AB48" s="3">
        <f t="shared" si="25"/>
        <v>0</v>
      </c>
      <c r="AC48" s="508">
        <v>57447583.136421904</v>
      </c>
      <c r="AD48" s="3">
        <f t="shared" si="25"/>
        <v>57447583.136421904</v>
      </c>
      <c r="AE48" s="3">
        <f t="shared" si="25"/>
        <v>57447583.136421904</v>
      </c>
      <c r="AF48" s="3">
        <f t="shared" si="25"/>
        <v>57447583.136421904</v>
      </c>
      <c r="AG48" s="3">
        <f t="shared" si="25"/>
        <v>57447583.136421904</v>
      </c>
      <c r="AH48" s="3">
        <f t="shared" si="25"/>
        <v>57447583.136421904</v>
      </c>
      <c r="AI48" s="3">
        <f t="shared" si="25"/>
        <v>57447583.136421904</v>
      </c>
      <c r="AJ48" s="3">
        <f t="shared" si="25"/>
        <v>57447583.136421904</v>
      </c>
      <c r="AK48" s="3">
        <f t="shared" si="25"/>
        <v>57447583.136421904</v>
      </c>
      <c r="AL48" s="3">
        <f t="shared" si="25"/>
        <v>57447583.136421904</v>
      </c>
      <c r="AM48" s="3">
        <f t="shared" si="25"/>
        <v>57447583.136421904</v>
      </c>
    </row>
    <row r="49" spans="1:39" x14ac:dyDescent="0.3">
      <c r="A49" s="600"/>
      <c r="B49" s="11" t="str">
        <f t="shared" si="17"/>
        <v>Miscellaneous</v>
      </c>
      <c r="C49" s="3">
        <v>0</v>
      </c>
      <c r="D49" s="3">
        <v>0</v>
      </c>
      <c r="E49" s="3">
        <v>0</v>
      </c>
      <c r="F49" s="3">
        <v>0</v>
      </c>
      <c r="G49" s="3">
        <f t="shared" ref="G49:AM49" si="26">F49</f>
        <v>0</v>
      </c>
      <c r="H49" s="3">
        <f t="shared" si="26"/>
        <v>0</v>
      </c>
      <c r="I49" s="3">
        <f t="shared" si="26"/>
        <v>0</v>
      </c>
      <c r="J49" s="3">
        <f t="shared" si="26"/>
        <v>0</v>
      </c>
      <c r="K49" s="3">
        <f t="shared" si="26"/>
        <v>0</v>
      </c>
      <c r="L49" s="3">
        <f t="shared" si="26"/>
        <v>0</v>
      </c>
      <c r="M49" s="3">
        <f t="shared" si="26"/>
        <v>0</v>
      </c>
      <c r="N49" s="3">
        <f t="shared" si="26"/>
        <v>0</v>
      </c>
      <c r="O49" s="3">
        <f t="shared" si="26"/>
        <v>0</v>
      </c>
      <c r="P49" s="3">
        <f t="shared" si="26"/>
        <v>0</v>
      </c>
      <c r="Q49" s="3">
        <f t="shared" si="26"/>
        <v>0</v>
      </c>
      <c r="R49" s="3">
        <f t="shared" si="26"/>
        <v>0</v>
      </c>
      <c r="S49" s="3">
        <f t="shared" si="26"/>
        <v>0</v>
      </c>
      <c r="T49" s="3">
        <f t="shared" si="26"/>
        <v>0</v>
      </c>
      <c r="U49" s="3">
        <f t="shared" si="26"/>
        <v>0</v>
      </c>
      <c r="V49" s="3">
        <f t="shared" si="26"/>
        <v>0</v>
      </c>
      <c r="W49" s="3">
        <f t="shared" si="26"/>
        <v>0</v>
      </c>
      <c r="X49" s="3">
        <f t="shared" si="26"/>
        <v>0</v>
      </c>
      <c r="Y49" s="3">
        <f t="shared" si="26"/>
        <v>0</v>
      </c>
      <c r="Z49" s="3">
        <f t="shared" si="26"/>
        <v>0</v>
      </c>
      <c r="AA49" s="3">
        <f t="shared" si="26"/>
        <v>0</v>
      </c>
      <c r="AB49" s="3">
        <f t="shared" si="26"/>
        <v>0</v>
      </c>
      <c r="AC49" s="508">
        <v>0</v>
      </c>
      <c r="AD49" s="3">
        <f t="shared" si="26"/>
        <v>0</v>
      </c>
      <c r="AE49" s="3">
        <f t="shared" si="26"/>
        <v>0</v>
      </c>
      <c r="AF49" s="3">
        <f t="shared" si="26"/>
        <v>0</v>
      </c>
      <c r="AG49" s="3">
        <f t="shared" si="26"/>
        <v>0</v>
      </c>
      <c r="AH49" s="3">
        <f t="shared" si="26"/>
        <v>0</v>
      </c>
      <c r="AI49" s="3">
        <f t="shared" si="26"/>
        <v>0</v>
      </c>
      <c r="AJ49" s="3">
        <f t="shared" si="26"/>
        <v>0</v>
      </c>
      <c r="AK49" s="3">
        <f t="shared" si="26"/>
        <v>0</v>
      </c>
      <c r="AL49" s="3">
        <f t="shared" si="26"/>
        <v>0</v>
      </c>
      <c r="AM49" s="3">
        <f t="shared" si="26"/>
        <v>0</v>
      </c>
    </row>
    <row r="50" spans="1:39" ht="15" customHeight="1" x14ac:dyDescent="0.3">
      <c r="A50" s="600"/>
      <c r="B50" s="11" t="str">
        <f t="shared" si="17"/>
        <v>Motors</v>
      </c>
      <c r="C50" s="3">
        <v>0</v>
      </c>
      <c r="D50" s="3">
        <v>0</v>
      </c>
      <c r="E50" s="3">
        <v>0</v>
      </c>
      <c r="F50" s="3">
        <v>0</v>
      </c>
      <c r="G50" s="3">
        <f t="shared" ref="G50:AM50" si="27">F50</f>
        <v>0</v>
      </c>
      <c r="H50" s="3">
        <f t="shared" si="27"/>
        <v>0</v>
      </c>
      <c r="I50" s="3">
        <f t="shared" si="27"/>
        <v>0</v>
      </c>
      <c r="J50" s="3">
        <f t="shared" si="27"/>
        <v>0</v>
      </c>
      <c r="K50" s="3">
        <f t="shared" si="27"/>
        <v>0</v>
      </c>
      <c r="L50" s="3">
        <f t="shared" si="27"/>
        <v>0</v>
      </c>
      <c r="M50" s="3">
        <f t="shared" si="27"/>
        <v>0</v>
      </c>
      <c r="N50" s="3">
        <f t="shared" si="27"/>
        <v>0</v>
      </c>
      <c r="O50" s="3">
        <f t="shared" si="27"/>
        <v>0</v>
      </c>
      <c r="P50" s="3">
        <f t="shared" si="27"/>
        <v>0</v>
      </c>
      <c r="Q50" s="3">
        <f t="shared" si="27"/>
        <v>0</v>
      </c>
      <c r="R50" s="3">
        <f t="shared" si="27"/>
        <v>0</v>
      </c>
      <c r="S50" s="3">
        <f t="shared" si="27"/>
        <v>0</v>
      </c>
      <c r="T50" s="3">
        <f t="shared" si="27"/>
        <v>0</v>
      </c>
      <c r="U50" s="3">
        <f t="shared" si="27"/>
        <v>0</v>
      </c>
      <c r="V50" s="3">
        <f t="shared" si="27"/>
        <v>0</v>
      </c>
      <c r="W50" s="3">
        <f t="shared" si="27"/>
        <v>0</v>
      </c>
      <c r="X50" s="3">
        <f t="shared" si="27"/>
        <v>0</v>
      </c>
      <c r="Y50" s="3">
        <f t="shared" si="27"/>
        <v>0</v>
      </c>
      <c r="Z50" s="3">
        <f t="shared" si="27"/>
        <v>0</v>
      </c>
      <c r="AA50" s="3">
        <f t="shared" si="27"/>
        <v>0</v>
      </c>
      <c r="AB50" s="3">
        <f t="shared" si="27"/>
        <v>0</v>
      </c>
      <c r="AC50" s="508">
        <v>2073827.8968784399</v>
      </c>
      <c r="AD50" s="3">
        <f t="shared" si="27"/>
        <v>2073827.8968784399</v>
      </c>
      <c r="AE50" s="3">
        <f t="shared" si="27"/>
        <v>2073827.8968784399</v>
      </c>
      <c r="AF50" s="3">
        <f t="shared" si="27"/>
        <v>2073827.8968784399</v>
      </c>
      <c r="AG50" s="3">
        <f t="shared" si="27"/>
        <v>2073827.8968784399</v>
      </c>
      <c r="AH50" s="3">
        <f t="shared" si="27"/>
        <v>2073827.8968784399</v>
      </c>
      <c r="AI50" s="3">
        <f t="shared" si="27"/>
        <v>2073827.8968784399</v>
      </c>
      <c r="AJ50" s="3">
        <f t="shared" si="27"/>
        <v>2073827.8968784399</v>
      </c>
      <c r="AK50" s="3">
        <f t="shared" si="27"/>
        <v>2073827.8968784399</v>
      </c>
      <c r="AL50" s="3">
        <f t="shared" si="27"/>
        <v>2073827.8968784399</v>
      </c>
      <c r="AM50" s="3">
        <f t="shared" si="27"/>
        <v>2073827.8968784399</v>
      </c>
    </row>
    <row r="51" spans="1:39" x14ac:dyDescent="0.3">
      <c r="A51" s="600"/>
      <c r="B51" s="11" t="str">
        <f t="shared" si="17"/>
        <v>Process</v>
      </c>
      <c r="C51" s="3">
        <v>0</v>
      </c>
      <c r="D51" s="3">
        <v>0</v>
      </c>
      <c r="E51" s="3">
        <v>0</v>
      </c>
      <c r="F51" s="3">
        <v>0</v>
      </c>
      <c r="G51" s="3">
        <f t="shared" ref="G51:AM51" si="28">F51</f>
        <v>0</v>
      </c>
      <c r="H51" s="3">
        <f t="shared" si="28"/>
        <v>0</v>
      </c>
      <c r="I51" s="3">
        <f t="shared" si="28"/>
        <v>0</v>
      </c>
      <c r="J51" s="3">
        <f t="shared" si="28"/>
        <v>0</v>
      </c>
      <c r="K51" s="3">
        <f t="shared" si="28"/>
        <v>0</v>
      </c>
      <c r="L51" s="3">
        <f t="shared" si="28"/>
        <v>0</v>
      </c>
      <c r="M51" s="3">
        <f t="shared" si="28"/>
        <v>0</v>
      </c>
      <c r="N51" s="3">
        <f t="shared" si="28"/>
        <v>0</v>
      </c>
      <c r="O51" s="3">
        <f t="shared" si="28"/>
        <v>0</v>
      </c>
      <c r="P51" s="3">
        <f t="shared" si="28"/>
        <v>0</v>
      </c>
      <c r="Q51" s="3">
        <f t="shared" si="28"/>
        <v>0</v>
      </c>
      <c r="R51" s="3">
        <f t="shared" si="28"/>
        <v>0</v>
      </c>
      <c r="S51" s="3">
        <f t="shared" si="28"/>
        <v>0</v>
      </c>
      <c r="T51" s="3">
        <f t="shared" si="28"/>
        <v>0</v>
      </c>
      <c r="U51" s="3">
        <f t="shared" si="28"/>
        <v>0</v>
      </c>
      <c r="V51" s="3">
        <f t="shared" si="28"/>
        <v>0</v>
      </c>
      <c r="W51" s="3">
        <f t="shared" si="28"/>
        <v>0</v>
      </c>
      <c r="X51" s="3">
        <f t="shared" si="28"/>
        <v>0</v>
      </c>
      <c r="Y51" s="3">
        <f t="shared" si="28"/>
        <v>0</v>
      </c>
      <c r="Z51" s="3">
        <f t="shared" si="28"/>
        <v>0</v>
      </c>
      <c r="AA51" s="3">
        <f t="shared" si="28"/>
        <v>0</v>
      </c>
      <c r="AB51" s="3">
        <f t="shared" si="28"/>
        <v>0</v>
      </c>
      <c r="AC51" s="508">
        <v>0</v>
      </c>
      <c r="AD51" s="3">
        <f t="shared" si="28"/>
        <v>0</v>
      </c>
      <c r="AE51" s="3">
        <f t="shared" si="28"/>
        <v>0</v>
      </c>
      <c r="AF51" s="3">
        <f t="shared" si="28"/>
        <v>0</v>
      </c>
      <c r="AG51" s="3">
        <f t="shared" si="28"/>
        <v>0</v>
      </c>
      <c r="AH51" s="3">
        <f t="shared" si="28"/>
        <v>0</v>
      </c>
      <c r="AI51" s="3">
        <f t="shared" si="28"/>
        <v>0</v>
      </c>
      <c r="AJ51" s="3">
        <f t="shared" si="28"/>
        <v>0</v>
      </c>
      <c r="AK51" s="3">
        <f t="shared" si="28"/>
        <v>0</v>
      </c>
      <c r="AL51" s="3">
        <f t="shared" si="28"/>
        <v>0</v>
      </c>
      <c r="AM51" s="3">
        <f t="shared" si="28"/>
        <v>0</v>
      </c>
    </row>
    <row r="52" spans="1:39" x14ac:dyDescent="0.3">
      <c r="A52" s="600"/>
      <c r="B52" s="11" t="str">
        <f t="shared" si="17"/>
        <v>Refrigeration</v>
      </c>
      <c r="C52" s="3">
        <v>0</v>
      </c>
      <c r="D52" s="3">
        <v>0</v>
      </c>
      <c r="E52" s="3">
        <v>0</v>
      </c>
      <c r="F52" s="3">
        <v>0</v>
      </c>
      <c r="G52" s="3">
        <f t="shared" ref="G52:AM52" si="29">F52</f>
        <v>0</v>
      </c>
      <c r="H52" s="3">
        <f t="shared" si="29"/>
        <v>0</v>
      </c>
      <c r="I52" s="3">
        <f t="shared" si="29"/>
        <v>0</v>
      </c>
      <c r="J52" s="3">
        <f t="shared" si="29"/>
        <v>0</v>
      </c>
      <c r="K52" s="3">
        <f t="shared" si="29"/>
        <v>0</v>
      </c>
      <c r="L52" s="3">
        <f t="shared" si="29"/>
        <v>0</v>
      </c>
      <c r="M52" s="3">
        <f t="shared" si="29"/>
        <v>0</v>
      </c>
      <c r="N52" s="3">
        <f t="shared" si="29"/>
        <v>0</v>
      </c>
      <c r="O52" s="3">
        <f t="shared" si="29"/>
        <v>0</v>
      </c>
      <c r="P52" s="3">
        <f t="shared" si="29"/>
        <v>0</v>
      </c>
      <c r="Q52" s="3">
        <f t="shared" si="29"/>
        <v>0</v>
      </c>
      <c r="R52" s="3">
        <f t="shared" si="29"/>
        <v>0</v>
      </c>
      <c r="S52" s="3">
        <f t="shared" si="29"/>
        <v>0</v>
      </c>
      <c r="T52" s="3">
        <f t="shared" si="29"/>
        <v>0</v>
      </c>
      <c r="U52" s="3">
        <f t="shared" si="29"/>
        <v>0</v>
      </c>
      <c r="V52" s="3">
        <f t="shared" si="29"/>
        <v>0</v>
      </c>
      <c r="W52" s="3">
        <f t="shared" si="29"/>
        <v>0</v>
      </c>
      <c r="X52" s="3">
        <f t="shared" si="29"/>
        <v>0</v>
      </c>
      <c r="Y52" s="3">
        <f t="shared" si="29"/>
        <v>0</v>
      </c>
      <c r="Z52" s="3">
        <f t="shared" si="29"/>
        <v>0</v>
      </c>
      <c r="AA52" s="3">
        <f t="shared" si="29"/>
        <v>0</v>
      </c>
      <c r="AB52" s="3">
        <f t="shared" si="29"/>
        <v>0</v>
      </c>
      <c r="AC52" s="508">
        <v>2057337.699424848</v>
      </c>
      <c r="AD52" s="3">
        <f t="shared" si="29"/>
        <v>2057337.699424848</v>
      </c>
      <c r="AE52" s="3">
        <f t="shared" si="29"/>
        <v>2057337.699424848</v>
      </c>
      <c r="AF52" s="3">
        <f t="shared" si="29"/>
        <v>2057337.699424848</v>
      </c>
      <c r="AG52" s="3">
        <f t="shared" si="29"/>
        <v>2057337.699424848</v>
      </c>
      <c r="AH52" s="3">
        <f t="shared" si="29"/>
        <v>2057337.699424848</v>
      </c>
      <c r="AI52" s="3">
        <f t="shared" si="29"/>
        <v>2057337.699424848</v>
      </c>
      <c r="AJ52" s="3">
        <f t="shared" si="29"/>
        <v>2057337.699424848</v>
      </c>
      <c r="AK52" s="3">
        <f t="shared" si="29"/>
        <v>2057337.699424848</v>
      </c>
      <c r="AL52" s="3">
        <f t="shared" si="29"/>
        <v>2057337.699424848</v>
      </c>
      <c r="AM52" s="3">
        <f t="shared" si="29"/>
        <v>2057337.699424848</v>
      </c>
    </row>
    <row r="53" spans="1:39" x14ac:dyDescent="0.3">
      <c r="A53" s="600"/>
      <c r="B53" s="11" t="str">
        <f t="shared" si="17"/>
        <v>Water Heating</v>
      </c>
      <c r="C53" s="3">
        <v>0</v>
      </c>
      <c r="D53" s="3">
        <v>0</v>
      </c>
      <c r="E53" s="3">
        <v>0</v>
      </c>
      <c r="F53" s="3">
        <v>0</v>
      </c>
      <c r="G53" s="3">
        <f t="shared" ref="G53:AM53" si="30">F53</f>
        <v>0</v>
      </c>
      <c r="H53" s="3">
        <f t="shared" si="30"/>
        <v>0</v>
      </c>
      <c r="I53" s="3">
        <f t="shared" si="30"/>
        <v>0</v>
      </c>
      <c r="J53" s="3">
        <f t="shared" si="30"/>
        <v>0</v>
      </c>
      <c r="K53" s="3">
        <f t="shared" si="30"/>
        <v>0</v>
      </c>
      <c r="L53" s="3">
        <f t="shared" si="30"/>
        <v>0</v>
      </c>
      <c r="M53" s="3">
        <f t="shared" si="30"/>
        <v>0</v>
      </c>
      <c r="N53" s="3">
        <f t="shared" si="30"/>
        <v>0</v>
      </c>
      <c r="O53" s="3">
        <f t="shared" si="30"/>
        <v>0</v>
      </c>
      <c r="P53" s="3">
        <f t="shared" si="30"/>
        <v>0</v>
      </c>
      <c r="Q53" s="3">
        <f t="shared" si="30"/>
        <v>0</v>
      </c>
      <c r="R53" s="3">
        <f t="shared" si="30"/>
        <v>0</v>
      </c>
      <c r="S53" s="3">
        <f t="shared" si="30"/>
        <v>0</v>
      </c>
      <c r="T53" s="3">
        <f t="shared" si="30"/>
        <v>0</v>
      </c>
      <c r="U53" s="3">
        <f t="shared" si="30"/>
        <v>0</v>
      </c>
      <c r="V53" s="3">
        <f t="shared" si="30"/>
        <v>0</v>
      </c>
      <c r="W53" s="3">
        <f t="shared" si="30"/>
        <v>0</v>
      </c>
      <c r="X53" s="3">
        <f t="shared" si="30"/>
        <v>0</v>
      </c>
      <c r="Y53" s="3">
        <f t="shared" si="30"/>
        <v>0</v>
      </c>
      <c r="Z53" s="3">
        <f t="shared" si="30"/>
        <v>0</v>
      </c>
      <c r="AA53" s="3">
        <f t="shared" si="30"/>
        <v>0</v>
      </c>
      <c r="AB53" s="3">
        <f t="shared" si="30"/>
        <v>0</v>
      </c>
      <c r="AC53" s="508">
        <v>218023.5895297307</v>
      </c>
      <c r="AD53" s="3">
        <f t="shared" si="30"/>
        <v>218023.5895297307</v>
      </c>
      <c r="AE53" s="3">
        <f t="shared" si="30"/>
        <v>218023.5895297307</v>
      </c>
      <c r="AF53" s="3">
        <f t="shared" si="30"/>
        <v>218023.5895297307</v>
      </c>
      <c r="AG53" s="3">
        <f t="shared" si="30"/>
        <v>218023.5895297307</v>
      </c>
      <c r="AH53" s="3">
        <f t="shared" si="30"/>
        <v>218023.5895297307</v>
      </c>
      <c r="AI53" s="3">
        <f t="shared" si="30"/>
        <v>218023.5895297307</v>
      </c>
      <c r="AJ53" s="3">
        <f t="shared" si="30"/>
        <v>218023.5895297307</v>
      </c>
      <c r="AK53" s="3">
        <f t="shared" si="30"/>
        <v>218023.5895297307</v>
      </c>
      <c r="AL53" s="3">
        <f t="shared" si="30"/>
        <v>218023.5895297307</v>
      </c>
      <c r="AM53" s="3">
        <f t="shared" si="30"/>
        <v>218023.5895297307</v>
      </c>
    </row>
    <row r="54" spans="1:39" ht="15" customHeight="1" x14ac:dyDescent="0.3">
      <c r="A54" s="600"/>
      <c r="B54" s="11" t="str">
        <f t="shared" si="17"/>
        <v xml:space="preserve"> 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5" customHeight="1" thickBot="1" x14ac:dyDescent="0.35">
      <c r="A55" s="601"/>
      <c r="B55" s="273" t="str">
        <f t="shared" si="17"/>
        <v>Monthly kWh</v>
      </c>
      <c r="C55" s="274">
        <f>SUM(C41:C54)</f>
        <v>0</v>
      </c>
      <c r="D55" s="274">
        <f t="shared" ref="D55:AM55" si="31">SUM(D41:D54)</f>
        <v>0</v>
      </c>
      <c r="E55" s="274">
        <f t="shared" si="31"/>
        <v>0</v>
      </c>
      <c r="F55" s="274">
        <f t="shared" si="31"/>
        <v>0</v>
      </c>
      <c r="G55" s="274">
        <f t="shared" si="31"/>
        <v>0</v>
      </c>
      <c r="H55" s="274">
        <f t="shared" si="31"/>
        <v>0</v>
      </c>
      <c r="I55" s="274">
        <f t="shared" si="31"/>
        <v>0</v>
      </c>
      <c r="J55" s="274">
        <f t="shared" si="31"/>
        <v>0</v>
      </c>
      <c r="K55" s="274">
        <f t="shared" si="31"/>
        <v>0</v>
      </c>
      <c r="L55" s="274">
        <f t="shared" si="31"/>
        <v>0</v>
      </c>
      <c r="M55" s="274">
        <f t="shared" si="31"/>
        <v>0</v>
      </c>
      <c r="N55" s="274">
        <f t="shared" si="31"/>
        <v>0</v>
      </c>
      <c r="O55" s="274">
        <f t="shared" si="31"/>
        <v>0</v>
      </c>
      <c r="P55" s="274">
        <f t="shared" si="31"/>
        <v>0</v>
      </c>
      <c r="Q55" s="274">
        <f t="shared" si="31"/>
        <v>0</v>
      </c>
      <c r="R55" s="274">
        <f t="shared" si="31"/>
        <v>0</v>
      </c>
      <c r="S55" s="274">
        <f t="shared" si="31"/>
        <v>0</v>
      </c>
      <c r="T55" s="274">
        <f t="shared" si="31"/>
        <v>0</v>
      </c>
      <c r="U55" s="274">
        <f t="shared" si="31"/>
        <v>0</v>
      </c>
      <c r="V55" s="274">
        <f t="shared" si="31"/>
        <v>0</v>
      </c>
      <c r="W55" s="274">
        <f t="shared" si="31"/>
        <v>0</v>
      </c>
      <c r="X55" s="274">
        <f t="shared" si="31"/>
        <v>0</v>
      </c>
      <c r="Y55" s="274">
        <f t="shared" si="31"/>
        <v>0</v>
      </c>
      <c r="Z55" s="274">
        <f t="shared" si="31"/>
        <v>0</v>
      </c>
      <c r="AA55" s="274">
        <f t="shared" si="31"/>
        <v>0</v>
      </c>
      <c r="AB55" s="274">
        <f t="shared" si="31"/>
        <v>0</v>
      </c>
      <c r="AC55" s="274">
        <f t="shared" si="31"/>
        <v>84452145.599874601</v>
      </c>
      <c r="AD55" s="274">
        <f t="shared" si="31"/>
        <v>84452145.599874601</v>
      </c>
      <c r="AE55" s="274">
        <f t="shared" si="31"/>
        <v>84452145.599874601</v>
      </c>
      <c r="AF55" s="274">
        <f t="shared" si="31"/>
        <v>84452145.599874601</v>
      </c>
      <c r="AG55" s="274">
        <f t="shared" si="31"/>
        <v>84452145.599874601</v>
      </c>
      <c r="AH55" s="274">
        <f t="shared" si="31"/>
        <v>84452145.599874601</v>
      </c>
      <c r="AI55" s="274">
        <f t="shared" si="31"/>
        <v>84452145.599874601</v>
      </c>
      <c r="AJ55" s="274">
        <f t="shared" si="31"/>
        <v>84452145.599874601</v>
      </c>
      <c r="AK55" s="274">
        <f t="shared" si="31"/>
        <v>84452145.599874601</v>
      </c>
      <c r="AL55" s="274">
        <f t="shared" si="31"/>
        <v>84452145.599874601</v>
      </c>
      <c r="AM55" s="274">
        <f t="shared" si="31"/>
        <v>84452145.599874601</v>
      </c>
    </row>
    <row r="56" spans="1:39" x14ac:dyDescent="0.3">
      <c r="A56" s="42"/>
      <c r="B56" s="145"/>
      <c r="C56" s="9"/>
      <c r="D56" s="33"/>
      <c r="E56" s="9"/>
      <c r="F56" s="33"/>
      <c r="G56" s="33"/>
      <c r="H56" s="9"/>
      <c r="I56" s="33"/>
      <c r="J56" s="33"/>
      <c r="K56" s="9"/>
      <c r="L56" s="33"/>
      <c r="M56" s="33"/>
      <c r="N56" s="9"/>
      <c r="O56" s="33"/>
      <c r="P56" s="33"/>
      <c r="Q56" s="9"/>
      <c r="R56" s="33"/>
      <c r="S56" s="33"/>
      <c r="T56" s="9"/>
      <c r="U56" s="33"/>
      <c r="V56" s="33"/>
      <c r="W56" s="9"/>
      <c r="X56" s="33"/>
      <c r="Y56" s="33"/>
      <c r="Z56" s="9"/>
      <c r="AA56" s="33"/>
      <c r="AB56" s="33"/>
      <c r="AC56" s="9"/>
      <c r="AD56" s="33"/>
      <c r="AE56" s="33"/>
      <c r="AF56" s="9"/>
      <c r="AG56" s="33"/>
      <c r="AH56" s="33"/>
      <c r="AI56" s="9"/>
      <c r="AJ56" s="33"/>
      <c r="AK56" s="33"/>
      <c r="AL56" s="9"/>
      <c r="AM56" s="33"/>
    </row>
    <row r="57" spans="1:39" ht="15" thickBot="1" x14ac:dyDescent="0.35">
      <c r="A57" s="238" t="s">
        <v>130</v>
      </c>
      <c r="B57" s="239"/>
      <c r="C57" s="239"/>
      <c r="D57" s="239"/>
      <c r="E57" s="239"/>
      <c r="F57" s="239"/>
      <c r="G57" s="239"/>
      <c r="H57" s="239"/>
      <c r="I57" s="239"/>
      <c r="J57" s="239"/>
      <c r="K57" s="22"/>
      <c r="L57" s="23"/>
      <c r="M57" s="23"/>
      <c r="N57" s="22"/>
      <c r="O57" s="23"/>
      <c r="P57" s="23"/>
      <c r="Q57" s="22"/>
      <c r="R57" s="23"/>
      <c r="S57" s="23"/>
      <c r="T57" s="22"/>
      <c r="U57" s="23"/>
      <c r="V57" s="23"/>
      <c r="W57" s="22"/>
      <c r="X57" s="23"/>
      <c r="Y57" s="23"/>
      <c r="Z57" s="22"/>
      <c r="AA57" s="23"/>
      <c r="AB57" s="23"/>
      <c r="AC57" s="22"/>
      <c r="AD57" s="23"/>
      <c r="AE57" s="23"/>
      <c r="AF57" s="22"/>
      <c r="AG57" s="23"/>
      <c r="AH57" s="23"/>
      <c r="AI57" s="22"/>
      <c r="AJ57" s="23"/>
      <c r="AK57" s="23"/>
      <c r="AL57" s="22"/>
      <c r="AM57" s="23"/>
    </row>
    <row r="58" spans="1:39" ht="15.6" x14ac:dyDescent="0.3">
      <c r="A58" s="602" t="s">
        <v>30</v>
      </c>
      <c r="B58" s="17" t="s">
        <v>124</v>
      </c>
      <c r="C58" s="271">
        <f>'2M - SGS'!C58</f>
        <v>43831</v>
      </c>
      <c r="D58" s="271">
        <f>'2M - SGS'!D58</f>
        <v>43862</v>
      </c>
      <c r="E58" s="271">
        <f>'2M - SGS'!E58</f>
        <v>43891</v>
      </c>
      <c r="F58" s="271">
        <f>'2M - SGS'!F58</f>
        <v>43922</v>
      </c>
      <c r="G58" s="271">
        <f>'2M - SGS'!G58</f>
        <v>43952</v>
      </c>
      <c r="H58" s="271">
        <f>'2M - SGS'!H58</f>
        <v>43983</v>
      </c>
      <c r="I58" s="271">
        <f>'2M - SGS'!I58</f>
        <v>44013</v>
      </c>
      <c r="J58" s="271">
        <f>'2M - SGS'!J58</f>
        <v>44044</v>
      </c>
      <c r="K58" s="271">
        <f>'2M - SGS'!K58</f>
        <v>44075</v>
      </c>
      <c r="L58" s="271">
        <f>'2M - SGS'!L58</f>
        <v>44105</v>
      </c>
      <c r="M58" s="271">
        <f>'2M - SGS'!M58</f>
        <v>44136</v>
      </c>
      <c r="N58" s="271">
        <f>'2M - SGS'!N58</f>
        <v>44166</v>
      </c>
      <c r="O58" s="271">
        <f>'2M - SGS'!O58</f>
        <v>44197</v>
      </c>
      <c r="P58" s="271">
        <f>'2M - SGS'!P58</f>
        <v>44228</v>
      </c>
      <c r="Q58" s="271">
        <f>'2M - SGS'!Q58</f>
        <v>44256</v>
      </c>
      <c r="R58" s="271">
        <f>'2M - SGS'!R58</f>
        <v>44287</v>
      </c>
      <c r="S58" s="271">
        <f>'2M - SGS'!S58</f>
        <v>44317</v>
      </c>
      <c r="T58" s="271">
        <f>'2M - SGS'!T58</f>
        <v>44348</v>
      </c>
      <c r="U58" s="271">
        <f>'2M - SGS'!U58</f>
        <v>44378</v>
      </c>
      <c r="V58" s="271">
        <f>'2M - SGS'!V58</f>
        <v>44409</v>
      </c>
      <c r="W58" s="271">
        <f>'2M - SGS'!W58</f>
        <v>44440</v>
      </c>
      <c r="X58" s="271">
        <f>'2M - SGS'!X58</f>
        <v>44470</v>
      </c>
      <c r="Y58" s="271">
        <f>'2M - SGS'!Y58</f>
        <v>44501</v>
      </c>
      <c r="Z58" s="271">
        <f>'2M - SGS'!Z58</f>
        <v>44531</v>
      </c>
      <c r="AA58" s="271">
        <f>'2M - SGS'!AA58</f>
        <v>44562</v>
      </c>
      <c r="AB58" s="271">
        <f>'2M - SGS'!AB58</f>
        <v>44593</v>
      </c>
      <c r="AC58" s="271">
        <f>'2M - SGS'!AC58</f>
        <v>44621</v>
      </c>
      <c r="AD58" s="271">
        <f>'2M - SGS'!AD58</f>
        <v>44652</v>
      </c>
      <c r="AE58" s="271">
        <f>'2M - SGS'!AE58</f>
        <v>44682</v>
      </c>
      <c r="AF58" s="271">
        <f>'2M - SGS'!AF58</f>
        <v>44713</v>
      </c>
      <c r="AG58" s="271">
        <f>'2M - SGS'!AG58</f>
        <v>44743</v>
      </c>
      <c r="AH58" s="271">
        <f>'2M - SGS'!AH58</f>
        <v>44774</v>
      </c>
      <c r="AI58" s="271">
        <f>'2M - SGS'!AI58</f>
        <v>44805</v>
      </c>
      <c r="AJ58" s="271">
        <f>'2M - SGS'!AJ58</f>
        <v>44835</v>
      </c>
      <c r="AK58" s="271">
        <f>'2M - SGS'!AK58</f>
        <v>44866</v>
      </c>
      <c r="AL58" s="271">
        <f>'2M - SGS'!AL58</f>
        <v>44896</v>
      </c>
      <c r="AM58" s="271">
        <f>'2M - SGS'!AM58</f>
        <v>44927</v>
      </c>
    </row>
    <row r="59" spans="1:39" ht="15" customHeight="1" x14ac:dyDescent="0.3">
      <c r="A59" s="603"/>
      <c r="B59" s="13" t="str">
        <f t="shared" ref="B59:B72" si="32">B41</f>
        <v>Air Comp</v>
      </c>
      <c r="C59" s="27">
        <f>IF(C23=0,0,(C5*0.5)-C41)*C78*C93*C$2</f>
        <v>0</v>
      </c>
      <c r="D59" s="27">
        <f>IF(D23=0,0,((D5*0.5)+C23-D41)*D78*D93*D$2)</f>
        <v>61.2629645996211</v>
      </c>
      <c r="E59" s="27">
        <f t="shared" ref="E59:AM60" si="33">IF(E23=0,0,((E5*0.5)+D23-E41)*E78*E93*E$2)</f>
        <v>124.81744941834579</v>
      </c>
      <c r="F59" s="27">
        <f t="shared" si="33"/>
        <v>240.32590069928457</v>
      </c>
      <c r="G59" s="27">
        <f t="shared" si="33"/>
        <v>396.39992358851873</v>
      </c>
      <c r="H59" s="27">
        <f t="shared" si="33"/>
        <v>709.39096771930724</v>
      </c>
      <c r="I59" s="27">
        <f t="shared" si="33"/>
        <v>702.68508118632451</v>
      </c>
      <c r="J59" s="27">
        <f t="shared" si="33"/>
        <v>725.36982079152619</v>
      </c>
      <c r="K59" s="27">
        <f t="shared" si="33"/>
        <v>689.97827412835466</v>
      </c>
      <c r="L59" s="27">
        <f t="shared" si="33"/>
        <v>385.30879596269455</v>
      </c>
      <c r="M59" s="27">
        <f t="shared" si="33"/>
        <v>507.40883249237601</v>
      </c>
      <c r="N59" s="27">
        <f t="shared" si="33"/>
        <v>2969.8513167623992</v>
      </c>
      <c r="O59" s="27">
        <f t="shared" si="33"/>
        <v>5213.7656322374442</v>
      </c>
      <c r="P59" s="27">
        <f t="shared" si="33"/>
        <v>4866.3005024598206</v>
      </c>
      <c r="Q59" s="27">
        <f t="shared" si="33"/>
        <v>5552.8631619605412</v>
      </c>
      <c r="R59" s="27">
        <f t="shared" si="33"/>
        <v>5018.2997486123359</v>
      </c>
      <c r="S59" s="27">
        <f t="shared" si="33"/>
        <v>5833.7907115369253</v>
      </c>
      <c r="T59" s="27">
        <f t="shared" si="33"/>
        <v>10440.058617733168</v>
      </c>
      <c r="U59" s="27">
        <f t="shared" si="33"/>
        <v>10341.368541775071</v>
      </c>
      <c r="V59" s="27">
        <f t="shared" si="33"/>
        <v>10675.218311483482</v>
      </c>
      <c r="W59" s="27">
        <f t="shared" si="33"/>
        <v>10154.363326645349</v>
      </c>
      <c r="X59" s="27">
        <f t="shared" si="33"/>
        <v>5670.5633407083451</v>
      </c>
      <c r="Y59" s="27">
        <f t="shared" si="33"/>
        <v>5556.871908672385</v>
      </c>
      <c r="Z59" s="27">
        <f t="shared" si="33"/>
        <v>5328.6409306660389</v>
      </c>
      <c r="AA59" s="27">
        <f t="shared" si="33"/>
        <v>5213.7656322374442</v>
      </c>
      <c r="AB59" s="27">
        <f t="shared" si="33"/>
        <v>4866.3005024598206</v>
      </c>
      <c r="AC59" s="27">
        <f t="shared" si="33"/>
        <v>0</v>
      </c>
      <c r="AD59" s="27">
        <f t="shared" si="33"/>
        <v>0</v>
      </c>
      <c r="AE59" s="27">
        <f t="shared" si="33"/>
        <v>0</v>
      </c>
      <c r="AF59" s="27">
        <f t="shared" si="33"/>
        <v>0</v>
      </c>
      <c r="AG59" s="27">
        <f t="shared" si="33"/>
        <v>0</v>
      </c>
      <c r="AH59" s="27">
        <f t="shared" si="33"/>
        <v>0</v>
      </c>
      <c r="AI59" s="27">
        <f t="shared" si="33"/>
        <v>0</v>
      </c>
      <c r="AJ59" s="27">
        <f t="shared" si="33"/>
        <v>0</v>
      </c>
      <c r="AK59" s="27">
        <f t="shared" si="33"/>
        <v>0</v>
      </c>
      <c r="AL59" s="27">
        <f t="shared" si="33"/>
        <v>0</v>
      </c>
      <c r="AM59" s="27">
        <f t="shared" si="33"/>
        <v>0</v>
      </c>
    </row>
    <row r="60" spans="1:39" ht="15.6" x14ac:dyDescent="0.3">
      <c r="A60" s="603"/>
      <c r="B60" s="13" t="str">
        <f t="shared" si="32"/>
        <v>Building Shell</v>
      </c>
      <c r="C60" s="27">
        <f t="shared" ref="C60:C71" si="34">IF(C24=0,0,(C6*0.5)-C42)*C79*C94*C$2</f>
        <v>0</v>
      </c>
      <c r="D60" s="27">
        <f t="shared" ref="D60:S71" si="35">IF(D24=0,0,((D6*0.5)+C24-D42)*D79*D94*D$2)</f>
        <v>0</v>
      </c>
      <c r="E60" s="27">
        <f t="shared" si="35"/>
        <v>0</v>
      </c>
      <c r="F60" s="27">
        <f t="shared" si="35"/>
        <v>0</v>
      </c>
      <c r="G60" s="27">
        <f t="shared" si="35"/>
        <v>0</v>
      </c>
      <c r="H60" s="27">
        <f t="shared" si="35"/>
        <v>136.87475165760623</v>
      </c>
      <c r="I60" s="27">
        <f t="shared" si="35"/>
        <v>345.3726529970744</v>
      </c>
      <c r="J60" s="27">
        <f t="shared" si="35"/>
        <v>337.97689118483248</v>
      </c>
      <c r="K60" s="27">
        <f t="shared" si="35"/>
        <v>145.89288372273322</v>
      </c>
      <c r="L60" s="27">
        <f t="shared" si="35"/>
        <v>48.78045985374559</v>
      </c>
      <c r="M60" s="27">
        <f t="shared" si="35"/>
        <v>97.307644480303466</v>
      </c>
      <c r="N60" s="27">
        <f t="shared" si="35"/>
        <v>175.44955763540614</v>
      </c>
      <c r="O60" s="27">
        <f t="shared" si="35"/>
        <v>212.62140636853351</v>
      </c>
      <c r="P60" s="27">
        <f t="shared" si="35"/>
        <v>188.54633502214043</v>
      </c>
      <c r="Q60" s="27">
        <f t="shared" si="35"/>
        <v>157.09066071929476</v>
      </c>
      <c r="R60" s="27">
        <f t="shared" si="35"/>
        <v>79.96673681467594</v>
      </c>
      <c r="S60" s="27">
        <f t="shared" si="35"/>
        <v>107.52368802650165</v>
      </c>
      <c r="T60" s="27">
        <f t="shared" si="33"/>
        <v>512.78305442087571</v>
      </c>
      <c r="U60" s="27">
        <f t="shared" si="33"/>
        <v>646.94635706189922</v>
      </c>
      <c r="V60" s="27">
        <f t="shared" si="33"/>
        <v>633.09273801995403</v>
      </c>
      <c r="W60" s="27">
        <f t="shared" si="33"/>
        <v>273.28414345092062</v>
      </c>
      <c r="X60" s="27">
        <f t="shared" si="33"/>
        <v>77.697934923056579</v>
      </c>
      <c r="Y60" s="27">
        <f t="shared" si="33"/>
        <v>134.81375663964823</v>
      </c>
      <c r="Z60" s="27">
        <f t="shared" si="33"/>
        <v>203.7986489093316</v>
      </c>
      <c r="AA60" s="27">
        <f t="shared" si="33"/>
        <v>212.62140636853351</v>
      </c>
      <c r="AB60" s="27">
        <f t="shared" si="33"/>
        <v>188.54633502214043</v>
      </c>
      <c r="AC60" s="27">
        <f t="shared" si="33"/>
        <v>0</v>
      </c>
      <c r="AD60" s="27">
        <f t="shared" si="33"/>
        <v>0</v>
      </c>
      <c r="AE60" s="27">
        <f t="shared" si="33"/>
        <v>0</v>
      </c>
      <c r="AF60" s="27">
        <f t="shared" si="33"/>
        <v>0</v>
      </c>
      <c r="AG60" s="27">
        <f t="shared" si="33"/>
        <v>0</v>
      </c>
      <c r="AH60" s="27">
        <f t="shared" si="33"/>
        <v>0</v>
      </c>
      <c r="AI60" s="27">
        <f t="shared" si="33"/>
        <v>0</v>
      </c>
      <c r="AJ60" s="27">
        <f t="shared" si="33"/>
        <v>0</v>
      </c>
      <c r="AK60" s="27">
        <f t="shared" si="33"/>
        <v>0</v>
      </c>
      <c r="AL60" s="27">
        <f t="shared" si="33"/>
        <v>0</v>
      </c>
      <c r="AM60" s="27">
        <f t="shared" si="33"/>
        <v>0</v>
      </c>
    </row>
    <row r="61" spans="1:39" ht="15.6" x14ac:dyDescent="0.3">
      <c r="A61" s="603"/>
      <c r="B61" s="13" t="str">
        <f t="shared" si="32"/>
        <v>Cooking</v>
      </c>
      <c r="C61" s="27">
        <f t="shared" si="34"/>
        <v>0</v>
      </c>
      <c r="D61" s="27">
        <f t="shared" si="35"/>
        <v>0</v>
      </c>
      <c r="E61" s="27">
        <f t="shared" ref="E61:AM64" si="36">IF(E25=0,0,((E7*0.5)+D25-E43)*E80*E95*E$2)</f>
        <v>0</v>
      </c>
      <c r="F61" s="27">
        <f t="shared" si="36"/>
        <v>0</v>
      </c>
      <c r="G61" s="27">
        <f t="shared" si="36"/>
        <v>0</v>
      </c>
      <c r="H61" s="27">
        <f t="shared" si="36"/>
        <v>0</v>
      </c>
      <c r="I61" s="27">
        <f t="shared" si="36"/>
        <v>0</v>
      </c>
      <c r="J61" s="27">
        <f t="shared" si="36"/>
        <v>10.085435398578868</v>
      </c>
      <c r="K61" s="27">
        <f t="shared" si="36"/>
        <v>18.814402430274495</v>
      </c>
      <c r="L61" s="27">
        <f t="shared" si="36"/>
        <v>10.345833334333349</v>
      </c>
      <c r="M61" s="27">
        <f t="shared" si="36"/>
        <v>9.9113720868288677</v>
      </c>
      <c r="N61" s="27">
        <f t="shared" si="36"/>
        <v>14.228070364190708</v>
      </c>
      <c r="O61" s="27">
        <f t="shared" si="36"/>
        <v>18.427811560718581</v>
      </c>
      <c r="P61" s="27">
        <f t="shared" si="36"/>
        <v>16.990446612695777</v>
      </c>
      <c r="Q61" s="27">
        <f t="shared" si="36"/>
        <v>18.133325429400017</v>
      </c>
      <c r="R61" s="27">
        <f t="shared" si="36"/>
        <v>16.993313334898609</v>
      </c>
      <c r="S61" s="27">
        <f t="shared" si="36"/>
        <v>21.259509710055166</v>
      </c>
      <c r="T61" s="27">
        <f t="shared" si="36"/>
        <v>39.303961932952504</v>
      </c>
      <c r="U61" s="27">
        <f t="shared" si="36"/>
        <v>38.99194060248437</v>
      </c>
      <c r="V61" s="27">
        <f t="shared" si="36"/>
        <v>40.341741594315472</v>
      </c>
      <c r="W61" s="27">
        <f t="shared" si="36"/>
        <v>37.628804860548989</v>
      </c>
      <c r="X61" s="27">
        <f t="shared" si="36"/>
        <v>20.691666668666699</v>
      </c>
      <c r="Y61" s="27">
        <f t="shared" si="36"/>
        <v>19.822744173657735</v>
      </c>
      <c r="Z61" s="27">
        <f t="shared" si="36"/>
        <v>18.970760485587611</v>
      </c>
      <c r="AA61" s="27">
        <f t="shared" si="36"/>
        <v>18.427811560718581</v>
      </c>
      <c r="AB61" s="27">
        <f t="shared" si="36"/>
        <v>16.990446612695777</v>
      </c>
      <c r="AC61" s="27">
        <f t="shared" si="36"/>
        <v>0</v>
      </c>
      <c r="AD61" s="27">
        <f t="shared" si="36"/>
        <v>0</v>
      </c>
      <c r="AE61" s="27">
        <f t="shared" si="36"/>
        <v>0</v>
      </c>
      <c r="AF61" s="27">
        <f t="shared" si="36"/>
        <v>0</v>
      </c>
      <c r="AG61" s="27">
        <f t="shared" si="36"/>
        <v>0</v>
      </c>
      <c r="AH61" s="27">
        <f t="shared" si="36"/>
        <v>0</v>
      </c>
      <c r="AI61" s="27">
        <f t="shared" si="36"/>
        <v>0</v>
      </c>
      <c r="AJ61" s="27">
        <f t="shared" si="36"/>
        <v>0</v>
      </c>
      <c r="AK61" s="27">
        <f t="shared" si="36"/>
        <v>0</v>
      </c>
      <c r="AL61" s="27">
        <f t="shared" si="36"/>
        <v>0</v>
      </c>
      <c r="AM61" s="27">
        <f t="shared" si="36"/>
        <v>0</v>
      </c>
    </row>
    <row r="62" spans="1:39" ht="15.6" x14ac:dyDescent="0.3">
      <c r="A62" s="603"/>
      <c r="B62" s="13" t="str">
        <f t="shared" si="32"/>
        <v>Cooling</v>
      </c>
      <c r="C62" s="27">
        <f t="shared" si="34"/>
        <v>9.5928422228047597E-3</v>
      </c>
      <c r="D62" s="27">
        <f t="shared" si="35"/>
        <v>0.82602740355060922</v>
      </c>
      <c r="E62" s="27">
        <f t="shared" si="36"/>
        <v>25.613370676341773</v>
      </c>
      <c r="F62" s="27">
        <f t="shared" si="36"/>
        <v>176.28753277907654</v>
      </c>
      <c r="G62" s="27">
        <f t="shared" si="36"/>
        <v>860.98884315388295</v>
      </c>
      <c r="H62" s="27">
        <f t="shared" si="36"/>
        <v>7410.9589776141556</v>
      </c>
      <c r="I62" s="27">
        <f t="shared" si="36"/>
        <v>12822.973675183201</v>
      </c>
      <c r="J62" s="27">
        <f t="shared" si="36"/>
        <v>20194.718881285742</v>
      </c>
      <c r="K62" s="27">
        <f t="shared" si="36"/>
        <v>14578.211880552177</v>
      </c>
      <c r="L62" s="27">
        <f t="shared" si="36"/>
        <v>1944.5135784164993</v>
      </c>
      <c r="M62" s="27">
        <f t="shared" si="36"/>
        <v>623.19573242490742</v>
      </c>
      <c r="N62" s="27">
        <f t="shared" si="36"/>
        <v>8.3727430960401108</v>
      </c>
      <c r="O62" s="27">
        <f t="shared" si="36"/>
        <v>0.87944080154471937</v>
      </c>
      <c r="P62" s="27">
        <f t="shared" si="36"/>
        <v>37.137401100076332</v>
      </c>
      <c r="Q62" s="27">
        <f t="shared" si="36"/>
        <v>1111.9523534840907</v>
      </c>
      <c r="R62" s="27">
        <f t="shared" si="36"/>
        <v>4641.3154714586299</v>
      </c>
      <c r="S62" s="27">
        <f t="shared" si="36"/>
        <v>17497.903187661352</v>
      </c>
      <c r="T62" s="27">
        <f t="shared" si="36"/>
        <v>103572.30107373265</v>
      </c>
      <c r="U62" s="27">
        <f t="shared" si="36"/>
        <v>131386.40126244427</v>
      </c>
      <c r="V62" s="27">
        <f t="shared" si="36"/>
        <v>128379.04458124816</v>
      </c>
      <c r="W62" s="27">
        <f t="shared" si="36"/>
        <v>53319.575753153593</v>
      </c>
      <c r="X62" s="27">
        <f t="shared" si="36"/>
        <v>4255.8673130462075</v>
      </c>
      <c r="Y62" s="27">
        <f t="shared" si="36"/>
        <v>947.91890963236392</v>
      </c>
      <c r="Z62" s="27">
        <f t="shared" si="36"/>
        <v>9.622646438886175</v>
      </c>
      <c r="AA62" s="27">
        <f t="shared" si="36"/>
        <v>0.87944080154471937</v>
      </c>
      <c r="AB62" s="27">
        <f t="shared" si="36"/>
        <v>37.137401100076332</v>
      </c>
      <c r="AC62" s="27">
        <f t="shared" si="36"/>
        <v>0</v>
      </c>
      <c r="AD62" s="27">
        <f t="shared" si="36"/>
        <v>0</v>
      </c>
      <c r="AE62" s="27">
        <f t="shared" si="36"/>
        <v>0</v>
      </c>
      <c r="AF62" s="27">
        <f t="shared" si="36"/>
        <v>0</v>
      </c>
      <c r="AG62" s="27">
        <f t="shared" si="36"/>
        <v>0</v>
      </c>
      <c r="AH62" s="27">
        <f t="shared" si="36"/>
        <v>0</v>
      </c>
      <c r="AI62" s="27">
        <f t="shared" si="36"/>
        <v>0</v>
      </c>
      <c r="AJ62" s="27">
        <f t="shared" si="36"/>
        <v>0</v>
      </c>
      <c r="AK62" s="27">
        <f t="shared" si="36"/>
        <v>0</v>
      </c>
      <c r="AL62" s="27">
        <f t="shared" si="36"/>
        <v>0</v>
      </c>
      <c r="AM62" s="27">
        <f t="shared" si="36"/>
        <v>0</v>
      </c>
    </row>
    <row r="63" spans="1:39" ht="15.6" x14ac:dyDescent="0.3">
      <c r="A63" s="603"/>
      <c r="B63" s="13" t="str">
        <f t="shared" si="32"/>
        <v>Ext Lighting</v>
      </c>
      <c r="C63" s="27">
        <f t="shared" si="34"/>
        <v>0</v>
      </c>
      <c r="D63" s="27">
        <f t="shared" si="35"/>
        <v>0</v>
      </c>
      <c r="E63" s="27">
        <f t="shared" si="36"/>
        <v>0</v>
      </c>
      <c r="F63" s="27">
        <f t="shared" si="36"/>
        <v>0</v>
      </c>
      <c r="G63" s="27">
        <f t="shared" si="36"/>
        <v>0</v>
      </c>
      <c r="H63" s="27">
        <f t="shared" si="36"/>
        <v>0</v>
      </c>
      <c r="I63" s="27">
        <f t="shared" si="36"/>
        <v>0</v>
      </c>
      <c r="J63" s="27">
        <f t="shared" si="36"/>
        <v>0</v>
      </c>
      <c r="K63" s="27">
        <f t="shared" si="36"/>
        <v>0</v>
      </c>
      <c r="L63" s="27">
        <f t="shared" si="36"/>
        <v>0</v>
      </c>
      <c r="M63" s="27">
        <f t="shared" si="36"/>
        <v>0</v>
      </c>
      <c r="N63" s="27">
        <f t="shared" si="36"/>
        <v>0</v>
      </c>
      <c r="O63" s="27">
        <f t="shared" si="36"/>
        <v>0</v>
      </c>
      <c r="P63" s="27">
        <f t="shared" si="36"/>
        <v>0</v>
      </c>
      <c r="Q63" s="27">
        <f t="shared" si="36"/>
        <v>0</v>
      </c>
      <c r="R63" s="27">
        <f t="shared" si="36"/>
        <v>0</v>
      </c>
      <c r="S63" s="27">
        <f t="shared" si="36"/>
        <v>0</v>
      </c>
      <c r="T63" s="27">
        <f t="shared" si="36"/>
        <v>0</v>
      </c>
      <c r="U63" s="27">
        <f t="shared" si="36"/>
        <v>0</v>
      </c>
      <c r="V63" s="27">
        <f t="shared" si="36"/>
        <v>0</v>
      </c>
      <c r="W63" s="27">
        <f t="shared" si="36"/>
        <v>0</v>
      </c>
      <c r="X63" s="27">
        <f t="shared" si="36"/>
        <v>0</v>
      </c>
      <c r="Y63" s="27">
        <f t="shared" si="36"/>
        <v>0</v>
      </c>
      <c r="Z63" s="27">
        <f t="shared" si="36"/>
        <v>0</v>
      </c>
      <c r="AA63" s="27">
        <f t="shared" si="36"/>
        <v>0</v>
      </c>
      <c r="AB63" s="27">
        <f t="shared" si="36"/>
        <v>0</v>
      </c>
      <c r="AC63" s="27">
        <f t="shared" si="36"/>
        <v>0</v>
      </c>
      <c r="AD63" s="27">
        <f t="shared" si="36"/>
        <v>0</v>
      </c>
      <c r="AE63" s="27">
        <f t="shared" si="36"/>
        <v>0</v>
      </c>
      <c r="AF63" s="27">
        <f t="shared" si="36"/>
        <v>0</v>
      </c>
      <c r="AG63" s="27">
        <f t="shared" si="36"/>
        <v>0</v>
      </c>
      <c r="AH63" s="27">
        <f t="shared" si="36"/>
        <v>0</v>
      </c>
      <c r="AI63" s="27">
        <f t="shared" si="36"/>
        <v>0</v>
      </c>
      <c r="AJ63" s="27">
        <f t="shared" si="36"/>
        <v>0</v>
      </c>
      <c r="AK63" s="27">
        <f t="shared" si="36"/>
        <v>0</v>
      </c>
      <c r="AL63" s="27">
        <f t="shared" si="36"/>
        <v>0</v>
      </c>
      <c r="AM63" s="27">
        <f t="shared" si="36"/>
        <v>0</v>
      </c>
    </row>
    <row r="64" spans="1:39" ht="15.6" x14ac:dyDescent="0.3">
      <c r="A64" s="603"/>
      <c r="B64" s="13" t="str">
        <f t="shared" si="32"/>
        <v>Heating</v>
      </c>
      <c r="C64" s="27">
        <f t="shared" si="34"/>
        <v>0</v>
      </c>
      <c r="D64" s="27">
        <f t="shared" si="35"/>
        <v>0</v>
      </c>
      <c r="E64" s="27">
        <f t="shared" si="36"/>
        <v>0</v>
      </c>
      <c r="F64" s="27">
        <f t="shared" si="36"/>
        <v>0</v>
      </c>
      <c r="G64" s="27">
        <f t="shared" si="36"/>
        <v>0</v>
      </c>
      <c r="H64" s="27">
        <f t="shared" si="36"/>
        <v>0</v>
      </c>
      <c r="I64" s="27">
        <f t="shared" si="36"/>
        <v>0</v>
      </c>
      <c r="J64" s="27">
        <f t="shared" si="36"/>
        <v>0</v>
      </c>
      <c r="K64" s="27">
        <f t="shared" si="36"/>
        <v>0</v>
      </c>
      <c r="L64" s="27">
        <f t="shared" si="36"/>
        <v>0</v>
      </c>
      <c r="M64" s="27">
        <f t="shared" si="36"/>
        <v>0</v>
      </c>
      <c r="N64" s="27">
        <f t="shared" si="36"/>
        <v>0</v>
      </c>
      <c r="O64" s="27">
        <f t="shared" si="36"/>
        <v>0</v>
      </c>
      <c r="P64" s="27">
        <f t="shared" si="36"/>
        <v>0</v>
      </c>
      <c r="Q64" s="27">
        <f t="shared" si="36"/>
        <v>0</v>
      </c>
      <c r="R64" s="27">
        <f t="shared" si="36"/>
        <v>0</v>
      </c>
      <c r="S64" s="27">
        <f t="shared" si="36"/>
        <v>0</v>
      </c>
      <c r="T64" s="27">
        <f t="shared" si="36"/>
        <v>0</v>
      </c>
      <c r="U64" s="27">
        <f t="shared" si="36"/>
        <v>0</v>
      </c>
      <c r="V64" s="27">
        <f t="shared" si="36"/>
        <v>0</v>
      </c>
      <c r="W64" s="27">
        <f t="shared" si="36"/>
        <v>0</v>
      </c>
      <c r="X64" s="27">
        <f t="shared" si="36"/>
        <v>0</v>
      </c>
      <c r="Y64" s="27">
        <f t="shared" si="36"/>
        <v>0</v>
      </c>
      <c r="Z64" s="27">
        <f t="shared" si="36"/>
        <v>0</v>
      </c>
      <c r="AA64" s="27">
        <f t="shared" si="36"/>
        <v>0</v>
      </c>
      <c r="AB64" s="27">
        <f t="shared" si="36"/>
        <v>0</v>
      </c>
      <c r="AC64" s="27">
        <f t="shared" si="36"/>
        <v>0</v>
      </c>
      <c r="AD64" s="27">
        <f t="shared" si="36"/>
        <v>0</v>
      </c>
      <c r="AE64" s="27">
        <f t="shared" si="36"/>
        <v>0</v>
      </c>
      <c r="AF64" s="27">
        <f t="shared" si="36"/>
        <v>0</v>
      </c>
      <c r="AG64" s="27">
        <f t="shared" si="36"/>
        <v>0</v>
      </c>
      <c r="AH64" s="27">
        <f t="shared" si="36"/>
        <v>0</v>
      </c>
      <c r="AI64" s="27">
        <f t="shared" si="36"/>
        <v>0</v>
      </c>
      <c r="AJ64" s="27">
        <f t="shared" si="36"/>
        <v>0</v>
      </c>
      <c r="AK64" s="27">
        <f t="shared" si="36"/>
        <v>0</v>
      </c>
      <c r="AL64" s="27">
        <f t="shared" si="36"/>
        <v>0</v>
      </c>
      <c r="AM64" s="27">
        <f t="shared" si="36"/>
        <v>0</v>
      </c>
    </row>
    <row r="65" spans="1:41" ht="15.6" x14ac:dyDescent="0.3">
      <c r="A65" s="603"/>
      <c r="B65" s="13" t="str">
        <f t="shared" si="32"/>
        <v>HVAC</v>
      </c>
      <c r="C65" s="27">
        <f t="shared" si="34"/>
        <v>0</v>
      </c>
      <c r="D65" s="27">
        <f t="shared" si="35"/>
        <v>27.018454276405055</v>
      </c>
      <c r="E65" s="27">
        <f t="shared" ref="E65:AM68" si="37">IF(E29=0,0,((E11*0.5)+D29-E47)*E84*E99*E$2)</f>
        <v>51.703887383829802</v>
      </c>
      <c r="F65" s="27">
        <f t="shared" si="37"/>
        <v>64.952090864278318</v>
      </c>
      <c r="G65" s="27">
        <f t="shared" si="37"/>
        <v>766.61490657557772</v>
      </c>
      <c r="H65" s="27">
        <f t="shared" si="37"/>
        <v>7699.6586089111233</v>
      </c>
      <c r="I65" s="27">
        <f t="shared" si="37"/>
        <v>11862.03362797861</v>
      </c>
      <c r="J65" s="27">
        <f t="shared" si="37"/>
        <v>15299.083419733968</v>
      </c>
      <c r="K65" s="27">
        <f t="shared" si="37"/>
        <v>10766.529979039924</v>
      </c>
      <c r="L65" s="27">
        <f t="shared" si="37"/>
        <v>4739.5526796387649</v>
      </c>
      <c r="M65" s="27">
        <f t="shared" si="37"/>
        <v>11374.463529748571</v>
      </c>
      <c r="N65" s="27">
        <f t="shared" si="37"/>
        <v>28333.364611742712</v>
      </c>
      <c r="O65" s="27">
        <f t="shared" si="37"/>
        <v>38501.202015635383</v>
      </c>
      <c r="P65" s="27">
        <f t="shared" si="37"/>
        <v>34141.720055283287</v>
      </c>
      <c r="Q65" s="27">
        <f t="shared" si="37"/>
        <v>28445.768309141873</v>
      </c>
      <c r="R65" s="27">
        <f t="shared" si="37"/>
        <v>14480.270548566124</v>
      </c>
      <c r="S65" s="27">
        <f t="shared" si="37"/>
        <v>19470.246692842662</v>
      </c>
      <c r="T65" s="27">
        <f t="shared" si="37"/>
        <v>92854.074787901875</v>
      </c>
      <c r="U65" s="27">
        <f t="shared" si="37"/>
        <v>117148.18753172259</v>
      </c>
      <c r="V65" s="27">
        <f t="shared" si="37"/>
        <v>114639.59258593863</v>
      </c>
      <c r="W65" s="27">
        <f t="shared" si="37"/>
        <v>49485.929918253634</v>
      </c>
      <c r="X65" s="27">
        <f t="shared" si="37"/>
        <v>14069.438913809239</v>
      </c>
      <c r="Y65" s="27">
        <f t="shared" si="37"/>
        <v>24411.896090430335</v>
      </c>
      <c r="Z65" s="27">
        <f t="shared" si="37"/>
        <v>36903.588806912114</v>
      </c>
      <c r="AA65" s="27">
        <f t="shared" si="37"/>
        <v>38501.202015635383</v>
      </c>
      <c r="AB65" s="27">
        <f t="shared" si="37"/>
        <v>34141.720055283287</v>
      </c>
      <c r="AC65" s="27">
        <f t="shared" si="37"/>
        <v>0</v>
      </c>
      <c r="AD65" s="27">
        <f t="shared" si="37"/>
        <v>0</v>
      </c>
      <c r="AE65" s="27">
        <f t="shared" si="37"/>
        <v>0</v>
      </c>
      <c r="AF65" s="27">
        <f t="shared" si="37"/>
        <v>0</v>
      </c>
      <c r="AG65" s="27">
        <f t="shared" si="37"/>
        <v>0</v>
      </c>
      <c r="AH65" s="27">
        <f t="shared" si="37"/>
        <v>0</v>
      </c>
      <c r="AI65" s="27">
        <f t="shared" si="37"/>
        <v>0</v>
      </c>
      <c r="AJ65" s="27">
        <f t="shared" si="37"/>
        <v>0</v>
      </c>
      <c r="AK65" s="27">
        <f t="shared" si="37"/>
        <v>0</v>
      </c>
      <c r="AL65" s="27">
        <f t="shared" si="37"/>
        <v>0</v>
      </c>
      <c r="AM65" s="27">
        <f t="shared" si="37"/>
        <v>0</v>
      </c>
    </row>
    <row r="66" spans="1:41" ht="15.6" x14ac:dyDescent="0.3">
      <c r="A66" s="603"/>
      <c r="B66" s="13" t="str">
        <f t="shared" si="32"/>
        <v>Lighting</v>
      </c>
      <c r="C66" s="27">
        <f t="shared" si="34"/>
        <v>1533.925127677589</v>
      </c>
      <c r="D66" s="27">
        <f t="shared" si="35"/>
        <v>4504.0454306586389</v>
      </c>
      <c r="E66" s="27">
        <f t="shared" si="37"/>
        <v>8597.9069586787773</v>
      </c>
      <c r="F66" s="27">
        <f t="shared" si="37"/>
        <v>15526.915735989935</v>
      </c>
      <c r="G66" s="27">
        <f t="shared" si="37"/>
        <v>28976.802798709774</v>
      </c>
      <c r="H66" s="27">
        <f t="shared" si="37"/>
        <v>59404.970724258084</v>
      </c>
      <c r="I66" s="27">
        <f t="shared" si="37"/>
        <v>94152.41760995255</v>
      </c>
      <c r="J66" s="27">
        <f>IF(J30=0,0,((J12*0.5)+I30-J48)*J85*J100*J$2)</f>
        <v>96812.124550354041</v>
      </c>
      <c r="K66" s="27">
        <f t="shared" si="37"/>
        <v>115463.57145376777</v>
      </c>
      <c r="L66" s="27">
        <f t="shared" si="37"/>
        <v>85589.764261103715</v>
      </c>
      <c r="M66" s="27">
        <f t="shared" si="37"/>
        <v>81075.177683013972</v>
      </c>
      <c r="N66" s="27">
        <f t="shared" si="37"/>
        <v>109143.43478847119</v>
      </c>
      <c r="O66" s="27">
        <f t="shared" si="37"/>
        <v>145055.5160674341</v>
      </c>
      <c r="P66" s="27">
        <f t="shared" si="37"/>
        <v>113129.81217494358</v>
      </c>
      <c r="Q66" s="27">
        <f t="shared" si="37"/>
        <v>127328.08227806643</v>
      </c>
      <c r="R66" s="27">
        <f t="shared" si="37"/>
        <v>123951.26968431464</v>
      </c>
      <c r="S66" s="27">
        <f t="shared" si="37"/>
        <v>164963.7248473228</v>
      </c>
      <c r="T66" s="27">
        <f t="shared" si="37"/>
        <v>248638.45915738944</v>
      </c>
      <c r="U66" s="27">
        <f t="shared" si="37"/>
        <v>305166.4047825872</v>
      </c>
      <c r="V66" s="27">
        <f t="shared" si="37"/>
        <v>252054.27278688244</v>
      </c>
      <c r="W66" s="27">
        <f t="shared" si="37"/>
        <v>251013.66592883159</v>
      </c>
      <c r="X66" s="27">
        <f t="shared" si="37"/>
        <v>160827.08179532352</v>
      </c>
      <c r="Y66" s="27">
        <f t="shared" si="37"/>
        <v>129269.79269793384</v>
      </c>
      <c r="Z66" s="27">
        <f t="shared" si="37"/>
        <v>129566.0638655799</v>
      </c>
      <c r="AA66" s="27">
        <f t="shared" si="37"/>
        <v>145055.5160674341</v>
      </c>
      <c r="AB66" s="27">
        <f t="shared" si="37"/>
        <v>113129.81217494358</v>
      </c>
      <c r="AC66" s="27">
        <f t="shared" si="37"/>
        <v>0</v>
      </c>
      <c r="AD66" s="27">
        <f t="shared" si="37"/>
        <v>0</v>
      </c>
      <c r="AE66" s="27">
        <f t="shared" si="37"/>
        <v>0</v>
      </c>
      <c r="AF66" s="27">
        <f t="shared" si="37"/>
        <v>0</v>
      </c>
      <c r="AG66" s="27">
        <f t="shared" si="37"/>
        <v>0</v>
      </c>
      <c r="AH66" s="27">
        <f t="shared" si="37"/>
        <v>0</v>
      </c>
      <c r="AI66" s="27">
        <f t="shared" si="37"/>
        <v>0</v>
      </c>
      <c r="AJ66" s="27">
        <f t="shared" si="37"/>
        <v>0</v>
      </c>
      <c r="AK66" s="27">
        <f t="shared" si="37"/>
        <v>0</v>
      </c>
      <c r="AL66" s="27">
        <f t="shared" si="37"/>
        <v>0</v>
      </c>
      <c r="AM66" s="27">
        <f t="shared" si="37"/>
        <v>0</v>
      </c>
    </row>
    <row r="67" spans="1:41" ht="15.6" x14ac:dyDescent="0.3">
      <c r="A67" s="603"/>
      <c r="B67" s="13" t="str">
        <f t="shared" si="32"/>
        <v>Miscellaneous</v>
      </c>
      <c r="C67" s="27">
        <f t="shared" si="34"/>
        <v>0</v>
      </c>
      <c r="D67" s="27">
        <f t="shared" si="35"/>
        <v>0</v>
      </c>
      <c r="E67" s="27">
        <f t="shared" si="37"/>
        <v>0</v>
      </c>
      <c r="F67" s="27">
        <f t="shared" si="37"/>
        <v>0</v>
      </c>
      <c r="G67" s="27">
        <f t="shared" si="37"/>
        <v>0</v>
      </c>
      <c r="H67" s="27">
        <f t="shared" si="37"/>
        <v>0</v>
      </c>
      <c r="I67" s="27">
        <f t="shared" si="37"/>
        <v>0</v>
      </c>
      <c r="J67" s="27">
        <f t="shared" si="37"/>
        <v>0</v>
      </c>
      <c r="K67" s="27">
        <f t="shared" si="37"/>
        <v>0</v>
      </c>
      <c r="L67" s="27">
        <f t="shared" si="37"/>
        <v>0</v>
      </c>
      <c r="M67" s="27">
        <f t="shared" si="37"/>
        <v>0</v>
      </c>
      <c r="N67" s="27">
        <f t="shared" si="37"/>
        <v>0</v>
      </c>
      <c r="O67" s="27">
        <f t="shared" si="37"/>
        <v>0</v>
      </c>
      <c r="P67" s="27">
        <f t="shared" si="37"/>
        <v>0</v>
      </c>
      <c r="Q67" s="27">
        <f t="shared" si="37"/>
        <v>0</v>
      </c>
      <c r="R67" s="27">
        <f t="shared" si="37"/>
        <v>0</v>
      </c>
      <c r="S67" s="27">
        <f t="shared" si="37"/>
        <v>0</v>
      </c>
      <c r="T67" s="27">
        <f t="shared" si="37"/>
        <v>0</v>
      </c>
      <c r="U67" s="27">
        <f t="shared" si="37"/>
        <v>0</v>
      </c>
      <c r="V67" s="27">
        <f t="shared" si="37"/>
        <v>0</v>
      </c>
      <c r="W67" s="27">
        <f t="shared" si="37"/>
        <v>0</v>
      </c>
      <c r="X67" s="27">
        <f t="shared" si="37"/>
        <v>0</v>
      </c>
      <c r="Y67" s="27">
        <f t="shared" si="37"/>
        <v>0</v>
      </c>
      <c r="Z67" s="27">
        <f t="shared" si="37"/>
        <v>0</v>
      </c>
      <c r="AA67" s="27">
        <f t="shared" si="37"/>
        <v>0</v>
      </c>
      <c r="AB67" s="27">
        <f t="shared" si="37"/>
        <v>0</v>
      </c>
      <c r="AC67" s="27">
        <f t="shared" si="37"/>
        <v>0</v>
      </c>
      <c r="AD67" s="27">
        <f t="shared" si="37"/>
        <v>0</v>
      </c>
      <c r="AE67" s="27">
        <f t="shared" si="37"/>
        <v>0</v>
      </c>
      <c r="AF67" s="27">
        <f t="shared" si="37"/>
        <v>0</v>
      </c>
      <c r="AG67" s="27">
        <f t="shared" si="37"/>
        <v>0</v>
      </c>
      <c r="AH67" s="27">
        <f t="shared" si="37"/>
        <v>0</v>
      </c>
      <c r="AI67" s="27">
        <f t="shared" si="37"/>
        <v>0</v>
      </c>
      <c r="AJ67" s="27">
        <f t="shared" si="37"/>
        <v>0</v>
      </c>
      <c r="AK67" s="27">
        <f t="shared" si="37"/>
        <v>0</v>
      </c>
      <c r="AL67" s="27">
        <f t="shared" si="37"/>
        <v>0</v>
      </c>
      <c r="AM67" s="27">
        <f t="shared" si="37"/>
        <v>0</v>
      </c>
    </row>
    <row r="68" spans="1:41" ht="15.75" customHeight="1" x14ac:dyDescent="0.3">
      <c r="A68" s="603"/>
      <c r="B68" s="13" t="str">
        <f t="shared" si="32"/>
        <v>Motors</v>
      </c>
      <c r="C68" s="27">
        <f t="shared" si="34"/>
        <v>0</v>
      </c>
      <c r="D68" s="27">
        <f t="shared" si="35"/>
        <v>0</v>
      </c>
      <c r="E68" s="27">
        <f t="shared" si="37"/>
        <v>0</v>
      </c>
      <c r="F68" s="27">
        <f t="shared" si="37"/>
        <v>368.39744287964919</v>
      </c>
      <c r="G68" s="27">
        <f t="shared" si="37"/>
        <v>903.39596129780136</v>
      </c>
      <c r="H68" s="27">
        <f t="shared" si="37"/>
        <v>1700.5796551407193</v>
      </c>
      <c r="I68" s="27">
        <f t="shared" si="37"/>
        <v>1684.5040427822255</v>
      </c>
      <c r="J68" s="27">
        <f t="shared" si="37"/>
        <v>2252.6558155947096</v>
      </c>
      <c r="K68" s="27">
        <f t="shared" si="37"/>
        <v>2631.4500090818551</v>
      </c>
      <c r="L68" s="27">
        <f t="shared" si="37"/>
        <v>1830.4776837847191</v>
      </c>
      <c r="M68" s="27">
        <f t="shared" si="37"/>
        <v>2572.7146080204011</v>
      </c>
      <c r="N68" s="27">
        <f t="shared" si="37"/>
        <v>3782.110284928413</v>
      </c>
      <c r="O68" s="27">
        <f t="shared" si="37"/>
        <v>4588.3467379424847</v>
      </c>
      <c r="P68" s="27">
        <f t="shared" si="37"/>
        <v>4282.5618969618699</v>
      </c>
      <c r="Q68" s="27">
        <f t="shared" si="37"/>
        <v>4886.7677169617555</v>
      </c>
      <c r="R68" s="27">
        <f t="shared" si="37"/>
        <v>4416.3280257923125</v>
      </c>
      <c r="S68" s="27">
        <f t="shared" si="37"/>
        <v>5133.9965140766371</v>
      </c>
      <c r="T68" s="27">
        <f t="shared" si="37"/>
        <v>9187.7181065477434</v>
      </c>
      <c r="U68" s="27">
        <f t="shared" si="37"/>
        <v>9100.8664296542229</v>
      </c>
      <c r="V68" s="27">
        <f t="shared" si="37"/>
        <v>9394.6691453599287</v>
      </c>
      <c r="W68" s="27">
        <f t="shared" si="37"/>
        <v>8936.2934838521942</v>
      </c>
      <c r="X68" s="27">
        <f t="shared" si="37"/>
        <v>4990.3491337929108</v>
      </c>
      <c r="Y68" s="27">
        <f t="shared" si="37"/>
        <v>4890.2955932024515</v>
      </c>
      <c r="Z68" s="27">
        <f t="shared" si="37"/>
        <v>4689.4421338605425</v>
      </c>
      <c r="AA68" s="27">
        <f t="shared" si="37"/>
        <v>4588.3467379424847</v>
      </c>
      <c r="AB68" s="27">
        <f t="shared" si="37"/>
        <v>4282.5618969618699</v>
      </c>
      <c r="AC68" s="27">
        <f t="shared" si="37"/>
        <v>0</v>
      </c>
      <c r="AD68" s="27">
        <f t="shared" si="37"/>
        <v>0</v>
      </c>
      <c r="AE68" s="27">
        <f t="shared" si="37"/>
        <v>0</v>
      </c>
      <c r="AF68" s="27">
        <f t="shared" si="37"/>
        <v>0</v>
      </c>
      <c r="AG68" s="27">
        <f t="shared" si="37"/>
        <v>0</v>
      </c>
      <c r="AH68" s="27">
        <f t="shared" si="37"/>
        <v>0</v>
      </c>
      <c r="AI68" s="27">
        <f t="shared" si="37"/>
        <v>0</v>
      </c>
      <c r="AJ68" s="27">
        <f t="shared" si="37"/>
        <v>0</v>
      </c>
      <c r="AK68" s="27">
        <f t="shared" si="37"/>
        <v>0</v>
      </c>
      <c r="AL68" s="27">
        <f t="shared" si="37"/>
        <v>0</v>
      </c>
      <c r="AM68" s="27">
        <f t="shared" si="37"/>
        <v>0</v>
      </c>
    </row>
    <row r="69" spans="1:41" ht="15.6" x14ac:dyDescent="0.3">
      <c r="A69" s="603"/>
      <c r="B69" s="13" t="str">
        <f t="shared" si="32"/>
        <v>Process</v>
      </c>
      <c r="C69" s="27">
        <f t="shared" si="34"/>
        <v>0</v>
      </c>
      <c r="D69" s="27">
        <f t="shared" si="35"/>
        <v>0</v>
      </c>
      <c r="E69" s="27">
        <f t="shared" ref="E69:AM71" si="38">IF(E33=0,0,((E15*0.5)+D33-E51)*E88*E103*E$2)</f>
        <v>0</v>
      </c>
      <c r="F69" s="27">
        <f t="shared" si="38"/>
        <v>0</v>
      </c>
      <c r="G69" s="27">
        <f t="shared" si="38"/>
        <v>0</v>
      </c>
      <c r="H69" s="27">
        <f t="shared" si="38"/>
        <v>0</v>
      </c>
      <c r="I69" s="27">
        <f t="shared" si="38"/>
        <v>0</v>
      </c>
      <c r="J69" s="27">
        <f t="shared" si="38"/>
        <v>0</v>
      </c>
      <c r="K69" s="27">
        <f t="shared" si="38"/>
        <v>0</v>
      </c>
      <c r="L69" s="27">
        <f t="shared" si="38"/>
        <v>0</v>
      </c>
      <c r="M69" s="27">
        <f t="shared" si="38"/>
        <v>0</v>
      </c>
      <c r="N69" s="27">
        <f t="shared" si="38"/>
        <v>0</v>
      </c>
      <c r="O69" s="27">
        <f t="shared" si="38"/>
        <v>0</v>
      </c>
      <c r="P69" s="27">
        <f t="shared" si="38"/>
        <v>0</v>
      </c>
      <c r="Q69" s="27">
        <f t="shared" si="38"/>
        <v>0</v>
      </c>
      <c r="R69" s="27">
        <f t="shared" si="38"/>
        <v>0</v>
      </c>
      <c r="S69" s="27">
        <f t="shared" si="38"/>
        <v>0</v>
      </c>
      <c r="T69" s="27">
        <f t="shared" si="38"/>
        <v>0</v>
      </c>
      <c r="U69" s="27">
        <f t="shared" si="38"/>
        <v>0</v>
      </c>
      <c r="V69" s="27">
        <f t="shared" si="38"/>
        <v>0</v>
      </c>
      <c r="W69" s="27">
        <f t="shared" si="38"/>
        <v>0</v>
      </c>
      <c r="X69" s="27">
        <f t="shared" si="38"/>
        <v>0</v>
      </c>
      <c r="Y69" s="27">
        <f t="shared" si="38"/>
        <v>0</v>
      </c>
      <c r="Z69" s="27">
        <f t="shared" si="38"/>
        <v>0</v>
      </c>
      <c r="AA69" s="27">
        <f t="shared" si="38"/>
        <v>0</v>
      </c>
      <c r="AB69" s="27">
        <f t="shared" si="38"/>
        <v>0</v>
      </c>
      <c r="AC69" s="27">
        <f t="shared" si="38"/>
        <v>0</v>
      </c>
      <c r="AD69" s="27">
        <f t="shared" si="38"/>
        <v>0</v>
      </c>
      <c r="AE69" s="27">
        <f t="shared" si="38"/>
        <v>0</v>
      </c>
      <c r="AF69" s="27">
        <f t="shared" si="38"/>
        <v>0</v>
      </c>
      <c r="AG69" s="27">
        <f t="shared" si="38"/>
        <v>0</v>
      </c>
      <c r="AH69" s="27">
        <f t="shared" si="38"/>
        <v>0</v>
      </c>
      <c r="AI69" s="27">
        <f t="shared" si="38"/>
        <v>0</v>
      </c>
      <c r="AJ69" s="27">
        <f t="shared" si="38"/>
        <v>0</v>
      </c>
      <c r="AK69" s="27">
        <f t="shared" si="38"/>
        <v>0</v>
      </c>
      <c r="AL69" s="27">
        <f t="shared" si="38"/>
        <v>0</v>
      </c>
      <c r="AM69" s="27">
        <f t="shared" si="38"/>
        <v>0</v>
      </c>
    </row>
    <row r="70" spans="1:41" ht="15.6" x14ac:dyDescent="0.3">
      <c r="A70" s="603"/>
      <c r="B70" s="13" t="str">
        <f t="shared" si="32"/>
        <v>Refrigeration</v>
      </c>
      <c r="C70" s="27">
        <f t="shared" si="34"/>
        <v>63.976968423324742</v>
      </c>
      <c r="D70" s="27">
        <f t="shared" si="35"/>
        <v>122.20814236000042</v>
      </c>
      <c r="E70" s="27">
        <f t="shared" si="38"/>
        <v>123.85199114257703</v>
      </c>
      <c r="F70" s="27">
        <f t="shared" si="38"/>
        <v>181.01180871205864</v>
      </c>
      <c r="G70" s="27">
        <f t="shared" si="38"/>
        <v>1808.9906614071981</v>
      </c>
      <c r="H70" s="27">
        <f t="shared" si="38"/>
        <v>6290.2397968073637</v>
      </c>
      <c r="I70" s="27">
        <f t="shared" si="38"/>
        <v>6414.6172986601314</v>
      </c>
      <c r="J70" s="27">
        <f t="shared" si="38"/>
        <v>6610.8281035211803</v>
      </c>
      <c r="K70" s="27">
        <f t="shared" si="38"/>
        <v>6128.7241200819144</v>
      </c>
      <c r="L70" s="27">
        <f t="shared" si="38"/>
        <v>3381.28970136508</v>
      </c>
      <c r="M70" s="27">
        <f t="shared" si="38"/>
        <v>3415.3141641625598</v>
      </c>
      <c r="N70" s="27">
        <f t="shared" si="38"/>
        <v>3889.1145802390574</v>
      </c>
      <c r="O70" s="27">
        <f t="shared" si="38"/>
        <v>4309.9361741515786</v>
      </c>
      <c r="P70" s="27">
        <f t="shared" si="38"/>
        <v>4001.8273192672791</v>
      </c>
      <c r="Q70" s="27">
        <f t="shared" si="38"/>
        <v>4501.7413483495984</v>
      </c>
      <c r="R70" s="27">
        <f t="shared" si="38"/>
        <v>4398.3698240518625</v>
      </c>
      <c r="S70" s="27">
        <f t="shared" si="38"/>
        <v>4914.0759573632222</v>
      </c>
      <c r="T70" s="27">
        <f t="shared" si="38"/>
        <v>8968.5564593753388</v>
      </c>
      <c r="U70" s="27">
        <f t="shared" si="38"/>
        <v>8978.1249840994624</v>
      </c>
      <c r="V70" s="27">
        <f t="shared" si="38"/>
        <v>9252.7485582355548</v>
      </c>
      <c r="W70" s="27">
        <f t="shared" si="38"/>
        <v>8577.9787914477456</v>
      </c>
      <c r="X70" s="27">
        <f t="shared" si="38"/>
        <v>4732.5725188071719</v>
      </c>
      <c r="Y70" s="27">
        <f t="shared" si="38"/>
        <v>4596.0037369877564</v>
      </c>
      <c r="Z70" s="27">
        <f t="shared" si="38"/>
        <v>4390.1676369205306</v>
      </c>
      <c r="AA70" s="27">
        <f t="shared" si="38"/>
        <v>4309.9361741515786</v>
      </c>
      <c r="AB70" s="27">
        <f t="shared" si="38"/>
        <v>4001.8273192672791</v>
      </c>
      <c r="AC70" s="27">
        <f t="shared" si="38"/>
        <v>0</v>
      </c>
      <c r="AD70" s="27">
        <f t="shared" si="38"/>
        <v>0</v>
      </c>
      <c r="AE70" s="27">
        <f t="shared" si="38"/>
        <v>0</v>
      </c>
      <c r="AF70" s="27">
        <f t="shared" si="38"/>
        <v>0</v>
      </c>
      <c r="AG70" s="27">
        <f t="shared" si="38"/>
        <v>0</v>
      </c>
      <c r="AH70" s="27">
        <f t="shared" si="38"/>
        <v>0</v>
      </c>
      <c r="AI70" s="27">
        <f t="shared" si="38"/>
        <v>0</v>
      </c>
      <c r="AJ70" s="27">
        <f t="shared" si="38"/>
        <v>0</v>
      </c>
      <c r="AK70" s="27">
        <f t="shared" si="38"/>
        <v>0</v>
      </c>
      <c r="AL70" s="27">
        <f t="shared" si="38"/>
        <v>0</v>
      </c>
      <c r="AM70" s="27">
        <f t="shared" si="38"/>
        <v>0</v>
      </c>
    </row>
    <row r="71" spans="1:41" ht="15.6" x14ac:dyDescent="0.3">
      <c r="A71" s="603"/>
      <c r="B71" s="13" t="str">
        <f t="shared" si="32"/>
        <v>Water Heating</v>
      </c>
      <c r="C71" s="27">
        <f t="shared" si="34"/>
        <v>0</v>
      </c>
      <c r="D71" s="27">
        <f t="shared" si="35"/>
        <v>0</v>
      </c>
      <c r="E71" s="27">
        <f t="shared" si="38"/>
        <v>0</v>
      </c>
      <c r="F71" s="27">
        <f t="shared" si="38"/>
        <v>0</v>
      </c>
      <c r="G71" s="27">
        <f t="shared" si="38"/>
        <v>0</v>
      </c>
      <c r="H71" s="27">
        <f t="shared" si="38"/>
        <v>0</v>
      </c>
      <c r="I71" s="27">
        <f t="shared" si="38"/>
        <v>0</v>
      </c>
      <c r="J71" s="27">
        <f t="shared" si="38"/>
        <v>0</v>
      </c>
      <c r="K71" s="27">
        <f t="shared" si="38"/>
        <v>0</v>
      </c>
      <c r="L71" s="27">
        <f t="shared" si="38"/>
        <v>0</v>
      </c>
      <c r="M71" s="27">
        <f t="shared" si="38"/>
        <v>0</v>
      </c>
      <c r="N71" s="27">
        <f t="shared" si="38"/>
        <v>285.80853707174839</v>
      </c>
      <c r="O71" s="27">
        <f t="shared" si="38"/>
        <v>632.1381960506319</v>
      </c>
      <c r="P71" s="27">
        <f t="shared" si="38"/>
        <v>531.72595080717747</v>
      </c>
      <c r="Q71" s="27">
        <f t="shared" si="38"/>
        <v>505.83684902264355</v>
      </c>
      <c r="R71" s="27">
        <f t="shared" si="38"/>
        <v>464.4886939097251</v>
      </c>
      <c r="S71" s="27">
        <f t="shared" si="38"/>
        <v>542.89921618621793</v>
      </c>
      <c r="T71" s="27">
        <f t="shared" si="38"/>
        <v>919.17858579489643</v>
      </c>
      <c r="U71" s="27">
        <f t="shared" si="38"/>
        <v>912.5183757548989</v>
      </c>
      <c r="V71" s="27">
        <f t="shared" si="38"/>
        <v>954.68505889487506</v>
      </c>
      <c r="W71" s="27">
        <f t="shared" si="38"/>
        <v>903.54830458825575</v>
      </c>
      <c r="X71" s="27">
        <f t="shared" si="38"/>
        <v>546.59804944598159</v>
      </c>
      <c r="Y71" s="27">
        <f t="shared" si="38"/>
        <v>568.36830157752354</v>
      </c>
      <c r="Z71" s="27">
        <f t="shared" si="38"/>
        <v>571.61707414349678</v>
      </c>
      <c r="AA71" s="27">
        <f t="shared" si="38"/>
        <v>632.1381960506319</v>
      </c>
      <c r="AB71" s="27">
        <f t="shared" si="38"/>
        <v>531.72595080717747</v>
      </c>
      <c r="AC71" s="27">
        <f t="shared" si="38"/>
        <v>0</v>
      </c>
      <c r="AD71" s="27">
        <f t="shared" si="38"/>
        <v>0</v>
      </c>
      <c r="AE71" s="27">
        <f t="shared" si="38"/>
        <v>0</v>
      </c>
      <c r="AF71" s="27">
        <f t="shared" si="38"/>
        <v>0</v>
      </c>
      <c r="AG71" s="27">
        <f t="shared" si="38"/>
        <v>0</v>
      </c>
      <c r="AH71" s="27">
        <f t="shared" si="38"/>
        <v>0</v>
      </c>
      <c r="AI71" s="27">
        <f t="shared" si="38"/>
        <v>0</v>
      </c>
      <c r="AJ71" s="27">
        <f t="shared" si="38"/>
        <v>0</v>
      </c>
      <c r="AK71" s="27">
        <f t="shared" si="38"/>
        <v>0</v>
      </c>
      <c r="AL71" s="27">
        <f t="shared" si="38"/>
        <v>0</v>
      </c>
      <c r="AM71" s="27">
        <f t="shared" si="38"/>
        <v>0</v>
      </c>
    </row>
    <row r="72" spans="1:41" ht="15.75" customHeight="1" x14ac:dyDescent="0.3">
      <c r="A72" s="603"/>
      <c r="B72" s="13" t="str">
        <f t="shared" si="32"/>
        <v xml:space="preserve"> 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41" ht="15.75" customHeight="1" x14ac:dyDescent="0.3">
      <c r="A73" s="603"/>
      <c r="B73" s="277" t="s">
        <v>149</v>
      </c>
      <c r="C73" s="27">
        <f>SUM(C59:C72)</f>
        <v>1597.9116889431366</v>
      </c>
      <c r="D73" s="27">
        <f>SUM(D59:D72)</f>
        <v>4715.361019298216</v>
      </c>
      <c r="E73" s="27">
        <f t="shared" ref="E73:AM73" si="39">SUM(E59:E72)</f>
        <v>8923.8936572998718</v>
      </c>
      <c r="F73" s="27">
        <f t="shared" si="39"/>
        <v>16557.890511924281</v>
      </c>
      <c r="G73" s="27">
        <f t="shared" si="39"/>
        <v>33713.193094732749</v>
      </c>
      <c r="H73" s="27">
        <f t="shared" si="39"/>
        <v>83352.673482108366</v>
      </c>
      <c r="I73" s="27">
        <f t="shared" si="39"/>
        <v>127984.60398874011</v>
      </c>
      <c r="J73" s="27">
        <f t="shared" si="39"/>
        <v>142242.84291786459</v>
      </c>
      <c r="K73" s="27">
        <f t="shared" si="39"/>
        <v>150423.17300280504</v>
      </c>
      <c r="L73" s="27">
        <f t="shared" si="39"/>
        <v>97930.03299345955</v>
      </c>
      <c r="M73" s="27">
        <f t="shared" si="39"/>
        <v>99675.493566429912</v>
      </c>
      <c r="N73" s="27">
        <f t="shared" si="39"/>
        <v>148601.73449031115</v>
      </c>
      <c r="O73" s="27">
        <f t="shared" si="39"/>
        <v>198532.83348218241</v>
      </c>
      <c r="P73" s="27">
        <f t="shared" si="39"/>
        <v>161196.62208245797</v>
      </c>
      <c r="Q73" s="27">
        <f t="shared" si="39"/>
        <v>172508.23600313565</v>
      </c>
      <c r="R73" s="27">
        <f t="shared" si="39"/>
        <v>157467.30204685521</v>
      </c>
      <c r="S73" s="27">
        <f t="shared" si="39"/>
        <v>218485.42032472635</v>
      </c>
      <c r="T73" s="27">
        <f t="shared" si="39"/>
        <v>475132.43380482896</v>
      </c>
      <c r="U73" s="27">
        <f t="shared" si="39"/>
        <v>583719.81020570209</v>
      </c>
      <c r="V73" s="27">
        <f t="shared" si="39"/>
        <v>526023.66550765745</v>
      </c>
      <c r="W73" s="27">
        <f t="shared" si="39"/>
        <v>382702.26845508383</v>
      </c>
      <c r="X73" s="27">
        <f t="shared" si="39"/>
        <v>195190.86066652508</v>
      </c>
      <c r="Y73" s="27">
        <f t="shared" si="39"/>
        <v>170395.78373924998</v>
      </c>
      <c r="Z73" s="27">
        <f t="shared" si="39"/>
        <v>181681.91250391642</v>
      </c>
      <c r="AA73" s="27">
        <f t="shared" si="39"/>
        <v>198532.83348218241</v>
      </c>
      <c r="AB73" s="27">
        <f t="shared" si="39"/>
        <v>161196.62208245797</v>
      </c>
      <c r="AC73" s="27">
        <f t="shared" si="39"/>
        <v>0</v>
      </c>
      <c r="AD73" s="27">
        <f t="shared" si="39"/>
        <v>0</v>
      </c>
      <c r="AE73" s="27">
        <f t="shared" si="39"/>
        <v>0</v>
      </c>
      <c r="AF73" s="27">
        <f t="shared" si="39"/>
        <v>0</v>
      </c>
      <c r="AG73" s="27">
        <f t="shared" si="39"/>
        <v>0</v>
      </c>
      <c r="AH73" s="27">
        <f t="shared" si="39"/>
        <v>0</v>
      </c>
      <c r="AI73" s="27">
        <f t="shared" si="39"/>
        <v>0</v>
      </c>
      <c r="AJ73" s="27">
        <f t="shared" si="39"/>
        <v>0</v>
      </c>
      <c r="AK73" s="27">
        <f t="shared" si="39"/>
        <v>0</v>
      </c>
      <c r="AL73" s="27">
        <f t="shared" si="39"/>
        <v>0</v>
      </c>
      <c r="AM73" s="27">
        <f t="shared" si="39"/>
        <v>0</v>
      </c>
    </row>
    <row r="74" spans="1:41" ht="16.5" customHeight="1" thickBot="1" x14ac:dyDescent="0.35">
      <c r="A74" s="604"/>
      <c r="B74" s="154" t="s">
        <v>150</v>
      </c>
      <c r="C74" s="28">
        <f>C73</f>
        <v>1597.9116889431366</v>
      </c>
      <c r="D74" s="28">
        <f>C74+D73</f>
        <v>6313.272708241353</v>
      </c>
      <c r="E74" s="28">
        <f t="shared" ref="E74:AM74" si="40">D74+E73</f>
        <v>15237.166365541225</v>
      </c>
      <c r="F74" s="28">
        <f t="shared" si="40"/>
        <v>31795.056877465504</v>
      </c>
      <c r="G74" s="28">
        <f t="shared" si="40"/>
        <v>65508.249972198253</v>
      </c>
      <c r="H74" s="28">
        <f t="shared" si="40"/>
        <v>148860.92345430661</v>
      </c>
      <c r="I74" s="28">
        <f t="shared" si="40"/>
        <v>276845.52744304674</v>
      </c>
      <c r="J74" s="28">
        <f t="shared" si="40"/>
        <v>419088.37036091136</v>
      </c>
      <c r="K74" s="28">
        <f t="shared" si="40"/>
        <v>569511.54336371645</v>
      </c>
      <c r="L74" s="28">
        <f t="shared" si="40"/>
        <v>667441.57635717606</v>
      </c>
      <c r="M74" s="28">
        <f t="shared" si="40"/>
        <v>767117.069923606</v>
      </c>
      <c r="N74" s="28">
        <f t="shared" si="40"/>
        <v>915718.80441391713</v>
      </c>
      <c r="O74" s="28">
        <f t="shared" si="40"/>
        <v>1114251.6378960996</v>
      </c>
      <c r="P74" s="28">
        <f t="shared" si="40"/>
        <v>1275448.2599785575</v>
      </c>
      <c r="Q74" s="28">
        <f t="shared" si="40"/>
        <v>1447956.495981693</v>
      </c>
      <c r="R74" s="28">
        <f t="shared" si="40"/>
        <v>1605423.7980285482</v>
      </c>
      <c r="S74" s="28">
        <f t="shared" si="40"/>
        <v>1823909.2183532745</v>
      </c>
      <c r="T74" s="28">
        <f t="shared" si="40"/>
        <v>2299041.6521581034</v>
      </c>
      <c r="U74" s="28">
        <f t="shared" si="40"/>
        <v>2882761.4623638056</v>
      </c>
      <c r="V74" s="28">
        <f t="shared" si="40"/>
        <v>3408785.1278714631</v>
      </c>
      <c r="W74" s="28">
        <f t="shared" si="40"/>
        <v>3791487.396326547</v>
      </c>
      <c r="X74" s="28">
        <f t="shared" si="40"/>
        <v>3986678.2569930721</v>
      </c>
      <c r="Y74" s="28">
        <f t="shared" si="40"/>
        <v>4157074.0407323223</v>
      </c>
      <c r="Z74" s="28">
        <f t="shared" si="40"/>
        <v>4338755.953236239</v>
      </c>
      <c r="AA74" s="28">
        <f t="shared" si="40"/>
        <v>4537288.7867184216</v>
      </c>
      <c r="AB74" s="28">
        <f t="shared" si="40"/>
        <v>4698485.4088008795</v>
      </c>
      <c r="AC74" s="28">
        <f t="shared" si="40"/>
        <v>4698485.4088008795</v>
      </c>
      <c r="AD74" s="28">
        <f t="shared" si="40"/>
        <v>4698485.4088008795</v>
      </c>
      <c r="AE74" s="28">
        <f t="shared" si="40"/>
        <v>4698485.4088008795</v>
      </c>
      <c r="AF74" s="28">
        <f t="shared" si="40"/>
        <v>4698485.4088008795</v>
      </c>
      <c r="AG74" s="28">
        <f t="shared" si="40"/>
        <v>4698485.4088008795</v>
      </c>
      <c r="AH74" s="28">
        <f t="shared" si="40"/>
        <v>4698485.4088008795</v>
      </c>
      <c r="AI74" s="28">
        <f t="shared" si="40"/>
        <v>4698485.4088008795</v>
      </c>
      <c r="AJ74" s="28">
        <f t="shared" si="40"/>
        <v>4698485.4088008795</v>
      </c>
      <c r="AK74" s="28">
        <f t="shared" si="40"/>
        <v>4698485.4088008795</v>
      </c>
      <c r="AL74" s="28">
        <f t="shared" si="40"/>
        <v>4698485.4088008795</v>
      </c>
      <c r="AM74" s="28">
        <f t="shared" si="40"/>
        <v>4698485.4088008795</v>
      </c>
    </row>
    <row r="75" spans="1:41" x14ac:dyDescent="0.3">
      <c r="A75" s="8"/>
      <c r="B75" s="36"/>
      <c r="C75" s="242"/>
      <c r="D75" s="243"/>
      <c r="E75" s="242"/>
      <c r="F75" s="243"/>
      <c r="G75" s="242"/>
      <c r="H75" s="243"/>
      <c r="I75" s="242"/>
      <c r="J75" s="243"/>
      <c r="K75" s="242"/>
      <c r="L75" s="243"/>
      <c r="M75" s="242"/>
      <c r="N75" s="243"/>
      <c r="O75" s="242"/>
      <c r="P75" s="243"/>
      <c r="Q75" s="242"/>
      <c r="R75" s="243"/>
      <c r="S75" s="242"/>
      <c r="T75" s="243"/>
      <c r="U75" s="242"/>
      <c r="V75" s="243"/>
      <c r="W75" s="242"/>
      <c r="X75" s="243"/>
      <c r="Y75" s="242"/>
      <c r="Z75" s="243"/>
      <c r="AA75" s="242"/>
      <c r="AB75" s="243"/>
      <c r="AC75" s="242"/>
      <c r="AD75" s="243"/>
      <c r="AE75" s="242"/>
      <c r="AF75" s="243"/>
      <c r="AG75" s="242"/>
      <c r="AH75" s="243"/>
      <c r="AI75" s="242"/>
      <c r="AJ75" s="243"/>
      <c r="AK75" s="242"/>
      <c r="AL75" s="243"/>
      <c r="AM75" s="242"/>
    </row>
    <row r="76" spans="1:41" ht="15" thickBot="1" x14ac:dyDescent="0.35">
      <c r="B76" s="1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229"/>
    </row>
    <row r="77" spans="1:41" ht="15.6" x14ac:dyDescent="0.3">
      <c r="A77" s="605" t="s">
        <v>134</v>
      </c>
      <c r="B77" s="17" t="s">
        <v>134</v>
      </c>
      <c r="C77" s="271">
        <f t="shared" ref="C77:AH77" si="41">C58</f>
        <v>43831</v>
      </c>
      <c r="D77" s="271">
        <f t="shared" si="41"/>
        <v>43862</v>
      </c>
      <c r="E77" s="271">
        <f t="shared" si="41"/>
        <v>43891</v>
      </c>
      <c r="F77" s="271">
        <f t="shared" si="41"/>
        <v>43922</v>
      </c>
      <c r="G77" s="271">
        <f t="shared" si="41"/>
        <v>43952</v>
      </c>
      <c r="H77" s="271">
        <f t="shared" si="41"/>
        <v>43983</v>
      </c>
      <c r="I77" s="271">
        <f t="shared" si="41"/>
        <v>44013</v>
      </c>
      <c r="J77" s="271">
        <f t="shared" si="41"/>
        <v>44044</v>
      </c>
      <c r="K77" s="271">
        <f t="shared" si="41"/>
        <v>44075</v>
      </c>
      <c r="L77" s="271">
        <f t="shared" si="41"/>
        <v>44105</v>
      </c>
      <c r="M77" s="271">
        <f t="shared" si="41"/>
        <v>44136</v>
      </c>
      <c r="N77" s="271">
        <f t="shared" si="41"/>
        <v>44166</v>
      </c>
      <c r="O77" s="271">
        <f t="shared" si="41"/>
        <v>44197</v>
      </c>
      <c r="P77" s="271">
        <f t="shared" si="41"/>
        <v>44228</v>
      </c>
      <c r="Q77" s="271">
        <f t="shared" si="41"/>
        <v>44256</v>
      </c>
      <c r="R77" s="271">
        <f t="shared" si="41"/>
        <v>44287</v>
      </c>
      <c r="S77" s="271">
        <f t="shared" si="41"/>
        <v>44317</v>
      </c>
      <c r="T77" s="271">
        <f t="shared" si="41"/>
        <v>44348</v>
      </c>
      <c r="U77" s="271">
        <f t="shared" si="41"/>
        <v>44378</v>
      </c>
      <c r="V77" s="271">
        <f t="shared" si="41"/>
        <v>44409</v>
      </c>
      <c r="W77" s="271">
        <f t="shared" si="41"/>
        <v>44440</v>
      </c>
      <c r="X77" s="271">
        <f t="shared" si="41"/>
        <v>44470</v>
      </c>
      <c r="Y77" s="271">
        <f t="shared" si="41"/>
        <v>44501</v>
      </c>
      <c r="Z77" s="271">
        <f t="shared" si="41"/>
        <v>44531</v>
      </c>
      <c r="AA77" s="271">
        <f t="shared" si="41"/>
        <v>44562</v>
      </c>
      <c r="AB77" s="271">
        <f t="shared" si="41"/>
        <v>44593</v>
      </c>
      <c r="AC77" s="271">
        <f t="shared" si="41"/>
        <v>44621</v>
      </c>
      <c r="AD77" s="271">
        <f t="shared" si="41"/>
        <v>44652</v>
      </c>
      <c r="AE77" s="271">
        <f t="shared" si="41"/>
        <v>44682</v>
      </c>
      <c r="AF77" s="271">
        <f t="shared" si="41"/>
        <v>44713</v>
      </c>
      <c r="AG77" s="271">
        <f t="shared" si="41"/>
        <v>44743</v>
      </c>
      <c r="AH77" s="271">
        <f t="shared" si="41"/>
        <v>44774</v>
      </c>
      <c r="AI77" s="271">
        <f t="shared" ref="AI77:AM77" si="42">AI58</f>
        <v>44805</v>
      </c>
      <c r="AJ77" s="271">
        <f t="shared" si="42"/>
        <v>44835</v>
      </c>
      <c r="AK77" s="271">
        <f t="shared" si="42"/>
        <v>44866</v>
      </c>
      <c r="AL77" s="271">
        <f t="shared" si="42"/>
        <v>44896</v>
      </c>
      <c r="AM77" s="271">
        <f t="shared" si="42"/>
        <v>44927</v>
      </c>
      <c r="AO77" s="231" t="s">
        <v>36</v>
      </c>
    </row>
    <row r="78" spans="1:41" ht="15.75" customHeight="1" x14ac:dyDescent="0.3">
      <c r="A78" s="606"/>
      <c r="B78" s="13" t="str">
        <f>B59</f>
        <v>Air Comp</v>
      </c>
      <c r="C78" s="359">
        <f>'2M - SGS'!C78</f>
        <v>8.5109000000000004E-2</v>
      </c>
      <c r="D78" s="359">
        <f>'2M - SGS'!D78</f>
        <v>7.7715000000000006E-2</v>
      </c>
      <c r="E78" s="359">
        <f>'2M - SGS'!E78</f>
        <v>8.6136000000000004E-2</v>
      </c>
      <c r="F78" s="359">
        <f>'2M - SGS'!F78</f>
        <v>7.9796000000000006E-2</v>
      </c>
      <c r="G78" s="359">
        <f>'2M - SGS'!G78</f>
        <v>8.5334999999999994E-2</v>
      </c>
      <c r="H78" s="359">
        <f>'2M - SGS'!H78</f>
        <v>8.1994999999999998E-2</v>
      </c>
      <c r="I78" s="359">
        <f>'2M - SGS'!I78</f>
        <v>8.4098999999999993E-2</v>
      </c>
      <c r="J78" s="359">
        <f>'2M - SGS'!J78</f>
        <v>8.4198999999999996E-2</v>
      </c>
      <c r="K78" s="359">
        <f>'2M - SGS'!K78</f>
        <v>8.2512000000000002E-2</v>
      </c>
      <c r="L78" s="359">
        <f>'2M - SGS'!L78</f>
        <v>8.5277000000000006E-2</v>
      </c>
      <c r="M78" s="359">
        <f>'2M - SGS'!M78</f>
        <v>8.2588999999999996E-2</v>
      </c>
      <c r="N78" s="359">
        <f>'2M - SGS'!N78</f>
        <v>8.5237999999999994E-2</v>
      </c>
      <c r="O78" s="359">
        <f>'2M - SGS'!O78</f>
        <v>8.5109000000000004E-2</v>
      </c>
      <c r="P78" s="359">
        <f>'2M - SGS'!P78</f>
        <v>7.7715000000000006E-2</v>
      </c>
      <c r="Q78" s="359">
        <f>'2M - SGS'!Q78</f>
        <v>8.6136000000000004E-2</v>
      </c>
      <c r="R78" s="359">
        <f>'2M - SGS'!R78</f>
        <v>7.9796000000000006E-2</v>
      </c>
      <c r="S78" s="359">
        <f>'2M - SGS'!S78</f>
        <v>8.5334999999999994E-2</v>
      </c>
      <c r="T78" s="359">
        <f>'2M - SGS'!T78</f>
        <v>8.1994999999999998E-2</v>
      </c>
      <c r="U78" s="359">
        <f>'2M - SGS'!U78</f>
        <v>8.4098999999999993E-2</v>
      </c>
      <c r="V78" s="359">
        <f>'2M - SGS'!V78</f>
        <v>8.4198999999999996E-2</v>
      </c>
      <c r="W78" s="359">
        <f>'2M - SGS'!W78</f>
        <v>8.2512000000000002E-2</v>
      </c>
      <c r="X78" s="359">
        <f>'2M - SGS'!X78</f>
        <v>8.5277000000000006E-2</v>
      </c>
      <c r="Y78" s="359">
        <f>'2M - SGS'!Y78</f>
        <v>8.2588999999999996E-2</v>
      </c>
      <c r="Z78" s="359">
        <f>'2M - SGS'!Z78</f>
        <v>8.5237999999999994E-2</v>
      </c>
      <c r="AA78" s="359">
        <f>'2M - SGS'!AA78</f>
        <v>8.5109000000000004E-2</v>
      </c>
      <c r="AB78" s="359">
        <f>'2M - SGS'!AB78</f>
        <v>7.7715000000000006E-2</v>
      </c>
      <c r="AC78" s="359">
        <f>'2M - SGS'!AC78</f>
        <v>8.6136000000000004E-2</v>
      </c>
      <c r="AD78" s="359">
        <f>'2M - SGS'!AD78</f>
        <v>7.9796000000000006E-2</v>
      </c>
      <c r="AE78" s="359">
        <f>'2M - SGS'!AE78</f>
        <v>8.5334999999999994E-2</v>
      </c>
      <c r="AF78" s="359">
        <f>'2M - SGS'!AF78</f>
        <v>8.1994999999999998E-2</v>
      </c>
      <c r="AG78" s="359">
        <f>'2M - SGS'!AG78</f>
        <v>8.4098999999999993E-2</v>
      </c>
      <c r="AH78" s="359">
        <f>'2M - SGS'!AH78</f>
        <v>8.4198999999999996E-2</v>
      </c>
      <c r="AI78" s="359">
        <f>'2M - SGS'!AI78</f>
        <v>8.2512000000000002E-2</v>
      </c>
      <c r="AJ78" s="359">
        <f>'2M - SGS'!AJ78</f>
        <v>8.5277000000000006E-2</v>
      </c>
      <c r="AK78" s="359">
        <f>'2M - SGS'!AK78</f>
        <v>8.2588999999999996E-2</v>
      </c>
      <c r="AL78" s="359">
        <f>'2M - SGS'!AL78</f>
        <v>8.5237999999999994E-2</v>
      </c>
      <c r="AM78" s="359">
        <f>'2M - SGS'!AM78</f>
        <v>8.5109000000000004E-2</v>
      </c>
      <c r="AO78" s="246">
        <f t="shared" ref="AO78:AO90" si="43">SUM(C78:N78)</f>
        <v>1.0000000000000002</v>
      </c>
    </row>
    <row r="79" spans="1:41" ht="15.6" x14ac:dyDescent="0.3">
      <c r="A79" s="606"/>
      <c r="B79" s="13" t="str">
        <f t="shared" ref="B79:B90" si="44">B60</f>
        <v>Building Shell</v>
      </c>
      <c r="C79" s="359">
        <f>'2M - SGS'!C79</f>
        <v>0.107824</v>
      </c>
      <c r="D79" s="359">
        <f>'2M - SGS'!D79</f>
        <v>9.1051999999999994E-2</v>
      </c>
      <c r="E79" s="359">
        <f>'2M - SGS'!E79</f>
        <v>7.1135000000000004E-2</v>
      </c>
      <c r="F79" s="359">
        <f>'2M - SGS'!F79</f>
        <v>4.1179E-2</v>
      </c>
      <c r="G79" s="359">
        <f>'2M - SGS'!G79</f>
        <v>4.4423999999999998E-2</v>
      </c>
      <c r="H79" s="359">
        <f>'2M - SGS'!H79</f>
        <v>0.106128</v>
      </c>
      <c r="I79" s="359">
        <f>'2M - SGS'!I79</f>
        <v>0.14288100000000001</v>
      </c>
      <c r="J79" s="359">
        <f>'2M - SGS'!J79</f>
        <v>0.133494</v>
      </c>
      <c r="K79" s="359">
        <f>'2M - SGS'!K79</f>
        <v>5.781E-2</v>
      </c>
      <c r="L79" s="359">
        <f>'2M - SGS'!L79</f>
        <v>3.8018000000000003E-2</v>
      </c>
      <c r="M79" s="359">
        <f>'2M - SGS'!M79</f>
        <v>6.2103999999999999E-2</v>
      </c>
      <c r="N79" s="359">
        <f>'2M - SGS'!N79</f>
        <v>0.10395</v>
      </c>
      <c r="O79" s="359">
        <f>'2M - SGS'!O79</f>
        <v>0.107824</v>
      </c>
      <c r="P79" s="359">
        <f>'2M - SGS'!P79</f>
        <v>9.1051999999999994E-2</v>
      </c>
      <c r="Q79" s="359">
        <f>'2M - SGS'!Q79</f>
        <v>7.1135000000000004E-2</v>
      </c>
      <c r="R79" s="359">
        <f>'2M - SGS'!R79</f>
        <v>4.1179E-2</v>
      </c>
      <c r="S79" s="359">
        <f>'2M - SGS'!S79</f>
        <v>4.4423999999999998E-2</v>
      </c>
      <c r="T79" s="359">
        <f>'2M - SGS'!T79</f>
        <v>0.106128</v>
      </c>
      <c r="U79" s="359">
        <f>'2M - SGS'!U79</f>
        <v>0.14288100000000001</v>
      </c>
      <c r="V79" s="359">
        <f>'2M - SGS'!V79</f>
        <v>0.133494</v>
      </c>
      <c r="W79" s="359">
        <f>'2M - SGS'!W79</f>
        <v>5.781E-2</v>
      </c>
      <c r="X79" s="359">
        <f>'2M - SGS'!X79</f>
        <v>3.8018000000000003E-2</v>
      </c>
      <c r="Y79" s="359">
        <f>'2M - SGS'!Y79</f>
        <v>6.2103999999999999E-2</v>
      </c>
      <c r="Z79" s="359">
        <f>'2M - SGS'!Z79</f>
        <v>0.10395</v>
      </c>
      <c r="AA79" s="359">
        <f>'2M - SGS'!AA79</f>
        <v>0.107824</v>
      </c>
      <c r="AB79" s="359">
        <f>'2M - SGS'!AB79</f>
        <v>9.1051999999999994E-2</v>
      </c>
      <c r="AC79" s="359">
        <f>'2M - SGS'!AC79</f>
        <v>7.1135000000000004E-2</v>
      </c>
      <c r="AD79" s="359">
        <f>'2M - SGS'!AD79</f>
        <v>4.1179E-2</v>
      </c>
      <c r="AE79" s="359">
        <f>'2M - SGS'!AE79</f>
        <v>4.4423999999999998E-2</v>
      </c>
      <c r="AF79" s="359">
        <f>'2M - SGS'!AF79</f>
        <v>0.106128</v>
      </c>
      <c r="AG79" s="359">
        <f>'2M - SGS'!AG79</f>
        <v>0.14288100000000001</v>
      </c>
      <c r="AH79" s="359">
        <f>'2M - SGS'!AH79</f>
        <v>0.133494</v>
      </c>
      <c r="AI79" s="359">
        <f>'2M - SGS'!AI79</f>
        <v>5.781E-2</v>
      </c>
      <c r="AJ79" s="359">
        <f>'2M - SGS'!AJ79</f>
        <v>3.8018000000000003E-2</v>
      </c>
      <c r="AK79" s="359">
        <f>'2M - SGS'!AK79</f>
        <v>6.2103999999999999E-2</v>
      </c>
      <c r="AL79" s="359">
        <f>'2M - SGS'!AL79</f>
        <v>0.10395</v>
      </c>
      <c r="AM79" s="359">
        <f>'2M - SGS'!AM79</f>
        <v>0.107824</v>
      </c>
      <c r="AO79" s="246">
        <f t="shared" si="43"/>
        <v>0.99999900000000008</v>
      </c>
    </row>
    <row r="80" spans="1:41" ht="15.6" x14ac:dyDescent="0.3">
      <c r="A80" s="606"/>
      <c r="B80" s="13" t="str">
        <f t="shared" si="44"/>
        <v>Cooking</v>
      </c>
      <c r="C80" s="359">
        <f>'2M - SGS'!C80</f>
        <v>8.6096000000000006E-2</v>
      </c>
      <c r="D80" s="359">
        <f>'2M - SGS'!D80</f>
        <v>7.8608999999999998E-2</v>
      </c>
      <c r="E80" s="359">
        <f>'2M - SGS'!E80</f>
        <v>8.1547999999999995E-2</v>
      </c>
      <c r="F80" s="359">
        <f>'2M - SGS'!F80</f>
        <v>7.2947999999999999E-2</v>
      </c>
      <c r="G80" s="359">
        <f>'2M - SGS'!G80</f>
        <v>8.6277000000000006E-2</v>
      </c>
      <c r="H80" s="359">
        <f>'2M - SGS'!H80</f>
        <v>8.3294000000000007E-2</v>
      </c>
      <c r="I80" s="359">
        <f>'2M - SGS'!I80</f>
        <v>8.5859000000000005E-2</v>
      </c>
      <c r="J80" s="359">
        <f>'2M - SGS'!J80</f>
        <v>8.5885000000000003E-2</v>
      </c>
      <c r="K80" s="359">
        <f>'2M - SGS'!K80</f>
        <v>8.3474999999999994E-2</v>
      </c>
      <c r="L80" s="359">
        <f>'2M - SGS'!L80</f>
        <v>8.6262000000000005E-2</v>
      </c>
      <c r="M80" s="359">
        <f>'2M - SGS'!M80</f>
        <v>8.3496000000000001E-2</v>
      </c>
      <c r="N80" s="359">
        <f>'2M - SGS'!N80</f>
        <v>8.6250999999999994E-2</v>
      </c>
      <c r="O80" s="359">
        <f>'2M - SGS'!O80</f>
        <v>8.6096000000000006E-2</v>
      </c>
      <c r="P80" s="359">
        <f>'2M - SGS'!P80</f>
        <v>7.8608999999999998E-2</v>
      </c>
      <c r="Q80" s="359">
        <f>'2M - SGS'!Q80</f>
        <v>8.1547999999999995E-2</v>
      </c>
      <c r="R80" s="359">
        <f>'2M - SGS'!R80</f>
        <v>7.2947999999999999E-2</v>
      </c>
      <c r="S80" s="359">
        <f>'2M - SGS'!S80</f>
        <v>8.6277000000000006E-2</v>
      </c>
      <c r="T80" s="359">
        <f>'2M - SGS'!T80</f>
        <v>8.3294000000000007E-2</v>
      </c>
      <c r="U80" s="359">
        <f>'2M - SGS'!U80</f>
        <v>8.5859000000000005E-2</v>
      </c>
      <c r="V80" s="359">
        <f>'2M - SGS'!V80</f>
        <v>8.5885000000000003E-2</v>
      </c>
      <c r="W80" s="359">
        <f>'2M - SGS'!W80</f>
        <v>8.3474999999999994E-2</v>
      </c>
      <c r="X80" s="359">
        <f>'2M - SGS'!X80</f>
        <v>8.6262000000000005E-2</v>
      </c>
      <c r="Y80" s="359">
        <f>'2M - SGS'!Y80</f>
        <v>8.3496000000000001E-2</v>
      </c>
      <c r="Z80" s="359">
        <f>'2M - SGS'!Z80</f>
        <v>8.6250999999999994E-2</v>
      </c>
      <c r="AA80" s="359">
        <f>'2M - SGS'!AA80</f>
        <v>8.6096000000000006E-2</v>
      </c>
      <c r="AB80" s="359">
        <f>'2M - SGS'!AB80</f>
        <v>7.8608999999999998E-2</v>
      </c>
      <c r="AC80" s="359">
        <f>'2M - SGS'!AC80</f>
        <v>8.1547999999999995E-2</v>
      </c>
      <c r="AD80" s="359">
        <f>'2M - SGS'!AD80</f>
        <v>7.2947999999999999E-2</v>
      </c>
      <c r="AE80" s="359">
        <f>'2M - SGS'!AE80</f>
        <v>8.6277000000000006E-2</v>
      </c>
      <c r="AF80" s="359">
        <f>'2M - SGS'!AF80</f>
        <v>8.3294000000000007E-2</v>
      </c>
      <c r="AG80" s="359">
        <f>'2M - SGS'!AG80</f>
        <v>8.5859000000000005E-2</v>
      </c>
      <c r="AH80" s="359">
        <f>'2M - SGS'!AH80</f>
        <v>8.5885000000000003E-2</v>
      </c>
      <c r="AI80" s="359">
        <f>'2M - SGS'!AI80</f>
        <v>8.3474999999999994E-2</v>
      </c>
      <c r="AJ80" s="359">
        <f>'2M - SGS'!AJ80</f>
        <v>8.6262000000000005E-2</v>
      </c>
      <c r="AK80" s="359">
        <f>'2M - SGS'!AK80</f>
        <v>8.3496000000000001E-2</v>
      </c>
      <c r="AL80" s="359">
        <f>'2M - SGS'!AL80</f>
        <v>8.6250999999999994E-2</v>
      </c>
      <c r="AM80" s="359">
        <f>'2M - SGS'!AM80</f>
        <v>8.6096000000000006E-2</v>
      </c>
      <c r="AO80" s="246">
        <f t="shared" si="43"/>
        <v>0.99999999999999989</v>
      </c>
    </row>
    <row r="81" spans="1:41" ht="15.6" x14ac:dyDescent="0.3">
      <c r="A81" s="606"/>
      <c r="B81" s="13" t="str">
        <f t="shared" si="44"/>
        <v>Cooling</v>
      </c>
      <c r="C81" s="359">
        <f>'2M - SGS'!C81</f>
        <v>6.0000000000000002E-6</v>
      </c>
      <c r="D81" s="359">
        <f>'2M - SGS'!D81</f>
        <v>2.4699999999999999E-4</v>
      </c>
      <c r="E81" s="359">
        <f>'2M - SGS'!E81</f>
        <v>7.2360000000000002E-3</v>
      </c>
      <c r="F81" s="359">
        <f>'2M - SGS'!F81</f>
        <v>2.1690999999999998E-2</v>
      </c>
      <c r="G81" s="359">
        <f>'2M - SGS'!G81</f>
        <v>6.2979999999999994E-2</v>
      </c>
      <c r="H81" s="359">
        <f>'2M - SGS'!H81</f>
        <v>0.21317</v>
      </c>
      <c r="I81" s="359">
        <f>'2M - SGS'!I81</f>
        <v>0.29002899999999998</v>
      </c>
      <c r="J81" s="359">
        <f>'2M - SGS'!J81</f>
        <v>0.270206</v>
      </c>
      <c r="K81" s="359">
        <f>'2M - SGS'!K81</f>
        <v>0.108695</v>
      </c>
      <c r="L81" s="359">
        <f>'2M - SGS'!L81</f>
        <v>1.9643000000000001E-2</v>
      </c>
      <c r="M81" s="359">
        <f>'2M - SGS'!M81</f>
        <v>6.0299999999999998E-3</v>
      </c>
      <c r="N81" s="359">
        <f>'2M - SGS'!N81</f>
        <v>6.3999999999999997E-5</v>
      </c>
      <c r="O81" s="359">
        <f>'2M - SGS'!O81</f>
        <v>6.0000000000000002E-6</v>
      </c>
      <c r="P81" s="359">
        <f>'2M - SGS'!P81</f>
        <v>2.4699999999999999E-4</v>
      </c>
      <c r="Q81" s="359">
        <f>'2M - SGS'!Q81</f>
        <v>7.2360000000000002E-3</v>
      </c>
      <c r="R81" s="359">
        <f>'2M - SGS'!R81</f>
        <v>2.1690999999999998E-2</v>
      </c>
      <c r="S81" s="359">
        <f>'2M - SGS'!S81</f>
        <v>6.2979999999999994E-2</v>
      </c>
      <c r="T81" s="359">
        <f>'2M - SGS'!T81</f>
        <v>0.21317</v>
      </c>
      <c r="U81" s="359">
        <f>'2M - SGS'!U81</f>
        <v>0.29002899999999998</v>
      </c>
      <c r="V81" s="359">
        <f>'2M - SGS'!V81</f>
        <v>0.270206</v>
      </c>
      <c r="W81" s="359">
        <f>'2M - SGS'!W81</f>
        <v>0.108695</v>
      </c>
      <c r="X81" s="359">
        <f>'2M - SGS'!X81</f>
        <v>1.9643000000000001E-2</v>
      </c>
      <c r="Y81" s="359">
        <f>'2M - SGS'!Y81</f>
        <v>6.0299999999999998E-3</v>
      </c>
      <c r="Z81" s="359">
        <f>'2M - SGS'!Z81</f>
        <v>6.3999999999999997E-5</v>
      </c>
      <c r="AA81" s="359">
        <f>'2M - SGS'!AA81</f>
        <v>6.0000000000000002E-6</v>
      </c>
      <c r="AB81" s="359">
        <f>'2M - SGS'!AB81</f>
        <v>2.4699999999999999E-4</v>
      </c>
      <c r="AC81" s="359">
        <f>'2M - SGS'!AC81</f>
        <v>7.2360000000000002E-3</v>
      </c>
      <c r="AD81" s="359">
        <f>'2M - SGS'!AD81</f>
        <v>2.1690999999999998E-2</v>
      </c>
      <c r="AE81" s="359">
        <f>'2M - SGS'!AE81</f>
        <v>6.2979999999999994E-2</v>
      </c>
      <c r="AF81" s="359">
        <f>'2M - SGS'!AF81</f>
        <v>0.21317</v>
      </c>
      <c r="AG81" s="359">
        <f>'2M - SGS'!AG81</f>
        <v>0.29002899999999998</v>
      </c>
      <c r="AH81" s="359">
        <f>'2M - SGS'!AH81</f>
        <v>0.270206</v>
      </c>
      <c r="AI81" s="359">
        <f>'2M - SGS'!AI81</f>
        <v>0.108695</v>
      </c>
      <c r="AJ81" s="359">
        <f>'2M - SGS'!AJ81</f>
        <v>1.9643000000000001E-2</v>
      </c>
      <c r="AK81" s="359">
        <f>'2M - SGS'!AK81</f>
        <v>6.0299999999999998E-3</v>
      </c>
      <c r="AL81" s="359">
        <f>'2M - SGS'!AL81</f>
        <v>6.3999999999999997E-5</v>
      </c>
      <c r="AM81" s="359">
        <f>'2M - SGS'!AM81</f>
        <v>6.0000000000000002E-6</v>
      </c>
      <c r="AO81" s="246">
        <f t="shared" si="43"/>
        <v>0.9999969999999998</v>
      </c>
    </row>
    <row r="82" spans="1:41" ht="15.6" x14ac:dyDescent="0.3">
      <c r="A82" s="606"/>
      <c r="B82" s="13" t="str">
        <f t="shared" si="44"/>
        <v>Ext Lighting</v>
      </c>
      <c r="C82" s="359">
        <f>'2M - SGS'!C82</f>
        <v>0.106265</v>
      </c>
      <c r="D82" s="359">
        <f>'2M - SGS'!D82</f>
        <v>8.2161999999999999E-2</v>
      </c>
      <c r="E82" s="359">
        <f>'2M - SGS'!E82</f>
        <v>7.0887000000000006E-2</v>
      </c>
      <c r="F82" s="359">
        <f>'2M - SGS'!F82</f>
        <v>6.8145999999999998E-2</v>
      </c>
      <c r="G82" s="359">
        <f>'2M - SGS'!G82</f>
        <v>8.1852999999999995E-2</v>
      </c>
      <c r="H82" s="359">
        <f>'2M - SGS'!H82</f>
        <v>6.7163E-2</v>
      </c>
      <c r="I82" s="359">
        <f>'2M - SGS'!I82</f>
        <v>8.6751999999999996E-2</v>
      </c>
      <c r="J82" s="359">
        <f>'2M - SGS'!J82</f>
        <v>6.9401000000000004E-2</v>
      </c>
      <c r="K82" s="359">
        <f>'2M - SGS'!K82</f>
        <v>8.2907999999999996E-2</v>
      </c>
      <c r="L82" s="359">
        <f>'2M - SGS'!L82</f>
        <v>0.100507</v>
      </c>
      <c r="M82" s="359">
        <f>'2M - SGS'!M82</f>
        <v>8.7251999999999996E-2</v>
      </c>
      <c r="N82" s="359">
        <f>'2M - SGS'!N82</f>
        <v>9.6703999999999998E-2</v>
      </c>
      <c r="O82" s="359">
        <f>'2M - SGS'!O82</f>
        <v>0.106265</v>
      </c>
      <c r="P82" s="359">
        <f>'2M - SGS'!P82</f>
        <v>8.2161999999999999E-2</v>
      </c>
      <c r="Q82" s="359">
        <f>'2M - SGS'!Q82</f>
        <v>7.0887000000000006E-2</v>
      </c>
      <c r="R82" s="359">
        <f>'2M - SGS'!R82</f>
        <v>6.8145999999999998E-2</v>
      </c>
      <c r="S82" s="359">
        <f>'2M - SGS'!S82</f>
        <v>8.1852999999999995E-2</v>
      </c>
      <c r="T82" s="359">
        <f>'2M - SGS'!T82</f>
        <v>6.7163E-2</v>
      </c>
      <c r="U82" s="359">
        <f>'2M - SGS'!U82</f>
        <v>8.6751999999999996E-2</v>
      </c>
      <c r="V82" s="359">
        <f>'2M - SGS'!V82</f>
        <v>6.9401000000000004E-2</v>
      </c>
      <c r="W82" s="359">
        <f>'2M - SGS'!W82</f>
        <v>8.2907999999999996E-2</v>
      </c>
      <c r="X82" s="359">
        <f>'2M - SGS'!X82</f>
        <v>0.100507</v>
      </c>
      <c r="Y82" s="359">
        <f>'2M - SGS'!Y82</f>
        <v>8.7251999999999996E-2</v>
      </c>
      <c r="Z82" s="359">
        <f>'2M - SGS'!Z82</f>
        <v>9.6703999999999998E-2</v>
      </c>
      <c r="AA82" s="359">
        <f>'2M - SGS'!AA82</f>
        <v>0.106265</v>
      </c>
      <c r="AB82" s="359">
        <f>'2M - SGS'!AB82</f>
        <v>8.2161999999999999E-2</v>
      </c>
      <c r="AC82" s="359">
        <f>'2M - SGS'!AC82</f>
        <v>7.0887000000000006E-2</v>
      </c>
      <c r="AD82" s="359">
        <f>'2M - SGS'!AD82</f>
        <v>6.8145999999999998E-2</v>
      </c>
      <c r="AE82" s="359">
        <f>'2M - SGS'!AE82</f>
        <v>8.1852999999999995E-2</v>
      </c>
      <c r="AF82" s="359">
        <f>'2M - SGS'!AF82</f>
        <v>6.7163E-2</v>
      </c>
      <c r="AG82" s="359">
        <f>'2M - SGS'!AG82</f>
        <v>8.6751999999999996E-2</v>
      </c>
      <c r="AH82" s="359">
        <f>'2M - SGS'!AH82</f>
        <v>6.9401000000000004E-2</v>
      </c>
      <c r="AI82" s="359">
        <f>'2M - SGS'!AI82</f>
        <v>8.2907999999999996E-2</v>
      </c>
      <c r="AJ82" s="359">
        <f>'2M - SGS'!AJ82</f>
        <v>0.100507</v>
      </c>
      <c r="AK82" s="359">
        <f>'2M - SGS'!AK82</f>
        <v>8.7251999999999996E-2</v>
      </c>
      <c r="AL82" s="359">
        <f>'2M - SGS'!AL82</f>
        <v>9.6703999999999998E-2</v>
      </c>
      <c r="AM82" s="359">
        <f>'2M - SGS'!AM82</f>
        <v>0.106265</v>
      </c>
      <c r="AO82" s="246">
        <f t="shared" si="43"/>
        <v>1</v>
      </c>
    </row>
    <row r="83" spans="1:41" ht="15.6" x14ac:dyDescent="0.3">
      <c r="A83" s="606"/>
      <c r="B83" s="13" t="str">
        <f t="shared" si="44"/>
        <v>Heating</v>
      </c>
      <c r="C83" s="359">
        <f>'2M - SGS'!C83</f>
        <v>0.210397</v>
      </c>
      <c r="D83" s="359">
        <f>'2M - SGS'!D83</f>
        <v>0.17743600000000001</v>
      </c>
      <c r="E83" s="359">
        <f>'2M - SGS'!E83</f>
        <v>0.13192400000000001</v>
      </c>
      <c r="F83" s="359">
        <f>'2M - SGS'!F83</f>
        <v>5.9718E-2</v>
      </c>
      <c r="G83" s="359">
        <f>'2M - SGS'!G83</f>
        <v>2.6769000000000001E-2</v>
      </c>
      <c r="H83" s="359">
        <f>'2M - SGS'!H83</f>
        <v>4.2950000000000002E-3</v>
      </c>
      <c r="I83" s="359">
        <f>'2M - SGS'!I83</f>
        <v>2.895E-3</v>
      </c>
      <c r="J83" s="359">
        <f>'2M - SGS'!J83</f>
        <v>3.4320000000000002E-3</v>
      </c>
      <c r="K83" s="359">
        <f>'2M - SGS'!K83</f>
        <v>9.4020000000000006E-3</v>
      </c>
      <c r="L83" s="359">
        <f>'2M - SGS'!L83</f>
        <v>5.5496999999999998E-2</v>
      </c>
      <c r="M83" s="359">
        <f>'2M - SGS'!M83</f>
        <v>0.115452</v>
      </c>
      <c r="N83" s="359">
        <f>'2M - SGS'!N83</f>
        <v>0.20278099999999999</v>
      </c>
      <c r="O83" s="359">
        <f>'2M - SGS'!O83</f>
        <v>0.210397</v>
      </c>
      <c r="P83" s="359">
        <f>'2M - SGS'!P83</f>
        <v>0.17743600000000001</v>
      </c>
      <c r="Q83" s="359">
        <f>'2M - SGS'!Q83</f>
        <v>0.13192400000000001</v>
      </c>
      <c r="R83" s="359">
        <f>'2M - SGS'!R83</f>
        <v>5.9718E-2</v>
      </c>
      <c r="S83" s="359">
        <f>'2M - SGS'!S83</f>
        <v>2.6769000000000001E-2</v>
      </c>
      <c r="T83" s="359">
        <f>'2M - SGS'!T83</f>
        <v>4.2950000000000002E-3</v>
      </c>
      <c r="U83" s="359">
        <f>'2M - SGS'!U83</f>
        <v>2.895E-3</v>
      </c>
      <c r="V83" s="359">
        <f>'2M - SGS'!V83</f>
        <v>3.4320000000000002E-3</v>
      </c>
      <c r="W83" s="359">
        <f>'2M - SGS'!W83</f>
        <v>9.4020000000000006E-3</v>
      </c>
      <c r="X83" s="359">
        <f>'2M - SGS'!X83</f>
        <v>5.5496999999999998E-2</v>
      </c>
      <c r="Y83" s="359">
        <f>'2M - SGS'!Y83</f>
        <v>0.115452</v>
      </c>
      <c r="Z83" s="359">
        <f>'2M - SGS'!Z83</f>
        <v>0.20278099999999999</v>
      </c>
      <c r="AA83" s="359">
        <f>'2M - SGS'!AA83</f>
        <v>0.210397</v>
      </c>
      <c r="AB83" s="359">
        <f>'2M - SGS'!AB83</f>
        <v>0.17743600000000001</v>
      </c>
      <c r="AC83" s="359">
        <f>'2M - SGS'!AC83</f>
        <v>0.13192400000000001</v>
      </c>
      <c r="AD83" s="359">
        <f>'2M - SGS'!AD83</f>
        <v>5.9718E-2</v>
      </c>
      <c r="AE83" s="359">
        <f>'2M - SGS'!AE83</f>
        <v>2.6769000000000001E-2</v>
      </c>
      <c r="AF83" s="359">
        <f>'2M - SGS'!AF83</f>
        <v>4.2950000000000002E-3</v>
      </c>
      <c r="AG83" s="359">
        <f>'2M - SGS'!AG83</f>
        <v>2.895E-3</v>
      </c>
      <c r="AH83" s="359">
        <f>'2M - SGS'!AH83</f>
        <v>3.4320000000000002E-3</v>
      </c>
      <c r="AI83" s="359">
        <f>'2M - SGS'!AI83</f>
        <v>9.4020000000000006E-3</v>
      </c>
      <c r="AJ83" s="359">
        <f>'2M - SGS'!AJ83</f>
        <v>5.5496999999999998E-2</v>
      </c>
      <c r="AK83" s="359">
        <f>'2M - SGS'!AK83</f>
        <v>0.115452</v>
      </c>
      <c r="AL83" s="359">
        <f>'2M - SGS'!AL83</f>
        <v>0.20278099999999999</v>
      </c>
      <c r="AM83" s="359">
        <f>'2M - SGS'!AM83</f>
        <v>0.210397</v>
      </c>
      <c r="AO83" s="246">
        <f t="shared" si="43"/>
        <v>0.99999800000000016</v>
      </c>
    </row>
    <row r="84" spans="1:41" ht="15.6" x14ac:dyDescent="0.3">
      <c r="A84" s="606"/>
      <c r="B84" s="13" t="str">
        <f t="shared" si="44"/>
        <v>HVAC</v>
      </c>
      <c r="C84" s="359">
        <f>'2M - SGS'!C84</f>
        <v>0.107824</v>
      </c>
      <c r="D84" s="359">
        <f>'2M - SGS'!D84</f>
        <v>9.1051999999999994E-2</v>
      </c>
      <c r="E84" s="359">
        <f>'2M - SGS'!E84</f>
        <v>7.1135000000000004E-2</v>
      </c>
      <c r="F84" s="359">
        <f>'2M - SGS'!F84</f>
        <v>4.1179E-2</v>
      </c>
      <c r="G84" s="359">
        <f>'2M - SGS'!G84</f>
        <v>4.4423999999999998E-2</v>
      </c>
      <c r="H84" s="359">
        <f>'2M - SGS'!H84</f>
        <v>0.106128</v>
      </c>
      <c r="I84" s="359">
        <f>'2M - SGS'!I84</f>
        <v>0.14288100000000001</v>
      </c>
      <c r="J84" s="359">
        <f>'2M - SGS'!J84</f>
        <v>0.133494</v>
      </c>
      <c r="K84" s="359">
        <f>'2M - SGS'!K84</f>
        <v>5.781E-2</v>
      </c>
      <c r="L84" s="359">
        <f>'2M - SGS'!L84</f>
        <v>3.8018000000000003E-2</v>
      </c>
      <c r="M84" s="359">
        <f>'2M - SGS'!M84</f>
        <v>6.2103999999999999E-2</v>
      </c>
      <c r="N84" s="359">
        <f>'2M - SGS'!N84</f>
        <v>0.10395</v>
      </c>
      <c r="O84" s="359">
        <f>'2M - SGS'!O84</f>
        <v>0.107824</v>
      </c>
      <c r="P84" s="359">
        <f>'2M - SGS'!P84</f>
        <v>9.1051999999999994E-2</v>
      </c>
      <c r="Q84" s="359">
        <f>'2M - SGS'!Q84</f>
        <v>7.1135000000000004E-2</v>
      </c>
      <c r="R84" s="359">
        <f>'2M - SGS'!R84</f>
        <v>4.1179E-2</v>
      </c>
      <c r="S84" s="359">
        <f>'2M - SGS'!S84</f>
        <v>4.4423999999999998E-2</v>
      </c>
      <c r="T84" s="359">
        <f>'2M - SGS'!T84</f>
        <v>0.106128</v>
      </c>
      <c r="U84" s="359">
        <f>'2M - SGS'!U84</f>
        <v>0.14288100000000001</v>
      </c>
      <c r="V84" s="359">
        <f>'2M - SGS'!V84</f>
        <v>0.133494</v>
      </c>
      <c r="W84" s="359">
        <f>'2M - SGS'!W84</f>
        <v>5.781E-2</v>
      </c>
      <c r="X84" s="359">
        <f>'2M - SGS'!X84</f>
        <v>3.8018000000000003E-2</v>
      </c>
      <c r="Y84" s="359">
        <f>'2M - SGS'!Y84</f>
        <v>6.2103999999999999E-2</v>
      </c>
      <c r="Z84" s="359">
        <f>'2M - SGS'!Z84</f>
        <v>0.10395</v>
      </c>
      <c r="AA84" s="359">
        <f>'2M - SGS'!AA84</f>
        <v>0.107824</v>
      </c>
      <c r="AB84" s="359">
        <f>'2M - SGS'!AB84</f>
        <v>9.1051999999999994E-2</v>
      </c>
      <c r="AC84" s="359">
        <f>'2M - SGS'!AC84</f>
        <v>7.1135000000000004E-2</v>
      </c>
      <c r="AD84" s="359">
        <f>'2M - SGS'!AD84</f>
        <v>4.1179E-2</v>
      </c>
      <c r="AE84" s="359">
        <f>'2M - SGS'!AE84</f>
        <v>4.4423999999999998E-2</v>
      </c>
      <c r="AF84" s="359">
        <f>'2M - SGS'!AF84</f>
        <v>0.106128</v>
      </c>
      <c r="AG84" s="359">
        <f>'2M - SGS'!AG84</f>
        <v>0.14288100000000001</v>
      </c>
      <c r="AH84" s="359">
        <f>'2M - SGS'!AH84</f>
        <v>0.133494</v>
      </c>
      <c r="AI84" s="359">
        <f>'2M - SGS'!AI84</f>
        <v>5.781E-2</v>
      </c>
      <c r="AJ84" s="359">
        <f>'2M - SGS'!AJ84</f>
        <v>3.8018000000000003E-2</v>
      </c>
      <c r="AK84" s="359">
        <f>'2M - SGS'!AK84</f>
        <v>6.2103999999999999E-2</v>
      </c>
      <c r="AL84" s="359">
        <f>'2M - SGS'!AL84</f>
        <v>0.10395</v>
      </c>
      <c r="AM84" s="359">
        <f>'2M - SGS'!AM84</f>
        <v>0.107824</v>
      </c>
      <c r="AO84" s="246">
        <f t="shared" si="43"/>
        <v>0.99999900000000008</v>
      </c>
    </row>
    <row r="85" spans="1:41" ht="15.6" x14ac:dyDescent="0.3">
      <c r="A85" s="606"/>
      <c r="B85" s="13" t="str">
        <f t="shared" si="44"/>
        <v>Lighting</v>
      </c>
      <c r="C85" s="359">
        <f>'2M - SGS'!C85</f>
        <v>9.3563999999999994E-2</v>
      </c>
      <c r="D85" s="359">
        <f>'2M - SGS'!D85</f>
        <v>7.2162000000000004E-2</v>
      </c>
      <c r="E85" s="359">
        <f>'2M - SGS'!E85</f>
        <v>7.8372999999999998E-2</v>
      </c>
      <c r="F85" s="359">
        <f>'2M - SGS'!F85</f>
        <v>7.6534000000000005E-2</v>
      </c>
      <c r="G85" s="359">
        <f>'2M - SGS'!G85</f>
        <v>9.4246999999999997E-2</v>
      </c>
      <c r="H85" s="359">
        <f>'2M - SGS'!H85</f>
        <v>7.5599E-2</v>
      </c>
      <c r="I85" s="359">
        <f>'2M - SGS'!I85</f>
        <v>9.6199999999999994E-2</v>
      </c>
      <c r="J85" s="359">
        <f>'2M - SGS'!J85</f>
        <v>7.7077999999999994E-2</v>
      </c>
      <c r="K85" s="359">
        <f>'2M - SGS'!K85</f>
        <v>8.1374000000000002E-2</v>
      </c>
      <c r="L85" s="359">
        <f>'2M - SGS'!L85</f>
        <v>9.4072000000000003E-2</v>
      </c>
      <c r="M85" s="359">
        <f>'2M - SGS'!M85</f>
        <v>7.6706999999999997E-2</v>
      </c>
      <c r="N85" s="359">
        <f>'2M - SGS'!N85</f>
        <v>8.4089999999999998E-2</v>
      </c>
      <c r="O85" s="359">
        <f>'2M - SGS'!O85</f>
        <v>9.3563999999999994E-2</v>
      </c>
      <c r="P85" s="359">
        <f>'2M - SGS'!P85</f>
        <v>7.2162000000000004E-2</v>
      </c>
      <c r="Q85" s="359">
        <f>'2M - SGS'!Q85</f>
        <v>7.8372999999999998E-2</v>
      </c>
      <c r="R85" s="359">
        <f>'2M - SGS'!R85</f>
        <v>7.6534000000000005E-2</v>
      </c>
      <c r="S85" s="359">
        <f>'2M - SGS'!S85</f>
        <v>9.4246999999999997E-2</v>
      </c>
      <c r="T85" s="359">
        <f>'2M - SGS'!T85</f>
        <v>7.5599E-2</v>
      </c>
      <c r="U85" s="359">
        <f>'2M - SGS'!U85</f>
        <v>9.6199999999999994E-2</v>
      </c>
      <c r="V85" s="359">
        <f>'2M - SGS'!V85</f>
        <v>7.7077999999999994E-2</v>
      </c>
      <c r="W85" s="359">
        <f>'2M - SGS'!W85</f>
        <v>8.1374000000000002E-2</v>
      </c>
      <c r="X85" s="359">
        <f>'2M - SGS'!X85</f>
        <v>9.4072000000000003E-2</v>
      </c>
      <c r="Y85" s="359">
        <f>'2M - SGS'!Y85</f>
        <v>7.6706999999999997E-2</v>
      </c>
      <c r="Z85" s="359">
        <f>'2M - SGS'!Z85</f>
        <v>8.4089999999999998E-2</v>
      </c>
      <c r="AA85" s="359">
        <f>'2M - SGS'!AA85</f>
        <v>9.3563999999999994E-2</v>
      </c>
      <c r="AB85" s="359">
        <f>'2M - SGS'!AB85</f>
        <v>7.2162000000000004E-2</v>
      </c>
      <c r="AC85" s="359">
        <f>'2M - SGS'!AC85</f>
        <v>7.8372999999999998E-2</v>
      </c>
      <c r="AD85" s="359">
        <f>'2M - SGS'!AD85</f>
        <v>7.6534000000000005E-2</v>
      </c>
      <c r="AE85" s="359">
        <f>'2M - SGS'!AE85</f>
        <v>9.4246999999999997E-2</v>
      </c>
      <c r="AF85" s="359">
        <f>'2M - SGS'!AF85</f>
        <v>7.5599E-2</v>
      </c>
      <c r="AG85" s="359">
        <f>'2M - SGS'!AG85</f>
        <v>9.6199999999999994E-2</v>
      </c>
      <c r="AH85" s="359">
        <f>'2M - SGS'!AH85</f>
        <v>7.7077999999999994E-2</v>
      </c>
      <c r="AI85" s="359">
        <f>'2M - SGS'!AI85</f>
        <v>8.1374000000000002E-2</v>
      </c>
      <c r="AJ85" s="359">
        <f>'2M - SGS'!AJ85</f>
        <v>9.4072000000000003E-2</v>
      </c>
      <c r="AK85" s="359">
        <f>'2M - SGS'!AK85</f>
        <v>7.6706999999999997E-2</v>
      </c>
      <c r="AL85" s="359">
        <f>'2M - SGS'!AL85</f>
        <v>8.4089999999999998E-2</v>
      </c>
      <c r="AM85" s="359">
        <f>'2M - SGS'!AM85</f>
        <v>9.3563999999999994E-2</v>
      </c>
      <c r="AO85" s="246">
        <f t="shared" si="43"/>
        <v>1</v>
      </c>
    </row>
    <row r="86" spans="1:41" ht="15.6" x14ac:dyDescent="0.3">
      <c r="A86" s="606"/>
      <c r="B86" s="13" t="str">
        <f t="shared" si="44"/>
        <v>Miscellaneous</v>
      </c>
      <c r="C86" s="359">
        <f>'2M - SGS'!C86</f>
        <v>8.5109000000000004E-2</v>
      </c>
      <c r="D86" s="359">
        <f>'2M - SGS'!D86</f>
        <v>7.7715000000000006E-2</v>
      </c>
      <c r="E86" s="359">
        <f>'2M - SGS'!E86</f>
        <v>8.6136000000000004E-2</v>
      </c>
      <c r="F86" s="359">
        <f>'2M - SGS'!F86</f>
        <v>7.9796000000000006E-2</v>
      </c>
      <c r="G86" s="359">
        <f>'2M - SGS'!G86</f>
        <v>8.5334999999999994E-2</v>
      </c>
      <c r="H86" s="359">
        <f>'2M - SGS'!H86</f>
        <v>8.1994999999999998E-2</v>
      </c>
      <c r="I86" s="359">
        <f>'2M - SGS'!I86</f>
        <v>8.4098999999999993E-2</v>
      </c>
      <c r="J86" s="359">
        <f>'2M - SGS'!J86</f>
        <v>8.4198999999999996E-2</v>
      </c>
      <c r="K86" s="359">
        <f>'2M - SGS'!K86</f>
        <v>8.2512000000000002E-2</v>
      </c>
      <c r="L86" s="359">
        <f>'2M - SGS'!L86</f>
        <v>8.5277000000000006E-2</v>
      </c>
      <c r="M86" s="359">
        <f>'2M - SGS'!M86</f>
        <v>8.2588999999999996E-2</v>
      </c>
      <c r="N86" s="359">
        <f>'2M - SGS'!N86</f>
        <v>8.5237999999999994E-2</v>
      </c>
      <c r="O86" s="359">
        <f>'2M - SGS'!O86</f>
        <v>8.5109000000000004E-2</v>
      </c>
      <c r="P86" s="359">
        <f>'2M - SGS'!P86</f>
        <v>7.7715000000000006E-2</v>
      </c>
      <c r="Q86" s="359">
        <f>'2M - SGS'!Q86</f>
        <v>8.6136000000000004E-2</v>
      </c>
      <c r="R86" s="359">
        <f>'2M - SGS'!R86</f>
        <v>7.9796000000000006E-2</v>
      </c>
      <c r="S86" s="359">
        <f>'2M - SGS'!S86</f>
        <v>8.5334999999999994E-2</v>
      </c>
      <c r="T86" s="359">
        <f>'2M - SGS'!T86</f>
        <v>8.1994999999999998E-2</v>
      </c>
      <c r="U86" s="359">
        <f>'2M - SGS'!U86</f>
        <v>8.4098999999999993E-2</v>
      </c>
      <c r="V86" s="359">
        <f>'2M - SGS'!V86</f>
        <v>8.4198999999999996E-2</v>
      </c>
      <c r="W86" s="359">
        <f>'2M - SGS'!W86</f>
        <v>8.2512000000000002E-2</v>
      </c>
      <c r="X86" s="359">
        <f>'2M - SGS'!X86</f>
        <v>8.5277000000000006E-2</v>
      </c>
      <c r="Y86" s="359">
        <f>'2M - SGS'!Y86</f>
        <v>8.2588999999999996E-2</v>
      </c>
      <c r="Z86" s="359">
        <f>'2M - SGS'!Z86</f>
        <v>8.5237999999999994E-2</v>
      </c>
      <c r="AA86" s="359">
        <f>'2M - SGS'!AA86</f>
        <v>8.5109000000000004E-2</v>
      </c>
      <c r="AB86" s="359">
        <f>'2M - SGS'!AB86</f>
        <v>7.7715000000000006E-2</v>
      </c>
      <c r="AC86" s="359">
        <f>'2M - SGS'!AC86</f>
        <v>8.6136000000000004E-2</v>
      </c>
      <c r="AD86" s="359">
        <f>'2M - SGS'!AD86</f>
        <v>7.9796000000000006E-2</v>
      </c>
      <c r="AE86" s="359">
        <f>'2M - SGS'!AE86</f>
        <v>8.5334999999999994E-2</v>
      </c>
      <c r="AF86" s="359">
        <f>'2M - SGS'!AF86</f>
        <v>8.1994999999999998E-2</v>
      </c>
      <c r="AG86" s="359">
        <f>'2M - SGS'!AG86</f>
        <v>8.4098999999999993E-2</v>
      </c>
      <c r="AH86" s="359">
        <f>'2M - SGS'!AH86</f>
        <v>8.4198999999999996E-2</v>
      </c>
      <c r="AI86" s="359">
        <f>'2M - SGS'!AI86</f>
        <v>8.2512000000000002E-2</v>
      </c>
      <c r="AJ86" s="359">
        <f>'2M - SGS'!AJ86</f>
        <v>8.5277000000000006E-2</v>
      </c>
      <c r="AK86" s="359">
        <f>'2M - SGS'!AK86</f>
        <v>8.2588999999999996E-2</v>
      </c>
      <c r="AL86" s="359">
        <f>'2M - SGS'!AL86</f>
        <v>8.5237999999999994E-2</v>
      </c>
      <c r="AM86" s="359">
        <f>'2M - SGS'!AM86</f>
        <v>8.5109000000000004E-2</v>
      </c>
      <c r="AO86" s="246">
        <f t="shared" si="43"/>
        <v>1.0000000000000002</v>
      </c>
    </row>
    <row r="87" spans="1:41" ht="15.6" x14ac:dyDescent="0.3">
      <c r="A87" s="606"/>
      <c r="B87" s="13" t="str">
        <f t="shared" si="44"/>
        <v>Motors</v>
      </c>
      <c r="C87" s="359">
        <f>'2M - SGS'!C87</f>
        <v>8.5109000000000004E-2</v>
      </c>
      <c r="D87" s="359">
        <f>'2M - SGS'!D87</f>
        <v>7.7715000000000006E-2</v>
      </c>
      <c r="E87" s="359">
        <f>'2M - SGS'!E87</f>
        <v>8.6136000000000004E-2</v>
      </c>
      <c r="F87" s="359">
        <f>'2M - SGS'!F87</f>
        <v>7.9796000000000006E-2</v>
      </c>
      <c r="G87" s="359">
        <f>'2M - SGS'!G87</f>
        <v>8.5334999999999994E-2</v>
      </c>
      <c r="H87" s="359">
        <f>'2M - SGS'!H87</f>
        <v>8.1994999999999998E-2</v>
      </c>
      <c r="I87" s="359">
        <f>'2M - SGS'!I87</f>
        <v>8.4098999999999993E-2</v>
      </c>
      <c r="J87" s="359">
        <f>'2M - SGS'!J87</f>
        <v>8.4198999999999996E-2</v>
      </c>
      <c r="K87" s="359">
        <f>'2M - SGS'!K87</f>
        <v>8.2512000000000002E-2</v>
      </c>
      <c r="L87" s="359">
        <f>'2M - SGS'!L87</f>
        <v>8.5277000000000006E-2</v>
      </c>
      <c r="M87" s="359">
        <f>'2M - SGS'!M87</f>
        <v>8.2588999999999996E-2</v>
      </c>
      <c r="N87" s="359">
        <f>'2M - SGS'!N87</f>
        <v>8.5237999999999994E-2</v>
      </c>
      <c r="O87" s="359">
        <f>'2M - SGS'!O87</f>
        <v>8.5109000000000004E-2</v>
      </c>
      <c r="P87" s="359">
        <f>'2M - SGS'!P87</f>
        <v>7.7715000000000006E-2</v>
      </c>
      <c r="Q87" s="359">
        <f>'2M - SGS'!Q87</f>
        <v>8.6136000000000004E-2</v>
      </c>
      <c r="R87" s="359">
        <f>'2M - SGS'!R87</f>
        <v>7.9796000000000006E-2</v>
      </c>
      <c r="S87" s="359">
        <f>'2M - SGS'!S87</f>
        <v>8.5334999999999994E-2</v>
      </c>
      <c r="T87" s="359">
        <f>'2M - SGS'!T87</f>
        <v>8.1994999999999998E-2</v>
      </c>
      <c r="U87" s="359">
        <f>'2M - SGS'!U87</f>
        <v>8.4098999999999993E-2</v>
      </c>
      <c r="V87" s="359">
        <f>'2M - SGS'!V87</f>
        <v>8.4198999999999996E-2</v>
      </c>
      <c r="W87" s="359">
        <f>'2M - SGS'!W87</f>
        <v>8.2512000000000002E-2</v>
      </c>
      <c r="X87" s="359">
        <f>'2M - SGS'!X87</f>
        <v>8.5277000000000006E-2</v>
      </c>
      <c r="Y87" s="359">
        <f>'2M - SGS'!Y87</f>
        <v>8.2588999999999996E-2</v>
      </c>
      <c r="Z87" s="359">
        <f>'2M - SGS'!Z87</f>
        <v>8.5237999999999994E-2</v>
      </c>
      <c r="AA87" s="359">
        <f>'2M - SGS'!AA87</f>
        <v>8.5109000000000004E-2</v>
      </c>
      <c r="AB87" s="359">
        <f>'2M - SGS'!AB87</f>
        <v>7.7715000000000006E-2</v>
      </c>
      <c r="AC87" s="359">
        <f>'2M - SGS'!AC87</f>
        <v>8.6136000000000004E-2</v>
      </c>
      <c r="AD87" s="359">
        <f>'2M - SGS'!AD87</f>
        <v>7.9796000000000006E-2</v>
      </c>
      <c r="AE87" s="359">
        <f>'2M - SGS'!AE87</f>
        <v>8.5334999999999994E-2</v>
      </c>
      <c r="AF87" s="359">
        <f>'2M - SGS'!AF87</f>
        <v>8.1994999999999998E-2</v>
      </c>
      <c r="AG87" s="359">
        <f>'2M - SGS'!AG87</f>
        <v>8.4098999999999993E-2</v>
      </c>
      <c r="AH87" s="359">
        <f>'2M - SGS'!AH87</f>
        <v>8.4198999999999996E-2</v>
      </c>
      <c r="AI87" s="359">
        <f>'2M - SGS'!AI87</f>
        <v>8.2512000000000002E-2</v>
      </c>
      <c r="AJ87" s="359">
        <f>'2M - SGS'!AJ87</f>
        <v>8.5277000000000006E-2</v>
      </c>
      <c r="AK87" s="359">
        <f>'2M - SGS'!AK87</f>
        <v>8.2588999999999996E-2</v>
      </c>
      <c r="AL87" s="359">
        <f>'2M - SGS'!AL87</f>
        <v>8.5237999999999994E-2</v>
      </c>
      <c r="AM87" s="359">
        <f>'2M - SGS'!AM87</f>
        <v>8.5109000000000004E-2</v>
      </c>
      <c r="AO87" s="246">
        <f t="shared" si="43"/>
        <v>1.0000000000000002</v>
      </c>
    </row>
    <row r="88" spans="1:41" ht="15.6" x14ac:dyDescent="0.3">
      <c r="A88" s="606"/>
      <c r="B88" s="13" t="str">
        <f t="shared" si="44"/>
        <v>Process</v>
      </c>
      <c r="C88" s="359">
        <f>'2M - SGS'!C88</f>
        <v>8.5109000000000004E-2</v>
      </c>
      <c r="D88" s="359">
        <f>'2M - SGS'!D88</f>
        <v>7.7715000000000006E-2</v>
      </c>
      <c r="E88" s="359">
        <f>'2M - SGS'!E88</f>
        <v>8.6136000000000004E-2</v>
      </c>
      <c r="F88" s="359">
        <f>'2M - SGS'!F88</f>
        <v>7.9796000000000006E-2</v>
      </c>
      <c r="G88" s="359">
        <f>'2M - SGS'!G88</f>
        <v>8.5334999999999994E-2</v>
      </c>
      <c r="H88" s="359">
        <f>'2M - SGS'!H88</f>
        <v>8.1994999999999998E-2</v>
      </c>
      <c r="I88" s="359">
        <f>'2M - SGS'!I88</f>
        <v>8.4098999999999993E-2</v>
      </c>
      <c r="J88" s="359">
        <f>'2M - SGS'!J88</f>
        <v>8.4198999999999996E-2</v>
      </c>
      <c r="K88" s="359">
        <f>'2M - SGS'!K88</f>
        <v>8.2512000000000002E-2</v>
      </c>
      <c r="L88" s="359">
        <f>'2M - SGS'!L88</f>
        <v>8.5277000000000006E-2</v>
      </c>
      <c r="M88" s="359">
        <f>'2M - SGS'!M88</f>
        <v>8.2588999999999996E-2</v>
      </c>
      <c r="N88" s="359">
        <f>'2M - SGS'!N88</f>
        <v>8.5237999999999994E-2</v>
      </c>
      <c r="O88" s="359">
        <f>'2M - SGS'!O88</f>
        <v>8.5109000000000004E-2</v>
      </c>
      <c r="P88" s="359">
        <f>'2M - SGS'!P88</f>
        <v>7.7715000000000006E-2</v>
      </c>
      <c r="Q88" s="359">
        <f>'2M - SGS'!Q88</f>
        <v>8.6136000000000004E-2</v>
      </c>
      <c r="R88" s="359">
        <f>'2M - SGS'!R88</f>
        <v>7.9796000000000006E-2</v>
      </c>
      <c r="S88" s="359">
        <f>'2M - SGS'!S88</f>
        <v>8.5334999999999994E-2</v>
      </c>
      <c r="T88" s="359">
        <f>'2M - SGS'!T88</f>
        <v>8.1994999999999998E-2</v>
      </c>
      <c r="U88" s="359">
        <f>'2M - SGS'!U88</f>
        <v>8.4098999999999993E-2</v>
      </c>
      <c r="V88" s="359">
        <f>'2M - SGS'!V88</f>
        <v>8.4198999999999996E-2</v>
      </c>
      <c r="W88" s="359">
        <f>'2M - SGS'!W88</f>
        <v>8.2512000000000002E-2</v>
      </c>
      <c r="X88" s="359">
        <f>'2M - SGS'!X88</f>
        <v>8.5277000000000006E-2</v>
      </c>
      <c r="Y88" s="359">
        <f>'2M - SGS'!Y88</f>
        <v>8.2588999999999996E-2</v>
      </c>
      <c r="Z88" s="359">
        <f>'2M - SGS'!Z88</f>
        <v>8.5237999999999994E-2</v>
      </c>
      <c r="AA88" s="359">
        <f>'2M - SGS'!AA88</f>
        <v>8.5109000000000004E-2</v>
      </c>
      <c r="AB88" s="359">
        <f>'2M - SGS'!AB88</f>
        <v>7.7715000000000006E-2</v>
      </c>
      <c r="AC88" s="359">
        <f>'2M - SGS'!AC88</f>
        <v>8.6136000000000004E-2</v>
      </c>
      <c r="AD88" s="359">
        <f>'2M - SGS'!AD88</f>
        <v>7.9796000000000006E-2</v>
      </c>
      <c r="AE88" s="359">
        <f>'2M - SGS'!AE88</f>
        <v>8.5334999999999994E-2</v>
      </c>
      <c r="AF88" s="359">
        <f>'2M - SGS'!AF88</f>
        <v>8.1994999999999998E-2</v>
      </c>
      <c r="AG88" s="359">
        <f>'2M - SGS'!AG88</f>
        <v>8.4098999999999993E-2</v>
      </c>
      <c r="AH88" s="359">
        <f>'2M - SGS'!AH88</f>
        <v>8.4198999999999996E-2</v>
      </c>
      <c r="AI88" s="359">
        <f>'2M - SGS'!AI88</f>
        <v>8.2512000000000002E-2</v>
      </c>
      <c r="AJ88" s="359">
        <f>'2M - SGS'!AJ88</f>
        <v>8.5277000000000006E-2</v>
      </c>
      <c r="AK88" s="359">
        <f>'2M - SGS'!AK88</f>
        <v>8.2588999999999996E-2</v>
      </c>
      <c r="AL88" s="359">
        <f>'2M - SGS'!AL88</f>
        <v>8.5237999999999994E-2</v>
      </c>
      <c r="AM88" s="359">
        <f>'2M - SGS'!AM88</f>
        <v>8.5109000000000004E-2</v>
      </c>
      <c r="AO88" s="246">
        <f t="shared" si="43"/>
        <v>1.0000000000000002</v>
      </c>
    </row>
    <row r="89" spans="1:41" ht="15.6" x14ac:dyDescent="0.3">
      <c r="A89" s="606"/>
      <c r="B89" s="13" t="str">
        <f t="shared" si="44"/>
        <v>Refrigeration</v>
      </c>
      <c r="C89" s="359">
        <f>'2M - SGS'!C89</f>
        <v>8.3486000000000005E-2</v>
      </c>
      <c r="D89" s="359">
        <f>'2M - SGS'!D89</f>
        <v>7.6158000000000003E-2</v>
      </c>
      <c r="E89" s="359">
        <f>'2M - SGS'!E89</f>
        <v>8.3346000000000003E-2</v>
      </c>
      <c r="F89" s="359">
        <f>'2M - SGS'!F89</f>
        <v>8.0782999999999994E-2</v>
      </c>
      <c r="G89" s="359">
        <f>'2M - SGS'!G89</f>
        <v>8.5133E-2</v>
      </c>
      <c r="H89" s="359">
        <f>'2M - SGS'!H89</f>
        <v>8.4294999999999995E-2</v>
      </c>
      <c r="I89" s="359">
        <f>'2M - SGS'!I89</f>
        <v>8.7456999999999993E-2</v>
      </c>
      <c r="J89" s="359">
        <f>'2M - SGS'!J89</f>
        <v>8.7230000000000002E-2</v>
      </c>
      <c r="K89" s="359">
        <f>'2M - SGS'!K89</f>
        <v>8.3319000000000004E-2</v>
      </c>
      <c r="L89" s="359">
        <f>'2M - SGS'!L89</f>
        <v>8.4562999999999999E-2</v>
      </c>
      <c r="M89" s="359">
        <f>'2M - SGS'!M89</f>
        <v>8.1112000000000004E-2</v>
      </c>
      <c r="N89" s="359">
        <f>'2M - SGS'!N89</f>
        <v>8.3118999999999998E-2</v>
      </c>
      <c r="O89" s="359">
        <f>'2M - SGS'!O89</f>
        <v>8.3486000000000005E-2</v>
      </c>
      <c r="P89" s="359">
        <f>'2M - SGS'!P89</f>
        <v>7.6158000000000003E-2</v>
      </c>
      <c r="Q89" s="359">
        <f>'2M - SGS'!Q89</f>
        <v>8.3346000000000003E-2</v>
      </c>
      <c r="R89" s="359">
        <f>'2M - SGS'!R89</f>
        <v>8.0782999999999994E-2</v>
      </c>
      <c r="S89" s="359">
        <f>'2M - SGS'!S89</f>
        <v>8.5133E-2</v>
      </c>
      <c r="T89" s="359">
        <f>'2M - SGS'!T89</f>
        <v>8.4294999999999995E-2</v>
      </c>
      <c r="U89" s="359">
        <f>'2M - SGS'!U89</f>
        <v>8.7456999999999993E-2</v>
      </c>
      <c r="V89" s="359">
        <f>'2M - SGS'!V89</f>
        <v>8.7230000000000002E-2</v>
      </c>
      <c r="W89" s="359">
        <f>'2M - SGS'!W89</f>
        <v>8.3319000000000004E-2</v>
      </c>
      <c r="X89" s="359">
        <f>'2M - SGS'!X89</f>
        <v>8.4562999999999999E-2</v>
      </c>
      <c r="Y89" s="359">
        <f>'2M - SGS'!Y89</f>
        <v>8.1112000000000004E-2</v>
      </c>
      <c r="Z89" s="359">
        <f>'2M - SGS'!Z89</f>
        <v>8.3118999999999998E-2</v>
      </c>
      <c r="AA89" s="359">
        <f>'2M - SGS'!AA89</f>
        <v>8.3486000000000005E-2</v>
      </c>
      <c r="AB89" s="359">
        <f>'2M - SGS'!AB89</f>
        <v>7.6158000000000003E-2</v>
      </c>
      <c r="AC89" s="359">
        <f>'2M - SGS'!AC89</f>
        <v>8.3346000000000003E-2</v>
      </c>
      <c r="AD89" s="359">
        <f>'2M - SGS'!AD89</f>
        <v>8.0782999999999994E-2</v>
      </c>
      <c r="AE89" s="359">
        <f>'2M - SGS'!AE89</f>
        <v>8.5133E-2</v>
      </c>
      <c r="AF89" s="359">
        <f>'2M - SGS'!AF89</f>
        <v>8.4294999999999995E-2</v>
      </c>
      <c r="AG89" s="359">
        <f>'2M - SGS'!AG89</f>
        <v>8.7456999999999993E-2</v>
      </c>
      <c r="AH89" s="359">
        <f>'2M - SGS'!AH89</f>
        <v>8.7230000000000002E-2</v>
      </c>
      <c r="AI89" s="359">
        <f>'2M - SGS'!AI89</f>
        <v>8.3319000000000004E-2</v>
      </c>
      <c r="AJ89" s="359">
        <f>'2M - SGS'!AJ89</f>
        <v>8.4562999999999999E-2</v>
      </c>
      <c r="AK89" s="359">
        <f>'2M - SGS'!AK89</f>
        <v>8.1112000000000004E-2</v>
      </c>
      <c r="AL89" s="359">
        <f>'2M - SGS'!AL89</f>
        <v>8.3118999999999998E-2</v>
      </c>
      <c r="AM89" s="359">
        <f>'2M - SGS'!AM89</f>
        <v>8.3486000000000005E-2</v>
      </c>
      <c r="AO89" s="246">
        <f t="shared" si="43"/>
        <v>1.0000010000000001</v>
      </c>
    </row>
    <row r="90" spans="1:41" ht="16.2" thickBot="1" x14ac:dyDescent="0.35">
      <c r="A90" s="607"/>
      <c r="B90" s="14" t="str">
        <f t="shared" si="44"/>
        <v>Water Heating</v>
      </c>
      <c r="C90" s="360">
        <f>'2M - SGS'!C90</f>
        <v>0.108255</v>
      </c>
      <c r="D90" s="360">
        <f>'2M - SGS'!D90</f>
        <v>9.1078000000000006E-2</v>
      </c>
      <c r="E90" s="360">
        <f>'2M - SGS'!E90</f>
        <v>8.5239999999999996E-2</v>
      </c>
      <c r="F90" s="360">
        <f>'2M - SGS'!F90</f>
        <v>7.2980000000000003E-2</v>
      </c>
      <c r="G90" s="360">
        <f>'2M - SGS'!G90</f>
        <v>7.9849000000000003E-2</v>
      </c>
      <c r="H90" s="360">
        <f>'2M - SGS'!H90</f>
        <v>7.2720999999999994E-2</v>
      </c>
      <c r="I90" s="360">
        <f>'2M - SGS'!I90</f>
        <v>7.4929999999999997E-2</v>
      </c>
      <c r="J90" s="360">
        <f>'2M - SGS'!J90</f>
        <v>7.5861999999999999E-2</v>
      </c>
      <c r="K90" s="360">
        <f>'2M - SGS'!K90</f>
        <v>7.5733999999999996E-2</v>
      </c>
      <c r="L90" s="360">
        <f>'2M - SGS'!L90</f>
        <v>8.2808000000000007E-2</v>
      </c>
      <c r="M90" s="360">
        <f>'2M - SGS'!M90</f>
        <v>8.6345000000000005E-2</v>
      </c>
      <c r="N90" s="360">
        <f>'2M - SGS'!N90</f>
        <v>9.4200000000000006E-2</v>
      </c>
      <c r="O90" s="360">
        <f>'2M - SGS'!O90</f>
        <v>0.108255</v>
      </c>
      <c r="P90" s="360">
        <f>'2M - SGS'!P90</f>
        <v>9.1078000000000006E-2</v>
      </c>
      <c r="Q90" s="360">
        <f>'2M - SGS'!Q90</f>
        <v>8.5239999999999996E-2</v>
      </c>
      <c r="R90" s="360">
        <f>'2M - SGS'!R90</f>
        <v>7.2980000000000003E-2</v>
      </c>
      <c r="S90" s="360">
        <f>'2M - SGS'!S90</f>
        <v>7.9849000000000003E-2</v>
      </c>
      <c r="T90" s="360">
        <f>'2M - SGS'!T90</f>
        <v>7.2720999999999994E-2</v>
      </c>
      <c r="U90" s="360">
        <f>'2M - SGS'!U90</f>
        <v>7.4929999999999997E-2</v>
      </c>
      <c r="V90" s="360">
        <f>'2M - SGS'!V90</f>
        <v>7.5861999999999999E-2</v>
      </c>
      <c r="W90" s="360">
        <f>'2M - SGS'!W90</f>
        <v>7.5733999999999996E-2</v>
      </c>
      <c r="X90" s="360">
        <f>'2M - SGS'!X90</f>
        <v>8.2808000000000007E-2</v>
      </c>
      <c r="Y90" s="360">
        <f>'2M - SGS'!Y90</f>
        <v>8.6345000000000005E-2</v>
      </c>
      <c r="Z90" s="360">
        <f>'2M - SGS'!Z90</f>
        <v>9.4200000000000006E-2</v>
      </c>
      <c r="AA90" s="360">
        <f>'2M - SGS'!AA90</f>
        <v>0.108255</v>
      </c>
      <c r="AB90" s="360">
        <f>'2M - SGS'!AB90</f>
        <v>9.1078000000000006E-2</v>
      </c>
      <c r="AC90" s="360">
        <f>'2M - SGS'!AC90</f>
        <v>8.5239999999999996E-2</v>
      </c>
      <c r="AD90" s="360">
        <f>'2M - SGS'!AD90</f>
        <v>7.2980000000000003E-2</v>
      </c>
      <c r="AE90" s="360">
        <f>'2M - SGS'!AE90</f>
        <v>7.9849000000000003E-2</v>
      </c>
      <c r="AF90" s="360">
        <f>'2M - SGS'!AF90</f>
        <v>7.2720999999999994E-2</v>
      </c>
      <c r="AG90" s="360">
        <f>'2M - SGS'!AG90</f>
        <v>7.4929999999999997E-2</v>
      </c>
      <c r="AH90" s="360">
        <f>'2M - SGS'!AH90</f>
        <v>7.5861999999999999E-2</v>
      </c>
      <c r="AI90" s="360">
        <f>'2M - SGS'!AI90</f>
        <v>7.5733999999999996E-2</v>
      </c>
      <c r="AJ90" s="360">
        <f>'2M - SGS'!AJ90</f>
        <v>8.2808000000000007E-2</v>
      </c>
      <c r="AK90" s="360">
        <f>'2M - SGS'!AK90</f>
        <v>8.6345000000000005E-2</v>
      </c>
      <c r="AL90" s="360">
        <f>'2M - SGS'!AL90</f>
        <v>9.4200000000000006E-2</v>
      </c>
      <c r="AM90" s="360">
        <f>'2M - SGS'!AM90</f>
        <v>0.108255</v>
      </c>
      <c r="AO90" s="246">
        <f t="shared" si="43"/>
        <v>1.0000020000000001</v>
      </c>
    </row>
    <row r="91" spans="1:41" ht="15" thickBot="1" x14ac:dyDescent="0.35">
      <c r="AO91" s="231" t="s">
        <v>137</v>
      </c>
    </row>
    <row r="92" spans="1:41" ht="15" customHeight="1" x14ac:dyDescent="0.3">
      <c r="A92" s="627" t="s">
        <v>153</v>
      </c>
      <c r="B92" s="279" t="s">
        <v>14</v>
      </c>
      <c r="C92" s="222">
        <f>C77</f>
        <v>43831</v>
      </c>
      <c r="D92" s="222">
        <f t="shared" ref="D92:N92" si="45">D77</f>
        <v>43862</v>
      </c>
      <c r="E92" s="222">
        <f t="shared" si="45"/>
        <v>43891</v>
      </c>
      <c r="F92" s="222">
        <f t="shared" si="45"/>
        <v>43922</v>
      </c>
      <c r="G92" s="222">
        <f t="shared" si="45"/>
        <v>43952</v>
      </c>
      <c r="H92" s="222">
        <f t="shared" si="45"/>
        <v>43983</v>
      </c>
      <c r="I92" s="222">
        <f t="shared" si="45"/>
        <v>44013</v>
      </c>
      <c r="J92" s="222">
        <f t="shared" si="45"/>
        <v>44044</v>
      </c>
      <c r="K92" s="222">
        <f t="shared" si="45"/>
        <v>44075</v>
      </c>
      <c r="L92" s="222">
        <f t="shared" si="45"/>
        <v>44105</v>
      </c>
      <c r="M92" s="222">
        <f t="shared" si="45"/>
        <v>44136</v>
      </c>
      <c r="N92" s="222">
        <f t="shared" si="45"/>
        <v>44166</v>
      </c>
      <c r="O92" s="222">
        <f t="shared" ref="O92:AM92" si="46">O77</f>
        <v>44197</v>
      </c>
      <c r="P92" s="222">
        <f t="shared" si="46"/>
        <v>44228</v>
      </c>
      <c r="Q92" s="222">
        <f t="shared" si="46"/>
        <v>44256</v>
      </c>
      <c r="R92" s="222">
        <f t="shared" si="46"/>
        <v>44287</v>
      </c>
      <c r="S92" s="222">
        <f t="shared" si="46"/>
        <v>44317</v>
      </c>
      <c r="T92" s="222">
        <f t="shared" si="46"/>
        <v>44348</v>
      </c>
      <c r="U92" s="222">
        <f t="shared" si="46"/>
        <v>44378</v>
      </c>
      <c r="V92" s="222">
        <f t="shared" si="46"/>
        <v>44409</v>
      </c>
      <c r="W92" s="222">
        <f t="shared" si="46"/>
        <v>44440</v>
      </c>
      <c r="X92" s="222">
        <f t="shared" si="46"/>
        <v>44470</v>
      </c>
      <c r="Y92" s="222">
        <f t="shared" si="46"/>
        <v>44501</v>
      </c>
      <c r="Z92" s="222">
        <f t="shared" si="46"/>
        <v>44531</v>
      </c>
      <c r="AA92" s="222">
        <f t="shared" si="46"/>
        <v>44562</v>
      </c>
      <c r="AB92" s="222">
        <f t="shared" si="46"/>
        <v>44593</v>
      </c>
      <c r="AC92" s="222">
        <f t="shared" si="46"/>
        <v>44621</v>
      </c>
      <c r="AD92" s="222">
        <f t="shared" si="46"/>
        <v>44652</v>
      </c>
      <c r="AE92" s="222">
        <f t="shared" si="46"/>
        <v>44682</v>
      </c>
      <c r="AF92" s="222">
        <f t="shared" si="46"/>
        <v>44713</v>
      </c>
      <c r="AG92" s="222">
        <f t="shared" si="46"/>
        <v>44743</v>
      </c>
      <c r="AH92" s="222">
        <f t="shared" si="46"/>
        <v>44774</v>
      </c>
      <c r="AI92" s="222">
        <f t="shared" si="46"/>
        <v>44805</v>
      </c>
      <c r="AJ92" s="222">
        <f t="shared" si="46"/>
        <v>44835</v>
      </c>
      <c r="AK92" s="222">
        <f t="shared" si="46"/>
        <v>44866</v>
      </c>
      <c r="AL92" s="222">
        <f t="shared" si="46"/>
        <v>44896</v>
      </c>
      <c r="AM92" s="222">
        <f t="shared" si="46"/>
        <v>44927</v>
      </c>
    </row>
    <row r="93" spans="1:41" x14ac:dyDescent="0.3">
      <c r="A93" s="628"/>
      <c r="B93" s="11" t="s">
        <v>141</v>
      </c>
      <c r="C93" s="346">
        <v>2.8837000000000002E-2</v>
      </c>
      <c r="D93" s="346">
        <v>3.0424E-2</v>
      </c>
      <c r="E93" s="346">
        <v>2.7962999999999998E-2</v>
      </c>
      <c r="F93" s="347">
        <v>3.3774999999999999E-2</v>
      </c>
      <c r="G93" s="347">
        <v>3.6714999999999998E-2</v>
      </c>
      <c r="H93" s="347">
        <v>6.8380999999999997E-2</v>
      </c>
      <c r="I93" s="347">
        <v>6.6040000000000001E-2</v>
      </c>
      <c r="J93" s="347">
        <v>6.8090999999999999E-2</v>
      </c>
      <c r="K93" s="347">
        <v>6.6092999999999999E-2</v>
      </c>
      <c r="L93" s="347">
        <v>3.5712000000000001E-2</v>
      </c>
      <c r="M93" s="347">
        <v>3.6135E-2</v>
      </c>
      <c r="N93" s="347">
        <v>3.3574E-2</v>
      </c>
      <c r="O93" s="347">
        <v>3.2899999999999999E-2</v>
      </c>
      <c r="P93" s="347">
        <v>3.3628999999999999E-2</v>
      </c>
      <c r="Q93" s="347">
        <v>3.4622E-2</v>
      </c>
      <c r="R93" s="347">
        <v>3.3774999999999999E-2</v>
      </c>
      <c r="S93" s="347">
        <v>3.6714999999999998E-2</v>
      </c>
      <c r="T93" s="347">
        <v>6.8380999999999997E-2</v>
      </c>
      <c r="U93" s="347">
        <v>6.6040000000000001E-2</v>
      </c>
      <c r="V93" s="347">
        <v>6.8090999999999999E-2</v>
      </c>
      <c r="W93" s="347">
        <v>6.6092999999999999E-2</v>
      </c>
      <c r="X93" s="347">
        <v>3.5712000000000001E-2</v>
      </c>
      <c r="Y93" s="347">
        <v>3.6135E-2</v>
      </c>
      <c r="Z93" s="347">
        <v>3.3574E-2</v>
      </c>
      <c r="AA93" s="347">
        <v>3.2899999999999999E-2</v>
      </c>
      <c r="AB93" s="347">
        <v>3.3628999999999999E-2</v>
      </c>
      <c r="AC93" s="347">
        <v>3.4622E-2</v>
      </c>
      <c r="AD93" s="347">
        <v>3.3774999999999999E-2</v>
      </c>
      <c r="AE93" s="347">
        <v>3.6714999999999998E-2</v>
      </c>
      <c r="AF93" s="347">
        <v>6.8380999999999997E-2</v>
      </c>
      <c r="AG93" s="347">
        <v>6.6040000000000001E-2</v>
      </c>
      <c r="AH93" s="347">
        <v>6.8090999999999999E-2</v>
      </c>
      <c r="AI93" s="347">
        <v>6.6092999999999999E-2</v>
      </c>
      <c r="AJ93" s="347">
        <v>3.5712000000000001E-2</v>
      </c>
      <c r="AK93" s="347">
        <v>3.6135E-2</v>
      </c>
      <c r="AL93" s="347">
        <v>3.3574E-2</v>
      </c>
      <c r="AM93" s="347">
        <v>3.2899999999999999E-2</v>
      </c>
      <c r="AO93" s="231" t="s">
        <v>139</v>
      </c>
    </row>
    <row r="94" spans="1:41" x14ac:dyDescent="0.3">
      <c r="A94" s="628"/>
      <c r="B94" s="11" t="s">
        <v>59</v>
      </c>
      <c r="C94" s="346">
        <v>3.0917E-2</v>
      </c>
      <c r="D94" s="346">
        <v>3.3917999999999997E-2</v>
      </c>
      <c r="E94" s="346">
        <v>3.1923E-2</v>
      </c>
      <c r="F94" s="347">
        <v>3.4112999999999997E-2</v>
      </c>
      <c r="G94" s="347">
        <v>4.2518E-2</v>
      </c>
      <c r="H94" s="347">
        <v>8.4876999999999994E-2</v>
      </c>
      <c r="I94" s="347">
        <v>7.9538999999999999E-2</v>
      </c>
      <c r="J94" s="347">
        <v>8.3308999999999994E-2</v>
      </c>
      <c r="K94" s="347">
        <v>8.3042000000000005E-2</v>
      </c>
      <c r="L94" s="347">
        <v>3.5901000000000002E-2</v>
      </c>
      <c r="M94" s="347">
        <v>3.8133E-2</v>
      </c>
      <c r="N94" s="347">
        <v>3.4439999999999998E-2</v>
      </c>
      <c r="O94" s="347">
        <v>3.4639999999999997E-2</v>
      </c>
      <c r="P94" s="347">
        <v>3.6375999999999999E-2</v>
      </c>
      <c r="Q94" s="347">
        <v>3.8793000000000001E-2</v>
      </c>
      <c r="R94" s="347">
        <v>3.4112999999999997E-2</v>
      </c>
      <c r="S94" s="347">
        <v>4.2518E-2</v>
      </c>
      <c r="T94" s="347">
        <v>8.4876999999999994E-2</v>
      </c>
      <c r="U94" s="347">
        <v>7.9538999999999999E-2</v>
      </c>
      <c r="V94" s="347">
        <v>8.3308999999999994E-2</v>
      </c>
      <c r="W94" s="347">
        <v>8.3042000000000005E-2</v>
      </c>
      <c r="X94" s="347">
        <v>3.5901000000000002E-2</v>
      </c>
      <c r="Y94" s="347">
        <v>3.8133E-2</v>
      </c>
      <c r="Z94" s="347">
        <v>3.4439999999999998E-2</v>
      </c>
      <c r="AA94" s="347">
        <v>3.4639999999999997E-2</v>
      </c>
      <c r="AB94" s="347">
        <v>3.6375999999999999E-2</v>
      </c>
      <c r="AC94" s="347">
        <v>3.8793000000000001E-2</v>
      </c>
      <c r="AD94" s="347">
        <v>3.4112999999999997E-2</v>
      </c>
      <c r="AE94" s="347">
        <v>4.2518E-2</v>
      </c>
      <c r="AF94" s="347">
        <v>8.4876999999999994E-2</v>
      </c>
      <c r="AG94" s="347">
        <v>7.9538999999999999E-2</v>
      </c>
      <c r="AH94" s="347">
        <v>8.3308999999999994E-2</v>
      </c>
      <c r="AI94" s="347">
        <v>8.3042000000000005E-2</v>
      </c>
      <c r="AJ94" s="347">
        <v>3.5901000000000002E-2</v>
      </c>
      <c r="AK94" s="347">
        <v>3.8133E-2</v>
      </c>
      <c r="AL94" s="347">
        <v>3.4439999999999998E-2</v>
      </c>
      <c r="AM94" s="347">
        <v>3.4639999999999997E-2</v>
      </c>
      <c r="AO94" s="231" t="s">
        <v>140</v>
      </c>
    </row>
    <row r="95" spans="1:41" x14ac:dyDescent="0.3">
      <c r="A95" s="628"/>
      <c r="B95" s="11" t="s">
        <v>142</v>
      </c>
      <c r="C95" s="346">
        <v>2.9335E-2</v>
      </c>
      <c r="D95" s="346">
        <v>3.0443999999999999E-2</v>
      </c>
      <c r="E95" s="346">
        <v>2.7954E-2</v>
      </c>
      <c r="F95" s="347">
        <v>3.6261000000000002E-2</v>
      </c>
      <c r="G95" s="347">
        <v>3.8356000000000001E-2</v>
      </c>
      <c r="H95" s="347">
        <v>7.3451000000000002E-2</v>
      </c>
      <c r="I95" s="347">
        <v>7.0691000000000004E-2</v>
      </c>
      <c r="J95" s="347">
        <v>7.3116E-2</v>
      </c>
      <c r="K95" s="347">
        <v>7.0167999999999994E-2</v>
      </c>
      <c r="L95" s="347">
        <v>3.7338000000000003E-2</v>
      </c>
      <c r="M95" s="347">
        <v>3.6955000000000002E-2</v>
      </c>
      <c r="N95" s="347">
        <v>3.4236999999999997E-2</v>
      </c>
      <c r="O95" s="347">
        <v>3.3316999999999999E-2</v>
      </c>
      <c r="P95" s="347">
        <v>3.3644E-2</v>
      </c>
      <c r="Q95" s="347">
        <v>3.4612999999999998E-2</v>
      </c>
      <c r="R95" s="347">
        <v>3.6261000000000002E-2</v>
      </c>
      <c r="S95" s="347">
        <v>3.8356000000000001E-2</v>
      </c>
      <c r="T95" s="347">
        <v>7.3451000000000002E-2</v>
      </c>
      <c r="U95" s="347">
        <v>7.0691000000000004E-2</v>
      </c>
      <c r="V95" s="347">
        <v>7.3116E-2</v>
      </c>
      <c r="W95" s="347">
        <v>7.0167999999999994E-2</v>
      </c>
      <c r="X95" s="347">
        <v>3.7338000000000003E-2</v>
      </c>
      <c r="Y95" s="347">
        <v>3.6955000000000002E-2</v>
      </c>
      <c r="Z95" s="347">
        <v>3.4236999999999997E-2</v>
      </c>
      <c r="AA95" s="347">
        <v>3.3316999999999999E-2</v>
      </c>
      <c r="AB95" s="347">
        <v>3.3644E-2</v>
      </c>
      <c r="AC95" s="347">
        <v>3.4612999999999998E-2</v>
      </c>
      <c r="AD95" s="347">
        <v>3.6261000000000002E-2</v>
      </c>
      <c r="AE95" s="347">
        <v>3.8356000000000001E-2</v>
      </c>
      <c r="AF95" s="347">
        <v>7.3451000000000002E-2</v>
      </c>
      <c r="AG95" s="347">
        <v>7.0691000000000004E-2</v>
      </c>
      <c r="AH95" s="347">
        <v>7.3116E-2</v>
      </c>
      <c r="AI95" s="347">
        <v>7.0167999999999994E-2</v>
      </c>
      <c r="AJ95" s="347">
        <v>3.7338000000000003E-2</v>
      </c>
      <c r="AK95" s="347">
        <v>3.6955000000000002E-2</v>
      </c>
      <c r="AL95" s="347">
        <v>3.4236999999999997E-2</v>
      </c>
      <c r="AM95" s="347">
        <v>3.3316999999999999E-2</v>
      </c>
    </row>
    <row r="96" spans="1:41" x14ac:dyDescent="0.3">
      <c r="A96" s="628"/>
      <c r="B96" s="11" t="s">
        <v>60</v>
      </c>
      <c r="C96" s="346">
        <v>2.0434000000000001E-2</v>
      </c>
      <c r="D96" s="346">
        <v>2.1371000000000001E-2</v>
      </c>
      <c r="E96" s="346">
        <v>2.0813999999999999E-2</v>
      </c>
      <c r="F96" s="347">
        <v>3.7753000000000002E-2</v>
      </c>
      <c r="G96" s="347">
        <v>4.9020000000000001E-2</v>
      </c>
      <c r="H96" s="347">
        <v>8.5724999999999996E-2</v>
      </c>
      <c r="I96" s="347">
        <v>7.9927999999999999E-2</v>
      </c>
      <c r="J96" s="347">
        <v>8.3828E-2</v>
      </c>
      <c r="K96" s="347">
        <v>8.6550000000000002E-2</v>
      </c>
      <c r="L96" s="347">
        <v>3.8226999999999997E-2</v>
      </c>
      <c r="M96" s="347">
        <v>2.7736E-2</v>
      </c>
      <c r="N96" s="347">
        <v>2.6527999999999999E-2</v>
      </c>
      <c r="O96" s="347">
        <v>2.5860999999999999E-2</v>
      </c>
      <c r="P96" s="347">
        <v>2.6527999999999999E-2</v>
      </c>
      <c r="Q96" s="347">
        <v>2.7113000000000002E-2</v>
      </c>
      <c r="R96" s="347">
        <v>3.7753000000000002E-2</v>
      </c>
      <c r="S96" s="347">
        <v>4.9020000000000001E-2</v>
      </c>
      <c r="T96" s="347">
        <v>8.5724999999999996E-2</v>
      </c>
      <c r="U96" s="347">
        <v>7.9927999999999999E-2</v>
      </c>
      <c r="V96" s="347">
        <v>8.3828E-2</v>
      </c>
      <c r="W96" s="347">
        <v>8.6550000000000002E-2</v>
      </c>
      <c r="X96" s="347">
        <v>3.8226999999999997E-2</v>
      </c>
      <c r="Y96" s="347">
        <v>2.7736E-2</v>
      </c>
      <c r="Z96" s="347">
        <v>2.6527999999999999E-2</v>
      </c>
      <c r="AA96" s="347">
        <v>2.5860999999999999E-2</v>
      </c>
      <c r="AB96" s="347">
        <v>2.6527999999999999E-2</v>
      </c>
      <c r="AC96" s="347">
        <v>2.7113000000000002E-2</v>
      </c>
      <c r="AD96" s="347">
        <v>3.7753000000000002E-2</v>
      </c>
      <c r="AE96" s="347">
        <v>4.9020000000000001E-2</v>
      </c>
      <c r="AF96" s="347">
        <v>8.5724999999999996E-2</v>
      </c>
      <c r="AG96" s="347">
        <v>7.9927999999999999E-2</v>
      </c>
      <c r="AH96" s="347">
        <v>8.3828E-2</v>
      </c>
      <c r="AI96" s="347">
        <v>8.6550000000000002E-2</v>
      </c>
      <c r="AJ96" s="347">
        <v>3.8226999999999997E-2</v>
      </c>
      <c r="AK96" s="347">
        <v>2.7736E-2</v>
      </c>
      <c r="AL96" s="347">
        <v>2.6527999999999999E-2</v>
      </c>
      <c r="AM96" s="347">
        <v>2.5860999999999999E-2</v>
      </c>
    </row>
    <row r="97" spans="1:39" x14ac:dyDescent="0.3">
      <c r="A97" s="628"/>
      <c r="B97" s="11" t="s">
        <v>143</v>
      </c>
      <c r="C97" s="346">
        <v>2.0459000000000001E-2</v>
      </c>
      <c r="D97" s="346">
        <v>2.1388999999999998E-2</v>
      </c>
      <c r="E97" s="346">
        <v>2.0832E-2</v>
      </c>
      <c r="F97" s="347">
        <v>2.8126000000000002E-2</v>
      </c>
      <c r="G97" s="347">
        <v>2.8292999999999999E-2</v>
      </c>
      <c r="H97" s="347">
        <v>4.5440000000000001E-2</v>
      </c>
      <c r="I97" s="347">
        <v>4.4248999999999997E-2</v>
      </c>
      <c r="J97" s="347">
        <v>4.5360999999999999E-2</v>
      </c>
      <c r="K97" s="347">
        <v>4.5532000000000003E-2</v>
      </c>
      <c r="L97" s="347">
        <v>2.7123000000000001E-2</v>
      </c>
      <c r="M97" s="347">
        <v>2.7875E-2</v>
      </c>
      <c r="N97" s="347">
        <v>2.6683999999999999E-2</v>
      </c>
      <c r="O97" s="347">
        <v>2.5881000000000001E-2</v>
      </c>
      <c r="P97" s="347">
        <v>2.6544000000000002E-2</v>
      </c>
      <c r="Q97" s="347">
        <v>2.7130999999999999E-2</v>
      </c>
      <c r="R97" s="347">
        <v>2.8126000000000002E-2</v>
      </c>
      <c r="S97" s="347">
        <v>2.8292999999999999E-2</v>
      </c>
      <c r="T97" s="347">
        <v>4.5440000000000001E-2</v>
      </c>
      <c r="U97" s="347">
        <v>4.4248999999999997E-2</v>
      </c>
      <c r="V97" s="347">
        <v>4.5360999999999999E-2</v>
      </c>
      <c r="W97" s="347">
        <v>4.5532000000000003E-2</v>
      </c>
      <c r="X97" s="347">
        <v>2.7123000000000001E-2</v>
      </c>
      <c r="Y97" s="347">
        <v>2.7875E-2</v>
      </c>
      <c r="Z97" s="347">
        <v>2.6683999999999999E-2</v>
      </c>
      <c r="AA97" s="347">
        <v>2.5881000000000001E-2</v>
      </c>
      <c r="AB97" s="347">
        <v>2.6544000000000002E-2</v>
      </c>
      <c r="AC97" s="347">
        <v>2.7130999999999999E-2</v>
      </c>
      <c r="AD97" s="347">
        <v>2.8126000000000002E-2</v>
      </c>
      <c r="AE97" s="347">
        <v>2.8292999999999999E-2</v>
      </c>
      <c r="AF97" s="347">
        <v>4.5440000000000001E-2</v>
      </c>
      <c r="AG97" s="347">
        <v>4.4248999999999997E-2</v>
      </c>
      <c r="AH97" s="347">
        <v>4.5360999999999999E-2</v>
      </c>
      <c r="AI97" s="347">
        <v>4.5532000000000003E-2</v>
      </c>
      <c r="AJ97" s="347">
        <v>2.7123000000000001E-2</v>
      </c>
      <c r="AK97" s="347">
        <v>2.7875E-2</v>
      </c>
      <c r="AL97" s="347">
        <v>2.6683999999999999E-2</v>
      </c>
      <c r="AM97" s="347">
        <v>2.5881000000000001E-2</v>
      </c>
    </row>
    <row r="98" spans="1:39" x14ac:dyDescent="0.3">
      <c r="A98" s="628"/>
      <c r="B98" s="11" t="s">
        <v>62</v>
      </c>
      <c r="C98" s="346">
        <v>3.0918000000000001E-2</v>
      </c>
      <c r="D98" s="346">
        <v>3.3936000000000001E-2</v>
      </c>
      <c r="E98" s="346">
        <v>3.2333000000000001E-2</v>
      </c>
      <c r="F98" s="347">
        <v>3.6452999999999999E-2</v>
      </c>
      <c r="G98" s="347">
        <v>3.5632999999999998E-2</v>
      </c>
      <c r="H98" s="347">
        <v>4.5009E-2</v>
      </c>
      <c r="I98" s="347">
        <v>4.3836E-2</v>
      </c>
      <c r="J98" s="347">
        <v>4.4943999999999998E-2</v>
      </c>
      <c r="K98" s="347">
        <v>6.8141999999999994E-2</v>
      </c>
      <c r="L98" s="347">
        <v>3.7690000000000001E-2</v>
      </c>
      <c r="M98" s="347">
        <v>3.8654000000000001E-2</v>
      </c>
      <c r="N98" s="347">
        <v>3.4444000000000002E-2</v>
      </c>
      <c r="O98" s="347">
        <v>3.4639999999999997E-2</v>
      </c>
      <c r="P98" s="347">
        <v>3.6391E-2</v>
      </c>
      <c r="Q98" s="347">
        <v>3.9224000000000002E-2</v>
      </c>
      <c r="R98" s="347">
        <v>3.6452999999999999E-2</v>
      </c>
      <c r="S98" s="347">
        <v>3.5632999999999998E-2</v>
      </c>
      <c r="T98" s="347">
        <v>4.5009E-2</v>
      </c>
      <c r="U98" s="347">
        <v>4.3836E-2</v>
      </c>
      <c r="V98" s="347">
        <v>4.4943999999999998E-2</v>
      </c>
      <c r="W98" s="347">
        <v>6.8141999999999994E-2</v>
      </c>
      <c r="X98" s="347">
        <v>3.7690000000000001E-2</v>
      </c>
      <c r="Y98" s="347">
        <v>3.8654000000000001E-2</v>
      </c>
      <c r="Z98" s="347">
        <v>3.4444000000000002E-2</v>
      </c>
      <c r="AA98" s="347">
        <v>3.4639999999999997E-2</v>
      </c>
      <c r="AB98" s="347">
        <v>3.6391E-2</v>
      </c>
      <c r="AC98" s="347">
        <v>3.9224000000000002E-2</v>
      </c>
      <c r="AD98" s="347">
        <v>3.6452999999999999E-2</v>
      </c>
      <c r="AE98" s="347">
        <v>3.5632999999999998E-2</v>
      </c>
      <c r="AF98" s="347">
        <v>4.5009E-2</v>
      </c>
      <c r="AG98" s="347">
        <v>4.3836E-2</v>
      </c>
      <c r="AH98" s="347">
        <v>4.4943999999999998E-2</v>
      </c>
      <c r="AI98" s="347">
        <v>6.8141999999999994E-2</v>
      </c>
      <c r="AJ98" s="347">
        <v>3.7690000000000001E-2</v>
      </c>
      <c r="AK98" s="347">
        <v>3.8654000000000001E-2</v>
      </c>
      <c r="AL98" s="347">
        <v>3.4444000000000002E-2</v>
      </c>
      <c r="AM98" s="347">
        <v>3.4639999999999997E-2</v>
      </c>
    </row>
    <row r="99" spans="1:39" x14ac:dyDescent="0.3">
      <c r="A99" s="628"/>
      <c r="B99" s="11" t="s">
        <v>63</v>
      </c>
      <c r="C99" s="346">
        <v>3.0917E-2</v>
      </c>
      <c r="D99" s="346">
        <v>3.3917999999999997E-2</v>
      </c>
      <c r="E99" s="346">
        <v>3.1923E-2</v>
      </c>
      <c r="F99" s="347">
        <v>3.4112999999999997E-2</v>
      </c>
      <c r="G99" s="347">
        <v>4.2518E-2</v>
      </c>
      <c r="H99" s="347">
        <v>8.4876999999999994E-2</v>
      </c>
      <c r="I99" s="347">
        <v>7.9538999999999999E-2</v>
      </c>
      <c r="J99" s="347">
        <v>8.3308999999999994E-2</v>
      </c>
      <c r="K99" s="347">
        <v>8.3042000000000005E-2</v>
      </c>
      <c r="L99" s="347">
        <v>3.5901000000000002E-2</v>
      </c>
      <c r="M99" s="347">
        <v>3.8133E-2</v>
      </c>
      <c r="N99" s="347">
        <v>3.4439999999999998E-2</v>
      </c>
      <c r="O99" s="347">
        <v>3.4639999999999997E-2</v>
      </c>
      <c r="P99" s="347">
        <v>3.6375999999999999E-2</v>
      </c>
      <c r="Q99" s="347">
        <v>3.8793000000000001E-2</v>
      </c>
      <c r="R99" s="347">
        <v>3.4112999999999997E-2</v>
      </c>
      <c r="S99" s="347">
        <v>4.2518E-2</v>
      </c>
      <c r="T99" s="347">
        <v>8.4876999999999994E-2</v>
      </c>
      <c r="U99" s="347">
        <v>7.9538999999999999E-2</v>
      </c>
      <c r="V99" s="347">
        <v>8.3308999999999994E-2</v>
      </c>
      <c r="W99" s="347">
        <v>8.3042000000000005E-2</v>
      </c>
      <c r="X99" s="347">
        <v>3.5901000000000002E-2</v>
      </c>
      <c r="Y99" s="347">
        <v>3.8133E-2</v>
      </c>
      <c r="Z99" s="347">
        <v>3.4439999999999998E-2</v>
      </c>
      <c r="AA99" s="347">
        <v>3.4639999999999997E-2</v>
      </c>
      <c r="AB99" s="347">
        <v>3.6375999999999999E-2</v>
      </c>
      <c r="AC99" s="347">
        <v>3.8793000000000001E-2</v>
      </c>
      <c r="AD99" s="347">
        <v>3.4112999999999997E-2</v>
      </c>
      <c r="AE99" s="347">
        <v>4.2518E-2</v>
      </c>
      <c r="AF99" s="347">
        <v>8.4876999999999994E-2</v>
      </c>
      <c r="AG99" s="347">
        <v>7.9538999999999999E-2</v>
      </c>
      <c r="AH99" s="347">
        <v>8.3308999999999994E-2</v>
      </c>
      <c r="AI99" s="347">
        <v>8.3042000000000005E-2</v>
      </c>
      <c r="AJ99" s="347">
        <v>3.5901000000000002E-2</v>
      </c>
      <c r="AK99" s="347">
        <v>3.8133E-2</v>
      </c>
      <c r="AL99" s="347">
        <v>3.4439999999999998E-2</v>
      </c>
      <c r="AM99" s="347">
        <v>3.4639999999999997E-2</v>
      </c>
    </row>
    <row r="100" spans="1:39" x14ac:dyDescent="0.3">
      <c r="A100" s="628"/>
      <c r="B100" s="11" t="s">
        <v>64</v>
      </c>
      <c r="C100" s="346">
        <v>3.0336999999999999E-2</v>
      </c>
      <c r="D100" s="346">
        <v>3.1578000000000002E-2</v>
      </c>
      <c r="E100" s="346">
        <v>2.9073000000000002E-2</v>
      </c>
      <c r="F100" s="347">
        <v>3.5679000000000002E-2</v>
      </c>
      <c r="G100" s="347">
        <v>3.8559999999999997E-2</v>
      </c>
      <c r="H100" s="347">
        <v>7.2455000000000006E-2</v>
      </c>
      <c r="I100" s="347">
        <v>6.9884000000000002E-2</v>
      </c>
      <c r="J100" s="347">
        <v>7.2040999999999994E-2</v>
      </c>
      <c r="K100" s="347">
        <v>6.7956000000000003E-2</v>
      </c>
      <c r="L100" s="347">
        <v>3.7663000000000002E-2</v>
      </c>
      <c r="M100" s="347">
        <v>3.7125999999999999E-2</v>
      </c>
      <c r="N100" s="347">
        <v>3.3944000000000002E-2</v>
      </c>
      <c r="O100" s="347">
        <v>3.4153999999999997E-2</v>
      </c>
      <c r="P100" s="347">
        <v>3.4536999999999998E-2</v>
      </c>
      <c r="Q100" s="347">
        <v>3.5791000000000003E-2</v>
      </c>
      <c r="R100" s="347">
        <v>3.5679000000000002E-2</v>
      </c>
      <c r="S100" s="347">
        <v>3.8559999999999997E-2</v>
      </c>
      <c r="T100" s="347">
        <v>7.2455000000000006E-2</v>
      </c>
      <c r="U100" s="347">
        <v>6.9884000000000002E-2</v>
      </c>
      <c r="V100" s="347">
        <v>7.2040999999999994E-2</v>
      </c>
      <c r="W100" s="347">
        <v>6.7956000000000003E-2</v>
      </c>
      <c r="X100" s="347">
        <v>3.7663000000000002E-2</v>
      </c>
      <c r="Y100" s="347">
        <v>3.7125999999999999E-2</v>
      </c>
      <c r="Z100" s="347">
        <v>3.3944000000000002E-2</v>
      </c>
      <c r="AA100" s="347">
        <v>3.4153999999999997E-2</v>
      </c>
      <c r="AB100" s="347">
        <v>3.4536999999999998E-2</v>
      </c>
      <c r="AC100" s="347">
        <v>3.5791000000000003E-2</v>
      </c>
      <c r="AD100" s="347">
        <v>3.5679000000000002E-2</v>
      </c>
      <c r="AE100" s="347">
        <v>3.8559999999999997E-2</v>
      </c>
      <c r="AF100" s="347">
        <v>7.2455000000000006E-2</v>
      </c>
      <c r="AG100" s="347">
        <v>6.9884000000000002E-2</v>
      </c>
      <c r="AH100" s="347">
        <v>7.2040999999999994E-2</v>
      </c>
      <c r="AI100" s="347">
        <v>6.7956000000000003E-2</v>
      </c>
      <c r="AJ100" s="347">
        <v>3.7663000000000002E-2</v>
      </c>
      <c r="AK100" s="347">
        <v>3.7125999999999999E-2</v>
      </c>
      <c r="AL100" s="347">
        <v>3.3944000000000002E-2</v>
      </c>
      <c r="AM100" s="347">
        <v>3.4153999999999997E-2</v>
      </c>
    </row>
    <row r="101" spans="1:39" x14ac:dyDescent="0.3">
      <c r="A101" s="628"/>
      <c r="B101" s="11" t="s">
        <v>65</v>
      </c>
      <c r="C101" s="346">
        <v>2.8837000000000002E-2</v>
      </c>
      <c r="D101" s="346">
        <v>3.0424E-2</v>
      </c>
      <c r="E101" s="346">
        <v>2.7962999999999998E-2</v>
      </c>
      <c r="F101" s="347">
        <v>3.3774999999999999E-2</v>
      </c>
      <c r="G101" s="347">
        <v>3.6714999999999998E-2</v>
      </c>
      <c r="H101" s="347">
        <v>6.8380999999999997E-2</v>
      </c>
      <c r="I101" s="347">
        <v>6.6040000000000001E-2</v>
      </c>
      <c r="J101" s="347">
        <v>6.8090999999999999E-2</v>
      </c>
      <c r="K101" s="347">
        <v>6.6092999999999999E-2</v>
      </c>
      <c r="L101" s="347">
        <v>3.5712000000000001E-2</v>
      </c>
      <c r="M101" s="347">
        <v>3.6135E-2</v>
      </c>
      <c r="N101" s="347">
        <v>3.3574E-2</v>
      </c>
      <c r="O101" s="347">
        <v>3.2899999999999999E-2</v>
      </c>
      <c r="P101" s="347">
        <v>3.3628999999999999E-2</v>
      </c>
      <c r="Q101" s="347">
        <v>3.4622E-2</v>
      </c>
      <c r="R101" s="347">
        <v>3.3774999999999999E-2</v>
      </c>
      <c r="S101" s="347">
        <v>3.6714999999999998E-2</v>
      </c>
      <c r="T101" s="347">
        <v>6.8380999999999997E-2</v>
      </c>
      <c r="U101" s="347">
        <v>6.6040000000000001E-2</v>
      </c>
      <c r="V101" s="347">
        <v>6.8090999999999999E-2</v>
      </c>
      <c r="W101" s="347">
        <v>6.6092999999999999E-2</v>
      </c>
      <c r="X101" s="347">
        <v>3.5712000000000001E-2</v>
      </c>
      <c r="Y101" s="347">
        <v>3.6135E-2</v>
      </c>
      <c r="Z101" s="347">
        <v>3.3574E-2</v>
      </c>
      <c r="AA101" s="347">
        <v>3.2899999999999999E-2</v>
      </c>
      <c r="AB101" s="347">
        <v>3.3628999999999999E-2</v>
      </c>
      <c r="AC101" s="347">
        <v>3.4622E-2</v>
      </c>
      <c r="AD101" s="347">
        <v>3.3774999999999999E-2</v>
      </c>
      <c r="AE101" s="347">
        <v>3.6714999999999998E-2</v>
      </c>
      <c r="AF101" s="347">
        <v>6.8380999999999997E-2</v>
      </c>
      <c r="AG101" s="347">
        <v>6.6040000000000001E-2</v>
      </c>
      <c r="AH101" s="347">
        <v>6.8090999999999999E-2</v>
      </c>
      <c r="AI101" s="347">
        <v>6.6092999999999999E-2</v>
      </c>
      <c r="AJ101" s="347">
        <v>3.5712000000000001E-2</v>
      </c>
      <c r="AK101" s="347">
        <v>3.6135E-2</v>
      </c>
      <c r="AL101" s="347">
        <v>3.3574E-2</v>
      </c>
      <c r="AM101" s="347">
        <v>3.2899999999999999E-2</v>
      </c>
    </row>
    <row r="102" spans="1:39" x14ac:dyDescent="0.3">
      <c r="A102" s="628"/>
      <c r="B102" s="11" t="s">
        <v>144</v>
      </c>
      <c r="C102" s="346">
        <v>2.8837000000000002E-2</v>
      </c>
      <c r="D102" s="346">
        <v>3.0424E-2</v>
      </c>
      <c r="E102" s="346">
        <v>2.7962999999999998E-2</v>
      </c>
      <c r="F102" s="347">
        <v>3.3774999999999999E-2</v>
      </c>
      <c r="G102" s="347">
        <v>3.6714999999999998E-2</v>
      </c>
      <c r="H102" s="347">
        <v>6.8380999999999997E-2</v>
      </c>
      <c r="I102" s="347">
        <v>6.6040000000000001E-2</v>
      </c>
      <c r="J102" s="347">
        <v>6.8090999999999999E-2</v>
      </c>
      <c r="K102" s="347">
        <v>6.6092999999999999E-2</v>
      </c>
      <c r="L102" s="347">
        <v>3.5712000000000001E-2</v>
      </c>
      <c r="M102" s="347">
        <v>3.6135E-2</v>
      </c>
      <c r="N102" s="347">
        <v>3.3574E-2</v>
      </c>
      <c r="O102" s="347">
        <v>3.2899999999999999E-2</v>
      </c>
      <c r="P102" s="347">
        <v>3.3628999999999999E-2</v>
      </c>
      <c r="Q102" s="347">
        <v>3.4622E-2</v>
      </c>
      <c r="R102" s="347">
        <v>3.3774999999999999E-2</v>
      </c>
      <c r="S102" s="347">
        <v>3.6714999999999998E-2</v>
      </c>
      <c r="T102" s="347">
        <v>6.8380999999999997E-2</v>
      </c>
      <c r="U102" s="347">
        <v>6.6040000000000001E-2</v>
      </c>
      <c r="V102" s="347">
        <v>6.8090999999999999E-2</v>
      </c>
      <c r="W102" s="347">
        <v>6.6092999999999999E-2</v>
      </c>
      <c r="X102" s="347">
        <v>3.5712000000000001E-2</v>
      </c>
      <c r="Y102" s="347">
        <v>3.6135E-2</v>
      </c>
      <c r="Z102" s="347">
        <v>3.3574E-2</v>
      </c>
      <c r="AA102" s="347">
        <v>3.2899999999999999E-2</v>
      </c>
      <c r="AB102" s="347">
        <v>3.3628999999999999E-2</v>
      </c>
      <c r="AC102" s="347">
        <v>3.4622E-2</v>
      </c>
      <c r="AD102" s="347">
        <v>3.3774999999999999E-2</v>
      </c>
      <c r="AE102" s="347">
        <v>3.6714999999999998E-2</v>
      </c>
      <c r="AF102" s="347">
        <v>6.8380999999999997E-2</v>
      </c>
      <c r="AG102" s="347">
        <v>6.6040000000000001E-2</v>
      </c>
      <c r="AH102" s="347">
        <v>6.8090999999999999E-2</v>
      </c>
      <c r="AI102" s="347">
        <v>6.6092999999999999E-2</v>
      </c>
      <c r="AJ102" s="347">
        <v>3.5712000000000001E-2</v>
      </c>
      <c r="AK102" s="347">
        <v>3.6135E-2</v>
      </c>
      <c r="AL102" s="347">
        <v>3.3574E-2</v>
      </c>
      <c r="AM102" s="347">
        <v>3.2899999999999999E-2</v>
      </c>
    </row>
    <row r="103" spans="1:39" x14ac:dyDescent="0.3">
      <c r="A103" s="628"/>
      <c r="B103" s="11" t="s">
        <v>145</v>
      </c>
      <c r="C103" s="346">
        <v>2.8837000000000002E-2</v>
      </c>
      <c r="D103" s="346">
        <v>3.0424E-2</v>
      </c>
      <c r="E103" s="346">
        <v>2.7962999999999998E-2</v>
      </c>
      <c r="F103" s="347">
        <v>3.3774999999999999E-2</v>
      </c>
      <c r="G103" s="347">
        <v>3.6714999999999998E-2</v>
      </c>
      <c r="H103" s="347">
        <v>6.8380999999999997E-2</v>
      </c>
      <c r="I103" s="347">
        <v>6.6040000000000001E-2</v>
      </c>
      <c r="J103" s="347">
        <v>6.8090999999999999E-2</v>
      </c>
      <c r="K103" s="347">
        <v>6.6092999999999999E-2</v>
      </c>
      <c r="L103" s="347">
        <v>3.5712000000000001E-2</v>
      </c>
      <c r="M103" s="347">
        <v>3.6135E-2</v>
      </c>
      <c r="N103" s="347">
        <v>3.3574E-2</v>
      </c>
      <c r="O103" s="347">
        <v>3.2899999999999999E-2</v>
      </c>
      <c r="P103" s="347">
        <v>3.3628999999999999E-2</v>
      </c>
      <c r="Q103" s="347">
        <v>3.4622E-2</v>
      </c>
      <c r="R103" s="347">
        <v>3.3774999999999999E-2</v>
      </c>
      <c r="S103" s="347">
        <v>3.6714999999999998E-2</v>
      </c>
      <c r="T103" s="347">
        <v>6.8380999999999997E-2</v>
      </c>
      <c r="U103" s="347">
        <v>6.6040000000000001E-2</v>
      </c>
      <c r="V103" s="347">
        <v>6.8090999999999999E-2</v>
      </c>
      <c r="W103" s="347">
        <v>6.6092999999999999E-2</v>
      </c>
      <c r="X103" s="347">
        <v>3.5712000000000001E-2</v>
      </c>
      <c r="Y103" s="347">
        <v>3.6135E-2</v>
      </c>
      <c r="Z103" s="347">
        <v>3.3574E-2</v>
      </c>
      <c r="AA103" s="347">
        <v>3.2899999999999999E-2</v>
      </c>
      <c r="AB103" s="347">
        <v>3.3628999999999999E-2</v>
      </c>
      <c r="AC103" s="347">
        <v>3.4622E-2</v>
      </c>
      <c r="AD103" s="347">
        <v>3.3774999999999999E-2</v>
      </c>
      <c r="AE103" s="347">
        <v>3.6714999999999998E-2</v>
      </c>
      <c r="AF103" s="347">
        <v>6.8380999999999997E-2</v>
      </c>
      <c r="AG103" s="347">
        <v>6.6040000000000001E-2</v>
      </c>
      <c r="AH103" s="347">
        <v>6.8090999999999999E-2</v>
      </c>
      <c r="AI103" s="347">
        <v>6.6092999999999999E-2</v>
      </c>
      <c r="AJ103" s="347">
        <v>3.5712000000000001E-2</v>
      </c>
      <c r="AK103" s="347">
        <v>3.6135E-2</v>
      </c>
      <c r="AL103" s="347">
        <v>3.3574E-2</v>
      </c>
      <c r="AM103" s="347">
        <v>3.2899999999999999E-2</v>
      </c>
    </row>
    <row r="104" spans="1:39" x14ac:dyDescent="0.3">
      <c r="A104" s="628"/>
      <c r="B104" s="11" t="s">
        <v>67</v>
      </c>
      <c r="C104" s="346">
        <v>2.7470999999999999E-2</v>
      </c>
      <c r="D104" s="346">
        <v>2.8761999999999999E-2</v>
      </c>
      <c r="E104" s="346">
        <v>2.6634999999999999E-2</v>
      </c>
      <c r="F104" s="347">
        <v>3.3493000000000002E-2</v>
      </c>
      <c r="G104" s="347">
        <v>3.5507999999999998E-2</v>
      </c>
      <c r="H104" s="347">
        <v>6.5448999999999993E-2</v>
      </c>
      <c r="I104" s="347">
        <v>6.3149999999999998E-2</v>
      </c>
      <c r="J104" s="347">
        <v>6.5251000000000003E-2</v>
      </c>
      <c r="K104" s="347">
        <v>6.3331999999999999E-2</v>
      </c>
      <c r="L104" s="347">
        <v>3.4426999999999999E-2</v>
      </c>
      <c r="M104" s="347">
        <v>3.4855999999999998E-2</v>
      </c>
      <c r="N104" s="347">
        <v>3.2490999999999999E-2</v>
      </c>
      <c r="O104" s="347">
        <v>3.1757000000000001E-2</v>
      </c>
      <c r="P104" s="347">
        <v>3.2323999999999999E-2</v>
      </c>
      <c r="Q104" s="347">
        <v>3.3225999999999999E-2</v>
      </c>
      <c r="R104" s="347">
        <v>3.3493000000000002E-2</v>
      </c>
      <c r="S104" s="347">
        <v>3.5507999999999998E-2</v>
      </c>
      <c r="T104" s="347">
        <v>6.5448999999999993E-2</v>
      </c>
      <c r="U104" s="347">
        <v>6.3149999999999998E-2</v>
      </c>
      <c r="V104" s="347">
        <v>6.5251000000000003E-2</v>
      </c>
      <c r="W104" s="347">
        <v>6.3331999999999999E-2</v>
      </c>
      <c r="X104" s="347">
        <v>3.4426999999999999E-2</v>
      </c>
      <c r="Y104" s="347">
        <v>3.4855999999999998E-2</v>
      </c>
      <c r="Z104" s="347">
        <v>3.2490999999999999E-2</v>
      </c>
      <c r="AA104" s="347">
        <v>3.1757000000000001E-2</v>
      </c>
      <c r="AB104" s="347">
        <v>3.2323999999999999E-2</v>
      </c>
      <c r="AC104" s="347">
        <v>3.3225999999999999E-2</v>
      </c>
      <c r="AD104" s="347">
        <v>3.3493000000000002E-2</v>
      </c>
      <c r="AE104" s="347">
        <v>3.5507999999999998E-2</v>
      </c>
      <c r="AF104" s="347">
        <v>6.5448999999999993E-2</v>
      </c>
      <c r="AG104" s="347">
        <v>6.3149999999999998E-2</v>
      </c>
      <c r="AH104" s="347">
        <v>6.5251000000000003E-2</v>
      </c>
      <c r="AI104" s="347">
        <v>6.3331999999999999E-2</v>
      </c>
      <c r="AJ104" s="347">
        <v>3.4426999999999999E-2</v>
      </c>
      <c r="AK104" s="347">
        <v>3.4855999999999998E-2</v>
      </c>
      <c r="AL104" s="347">
        <v>3.2490999999999999E-2</v>
      </c>
      <c r="AM104" s="347">
        <v>3.1757000000000001E-2</v>
      </c>
    </row>
    <row r="105" spans="1:39" ht="15" thickBot="1" x14ac:dyDescent="0.35">
      <c r="A105" s="629"/>
      <c r="B105" s="15" t="s">
        <v>68</v>
      </c>
      <c r="C105" s="344">
        <v>2.8913999999999999E-2</v>
      </c>
      <c r="D105" s="344">
        <v>2.9624000000000001E-2</v>
      </c>
      <c r="E105" s="344">
        <v>2.69E-2</v>
      </c>
      <c r="F105" s="345">
        <v>3.6944999999999999E-2</v>
      </c>
      <c r="G105" s="345">
        <v>3.9467000000000002E-2</v>
      </c>
      <c r="H105" s="345">
        <v>7.3371000000000006E-2</v>
      </c>
      <c r="I105" s="345">
        <v>7.0692000000000005E-2</v>
      </c>
      <c r="J105" s="345">
        <v>7.3050000000000004E-2</v>
      </c>
      <c r="K105" s="345">
        <v>6.9253999999999996E-2</v>
      </c>
      <c r="L105" s="345">
        <v>3.8316000000000003E-2</v>
      </c>
      <c r="M105" s="345">
        <v>3.8210000000000001E-2</v>
      </c>
      <c r="N105" s="345">
        <v>3.5223999999999998E-2</v>
      </c>
      <c r="O105" s="345">
        <v>3.3896000000000003E-2</v>
      </c>
      <c r="P105" s="345">
        <v>3.3889000000000002E-2</v>
      </c>
      <c r="Q105" s="345">
        <v>3.4446999999999998E-2</v>
      </c>
      <c r="R105" s="345">
        <v>3.6944999999999999E-2</v>
      </c>
      <c r="S105" s="345">
        <v>3.9467000000000002E-2</v>
      </c>
      <c r="T105" s="345">
        <v>7.3371000000000006E-2</v>
      </c>
      <c r="U105" s="345">
        <v>7.0692000000000005E-2</v>
      </c>
      <c r="V105" s="345">
        <v>7.3050000000000004E-2</v>
      </c>
      <c r="W105" s="345">
        <v>6.9253999999999996E-2</v>
      </c>
      <c r="X105" s="345">
        <v>3.8316000000000003E-2</v>
      </c>
      <c r="Y105" s="345">
        <v>3.8210000000000001E-2</v>
      </c>
      <c r="Z105" s="345">
        <v>3.5223999999999998E-2</v>
      </c>
      <c r="AA105" s="345">
        <v>3.3896000000000003E-2</v>
      </c>
      <c r="AB105" s="345">
        <v>3.3889000000000002E-2</v>
      </c>
      <c r="AC105" s="345">
        <v>3.4446999999999998E-2</v>
      </c>
      <c r="AD105" s="345">
        <v>3.6944999999999999E-2</v>
      </c>
      <c r="AE105" s="345">
        <v>3.9467000000000002E-2</v>
      </c>
      <c r="AF105" s="345">
        <v>7.3371000000000006E-2</v>
      </c>
      <c r="AG105" s="345">
        <v>7.0692000000000005E-2</v>
      </c>
      <c r="AH105" s="345">
        <v>7.3050000000000004E-2</v>
      </c>
      <c r="AI105" s="345">
        <v>6.9253999999999996E-2</v>
      </c>
      <c r="AJ105" s="345">
        <v>3.8316000000000003E-2</v>
      </c>
      <c r="AK105" s="345">
        <v>3.8210000000000001E-2</v>
      </c>
      <c r="AL105" s="345">
        <v>3.5223999999999998E-2</v>
      </c>
      <c r="AM105" s="345">
        <v>3.3896000000000003E-2</v>
      </c>
    </row>
    <row r="106" spans="1:39" hidden="1" x14ac:dyDescent="0.3"/>
    <row r="107" spans="1:39" ht="15" hidden="1" customHeight="1" x14ac:dyDescent="0.3">
      <c r="A107" s="615" t="s">
        <v>154</v>
      </c>
      <c r="B107" s="617" t="s">
        <v>155</v>
      </c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18"/>
      <c r="O107" s="624" t="s">
        <v>155</v>
      </c>
      <c r="P107" s="625"/>
      <c r="Q107" s="625"/>
      <c r="R107" s="625"/>
      <c r="S107" s="625"/>
      <c r="T107" s="625"/>
      <c r="U107" s="625"/>
      <c r="V107" s="625"/>
      <c r="W107" s="625"/>
      <c r="X107" s="625"/>
      <c r="Y107" s="625"/>
      <c r="Z107" s="626"/>
      <c r="AA107" s="625" t="s">
        <v>155</v>
      </c>
      <c r="AB107" s="625"/>
      <c r="AC107" s="625"/>
      <c r="AD107" s="625"/>
      <c r="AE107" s="625"/>
      <c r="AF107" s="625"/>
      <c r="AG107" s="625"/>
      <c r="AH107" s="625"/>
      <c r="AI107" s="625"/>
      <c r="AJ107" s="625"/>
      <c r="AK107" s="625"/>
      <c r="AL107" s="625"/>
      <c r="AM107" s="527" t="s">
        <v>155</v>
      </c>
    </row>
    <row r="108" spans="1:39" ht="15" hidden="1" customHeight="1" thickBot="1" x14ac:dyDescent="0.3">
      <c r="A108" s="616"/>
      <c r="B108" s="619" t="s">
        <v>156</v>
      </c>
      <c r="C108" s="620"/>
      <c r="D108" s="620"/>
      <c r="E108" s="620"/>
      <c r="F108" s="620"/>
      <c r="G108" s="620"/>
      <c r="H108" s="620"/>
      <c r="I108" s="620"/>
      <c r="J108" s="620"/>
      <c r="K108" s="620"/>
      <c r="L108" s="620"/>
      <c r="M108" s="620"/>
      <c r="N108" s="620"/>
      <c r="O108" s="621" t="s">
        <v>156</v>
      </c>
      <c r="P108" s="622"/>
      <c r="Q108" s="622"/>
      <c r="R108" s="622"/>
      <c r="S108" s="622"/>
      <c r="T108" s="622"/>
      <c r="U108" s="622"/>
      <c r="V108" s="622"/>
      <c r="W108" s="622"/>
      <c r="X108" s="622"/>
      <c r="Y108" s="622"/>
      <c r="Z108" s="623"/>
      <c r="AA108" s="622" t="s">
        <v>156</v>
      </c>
      <c r="AB108" s="622"/>
      <c r="AC108" s="622"/>
      <c r="AD108" s="622"/>
      <c r="AE108" s="622"/>
      <c r="AF108" s="622"/>
      <c r="AG108" s="622"/>
      <c r="AH108" s="622"/>
      <c r="AI108" s="622"/>
      <c r="AJ108" s="622"/>
      <c r="AK108" s="622"/>
      <c r="AL108" s="622"/>
      <c r="AM108" s="526" t="s">
        <v>156</v>
      </c>
    </row>
    <row r="109" spans="1:39" ht="15.6" hidden="1" x14ac:dyDescent="0.3">
      <c r="A109" s="609"/>
      <c r="B109" s="280" t="s">
        <v>157</v>
      </c>
      <c r="C109" s="281">
        <f>C77</f>
        <v>43831</v>
      </c>
      <c r="D109" s="281">
        <f t="shared" ref="D109:AM109" si="47">D77</f>
        <v>43862</v>
      </c>
      <c r="E109" s="281">
        <f t="shared" si="47"/>
        <v>43891</v>
      </c>
      <c r="F109" s="281">
        <f t="shared" si="47"/>
        <v>43922</v>
      </c>
      <c r="G109" s="281">
        <f t="shared" si="47"/>
        <v>43952</v>
      </c>
      <c r="H109" s="281">
        <f t="shared" si="47"/>
        <v>43983</v>
      </c>
      <c r="I109" s="281">
        <f t="shared" si="47"/>
        <v>44013</v>
      </c>
      <c r="J109" s="281">
        <f t="shared" si="47"/>
        <v>44044</v>
      </c>
      <c r="K109" s="281">
        <f t="shared" si="47"/>
        <v>44075</v>
      </c>
      <c r="L109" s="281">
        <f t="shared" si="47"/>
        <v>44105</v>
      </c>
      <c r="M109" s="281">
        <f t="shared" si="47"/>
        <v>44136</v>
      </c>
      <c r="N109" s="281">
        <f t="shared" si="47"/>
        <v>44166</v>
      </c>
      <c r="O109" s="281">
        <f t="shared" si="47"/>
        <v>44197</v>
      </c>
      <c r="P109" s="281">
        <f t="shared" si="47"/>
        <v>44228</v>
      </c>
      <c r="Q109" s="281">
        <f t="shared" si="47"/>
        <v>44256</v>
      </c>
      <c r="R109" s="281">
        <f t="shared" si="47"/>
        <v>44287</v>
      </c>
      <c r="S109" s="281">
        <f t="shared" si="47"/>
        <v>44317</v>
      </c>
      <c r="T109" s="281">
        <f t="shared" si="47"/>
        <v>44348</v>
      </c>
      <c r="U109" s="281">
        <f t="shared" si="47"/>
        <v>44378</v>
      </c>
      <c r="V109" s="281">
        <f t="shared" si="47"/>
        <v>44409</v>
      </c>
      <c r="W109" s="281">
        <f t="shared" si="47"/>
        <v>44440</v>
      </c>
      <c r="X109" s="281">
        <f t="shared" si="47"/>
        <v>44470</v>
      </c>
      <c r="Y109" s="281">
        <f t="shared" si="47"/>
        <v>44501</v>
      </c>
      <c r="Z109" s="281">
        <f t="shared" si="47"/>
        <v>44531</v>
      </c>
      <c r="AA109" s="281">
        <f t="shared" si="47"/>
        <v>44562</v>
      </c>
      <c r="AB109" s="281">
        <f t="shared" si="47"/>
        <v>44593</v>
      </c>
      <c r="AC109" s="281">
        <f t="shared" si="47"/>
        <v>44621</v>
      </c>
      <c r="AD109" s="281">
        <f t="shared" si="47"/>
        <v>44652</v>
      </c>
      <c r="AE109" s="281">
        <f t="shared" si="47"/>
        <v>44682</v>
      </c>
      <c r="AF109" s="281">
        <f t="shared" si="47"/>
        <v>44713</v>
      </c>
      <c r="AG109" s="281">
        <f t="shared" si="47"/>
        <v>44743</v>
      </c>
      <c r="AH109" s="281">
        <f t="shared" si="47"/>
        <v>44774</v>
      </c>
      <c r="AI109" s="281">
        <f t="shared" si="47"/>
        <v>44805</v>
      </c>
      <c r="AJ109" s="281">
        <f t="shared" si="47"/>
        <v>44835</v>
      </c>
      <c r="AK109" s="281">
        <f t="shared" si="47"/>
        <v>44866</v>
      </c>
      <c r="AL109" s="281">
        <f t="shared" si="47"/>
        <v>44896</v>
      </c>
      <c r="AM109" s="281">
        <f t="shared" si="47"/>
        <v>44927</v>
      </c>
    </row>
    <row r="110" spans="1:39" hidden="1" x14ac:dyDescent="0.3">
      <c r="A110" s="609"/>
      <c r="B110" s="282" t="s">
        <v>141</v>
      </c>
      <c r="C110" s="115">
        <v>2.6199E-2</v>
      </c>
      <c r="D110" s="115">
        <v>2.7446999999999999E-2</v>
      </c>
      <c r="E110" s="115">
        <v>2.5529999999999997E-2</v>
      </c>
      <c r="F110" s="349">
        <v>3.1083464351229287E-2</v>
      </c>
      <c r="G110" s="349">
        <v>3.30671550853395E-2</v>
      </c>
      <c r="H110" s="349">
        <v>5.898198580192094E-2</v>
      </c>
      <c r="I110" s="349">
        <v>5.7406322354516301E-2</v>
      </c>
      <c r="J110" s="349">
        <v>5.8854176634972645E-2</v>
      </c>
      <c r="K110" s="349">
        <v>5.7598349214851484E-2</v>
      </c>
      <c r="L110" s="349">
        <v>3.2066354392640169E-2</v>
      </c>
      <c r="M110" s="349">
        <v>3.2516302023050919E-2</v>
      </c>
      <c r="N110" s="349">
        <v>3.0728329424068494E-2</v>
      </c>
      <c r="O110" s="349">
        <v>3.0047435906328628E-2</v>
      </c>
      <c r="P110" s="349">
        <v>3.0682951773254422E-2</v>
      </c>
      <c r="Q110" s="349">
        <v>3.1521241016378376E-2</v>
      </c>
      <c r="R110" s="349">
        <v>3.1083464351229287E-2</v>
      </c>
      <c r="S110" s="349">
        <v>3.30671550853395E-2</v>
      </c>
      <c r="T110" s="349">
        <v>5.898198580192094E-2</v>
      </c>
      <c r="U110" s="349">
        <v>5.7406322354516301E-2</v>
      </c>
      <c r="V110" s="349">
        <v>5.8854176634972645E-2</v>
      </c>
      <c r="W110" s="349">
        <v>5.7598349214851484E-2</v>
      </c>
      <c r="X110" s="349">
        <v>3.2066354392640169E-2</v>
      </c>
      <c r="Y110" s="349">
        <v>3.2516302023050919E-2</v>
      </c>
      <c r="Z110" s="349">
        <v>3.0728329424068494E-2</v>
      </c>
      <c r="AA110" s="349">
        <v>3.0047435906328628E-2</v>
      </c>
      <c r="AB110" s="349">
        <v>3.0682951773254422E-2</v>
      </c>
      <c r="AC110" s="349">
        <v>3.1521241016378376E-2</v>
      </c>
      <c r="AD110" s="349">
        <v>3.1083464351229287E-2</v>
      </c>
      <c r="AE110" s="349">
        <v>3.30671550853395E-2</v>
      </c>
      <c r="AF110" s="349">
        <v>5.898198580192094E-2</v>
      </c>
      <c r="AG110" s="349">
        <v>5.7406322354516301E-2</v>
      </c>
      <c r="AH110" s="349">
        <v>5.8854176634972645E-2</v>
      </c>
      <c r="AI110" s="349">
        <v>5.7598349214851484E-2</v>
      </c>
      <c r="AJ110" s="349">
        <v>3.2066354392640169E-2</v>
      </c>
      <c r="AK110" s="349">
        <v>3.2516302023050919E-2</v>
      </c>
      <c r="AL110" s="349">
        <v>3.0728329424068494E-2</v>
      </c>
      <c r="AM110" s="349">
        <v>3.0047435906328628E-2</v>
      </c>
    </row>
    <row r="111" spans="1:39" hidden="1" x14ac:dyDescent="0.3">
      <c r="A111" s="609"/>
      <c r="B111" s="282" t="s">
        <v>59</v>
      </c>
      <c r="C111" s="115">
        <v>2.7577000000000001E-2</v>
      </c>
      <c r="D111" s="115">
        <v>2.9746000000000002E-2</v>
      </c>
      <c r="E111" s="115">
        <v>2.7931999999999998E-2</v>
      </c>
      <c r="F111" s="349">
        <v>3.1287121412679954E-2</v>
      </c>
      <c r="G111" s="349">
        <v>3.6500600077863397E-2</v>
      </c>
      <c r="H111" s="349">
        <v>6.9150929119490973E-2</v>
      </c>
      <c r="I111" s="349">
        <v>6.5867332180788413E-2</v>
      </c>
      <c r="J111" s="349">
        <v>6.8271763685987169E-2</v>
      </c>
      <c r="K111" s="349">
        <v>6.7981341517486346E-2</v>
      </c>
      <c r="L111" s="349">
        <v>3.2177869568350823E-2</v>
      </c>
      <c r="M111" s="349">
        <v>3.3675250196518916E-2</v>
      </c>
      <c r="N111" s="349">
        <v>3.1249280141862588E-2</v>
      </c>
      <c r="O111" s="349">
        <v>3.1088718298159661E-2</v>
      </c>
      <c r="P111" s="349">
        <v>3.2310141385779451E-2</v>
      </c>
      <c r="Q111" s="349">
        <v>3.4009812477182967E-2</v>
      </c>
      <c r="R111" s="349">
        <v>3.1287121412679954E-2</v>
      </c>
      <c r="S111" s="349">
        <v>3.6500600077863397E-2</v>
      </c>
      <c r="T111" s="349">
        <v>6.9150929119490973E-2</v>
      </c>
      <c r="U111" s="349">
        <v>6.5867332180788413E-2</v>
      </c>
      <c r="V111" s="349">
        <v>6.8271763685987169E-2</v>
      </c>
      <c r="W111" s="349">
        <v>6.7981341517486346E-2</v>
      </c>
      <c r="X111" s="349">
        <v>3.2177869568350823E-2</v>
      </c>
      <c r="Y111" s="349">
        <v>3.3675250196518916E-2</v>
      </c>
      <c r="Z111" s="349">
        <v>3.1249280141862588E-2</v>
      </c>
      <c r="AA111" s="349">
        <v>3.1088718298159661E-2</v>
      </c>
      <c r="AB111" s="349">
        <v>3.2310141385779451E-2</v>
      </c>
      <c r="AC111" s="349">
        <v>3.4009812477182967E-2</v>
      </c>
      <c r="AD111" s="349">
        <v>3.1287121412679954E-2</v>
      </c>
      <c r="AE111" s="349">
        <v>3.6500600077863397E-2</v>
      </c>
      <c r="AF111" s="349">
        <v>6.9150929119490973E-2</v>
      </c>
      <c r="AG111" s="349">
        <v>6.5867332180788413E-2</v>
      </c>
      <c r="AH111" s="349">
        <v>6.8271763685987169E-2</v>
      </c>
      <c r="AI111" s="349">
        <v>6.7981341517486346E-2</v>
      </c>
      <c r="AJ111" s="349">
        <v>3.2177869568350823E-2</v>
      </c>
      <c r="AK111" s="349">
        <v>3.3675250196518916E-2</v>
      </c>
      <c r="AL111" s="349">
        <v>3.1249280141862588E-2</v>
      </c>
      <c r="AM111" s="349">
        <v>3.1088718298159661E-2</v>
      </c>
    </row>
    <row r="112" spans="1:39" hidden="1" x14ac:dyDescent="0.3">
      <c r="A112" s="609"/>
      <c r="B112" s="282" t="s">
        <v>142</v>
      </c>
      <c r="C112" s="115">
        <v>2.6529E-2</v>
      </c>
      <c r="D112" s="115">
        <v>2.7459999999999998E-2</v>
      </c>
      <c r="E112" s="115">
        <v>2.5524000000000002E-2</v>
      </c>
      <c r="F112" s="349">
        <v>3.2581147788740064E-2</v>
      </c>
      <c r="G112" s="349">
        <v>3.4030484753869335E-2</v>
      </c>
      <c r="H112" s="349">
        <v>6.2083116741552077E-2</v>
      </c>
      <c r="I112" s="349">
        <v>6.0306053609823676E-2</v>
      </c>
      <c r="J112" s="349">
        <v>6.1941044573503183E-2</v>
      </c>
      <c r="K112" s="349">
        <v>6.0070705003849423E-2</v>
      </c>
      <c r="L112" s="349">
        <v>3.3029966213668778E-2</v>
      </c>
      <c r="M112" s="349">
        <v>3.2990619582801396E-2</v>
      </c>
      <c r="N112" s="349">
        <v>3.1126386353450688E-2</v>
      </c>
      <c r="O112" s="349">
        <v>3.029705946816429E-2</v>
      </c>
      <c r="P112" s="349">
        <v>3.0692206516073458E-2</v>
      </c>
      <c r="Q112" s="349">
        <v>3.1515990769204173E-2</v>
      </c>
      <c r="R112" s="349">
        <v>3.2581147788740064E-2</v>
      </c>
      <c r="S112" s="349">
        <v>3.4030484753869335E-2</v>
      </c>
      <c r="T112" s="349">
        <v>6.2083116741552077E-2</v>
      </c>
      <c r="U112" s="349">
        <v>6.0306053609823676E-2</v>
      </c>
      <c r="V112" s="349">
        <v>6.1941044573503183E-2</v>
      </c>
      <c r="W112" s="349">
        <v>6.0070705003849423E-2</v>
      </c>
      <c r="X112" s="349">
        <v>3.3029966213668778E-2</v>
      </c>
      <c r="Y112" s="349">
        <v>3.2990619582801396E-2</v>
      </c>
      <c r="Z112" s="349">
        <v>3.1126386353450688E-2</v>
      </c>
      <c r="AA112" s="349">
        <v>3.029705946816429E-2</v>
      </c>
      <c r="AB112" s="349">
        <v>3.0692206516073458E-2</v>
      </c>
      <c r="AC112" s="349">
        <v>3.1515990769204173E-2</v>
      </c>
      <c r="AD112" s="349">
        <v>3.2581147788740064E-2</v>
      </c>
      <c r="AE112" s="349">
        <v>3.4030484753869335E-2</v>
      </c>
      <c r="AF112" s="349">
        <v>6.2083116741552077E-2</v>
      </c>
      <c r="AG112" s="349">
        <v>6.0306053609823676E-2</v>
      </c>
      <c r="AH112" s="349">
        <v>6.1941044573503183E-2</v>
      </c>
      <c r="AI112" s="349">
        <v>6.0070705003849423E-2</v>
      </c>
      <c r="AJ112" s="349">
        <v>3.3029966213668778E-2</v>
      </c>
      <c r="AK112" s="349">
        <v>3.2990619582801396E-2</v>
      </c>
      <c r="AL112" s="349">
        <v>3.1126386353450688E-2</v>
      </c>
      <c r="AM112" s="349">
        <v>3.029705946816429E-2</v>
      </c>
    </row>
    <row r="113" spans="1:39" hidden="1" x14ac:dyDescent="0.3">
      <c r="A113" s="609"/>
      <c r="B113" s="282" t="s">
        <v>60</v>
      </c>
      <c r="C113" s="115">
        <v>2.0434000000000001E-2</v>
      </c>
      <c r="D113" s="115">
        <v>2.1371000000000001E-2</v>
      </c>
      <c r="E113" s="115">
        <v>2.0813999999999999E-2</v>
      </c>
      <c r="F113" s="349">
        <v>3.3484101029381416E-2</v>
      </c>
      <c r="G113" s="349">
        <v>4.0432631701588333E-2</v>
      </c>
      <c r="H113" s="349">
        <v>6.9679419701354439E-2</v>
      </c>
      <c r="I113" s="349">
        <v>6.6112062017944839E-2</v>
      </c>
      <c r="J113" s="349">
        <v>6.8596251305118663E-2</v>
      </c>
      <c r="K113" s="349">
        <v>7.0159702602657775E-2</v>
      </c>
      <c r="L113" s="349">
        <v>3.3559498265374979E-2</v>
      </c>
      <c r="M113" s="349">
        <v>2.7735911412729124E-2</v>
      </c>
      <c r="N113" s="349">
        <v>2.652823729934119E-2</v>
      </c>
      <c r="O113" s="349">
        <v>2.5860572795162531E-2</v>
      </c>
      <c r="P113" s="349">
        <v>2.652833230827558E-2</v>
      </c>
      <c r="Q113" s="349">
        <v>2.7112651173639406E-2</v>
      </c>
      <c r="R113" s="349">
        <v>3.3484101029381416E-2</v>
      </c>
      <c r="S113" s="349">
        <v>4.0432631701588333E-2</v>
      </c>
      <c r="T113" s="349">
        <v>6.9679419701354439E-2</v>
      </c>
      <c r="U113" s="349">
        <v>6.6112062017944839E-2</v>
      </c>
      <c r="V113" s="349">
        <v>6.8596251305118663E-2</v>
      </c>
      <c r="W113" s="349">
        <v>7.0159702602657775E-2</v>
      </c>
      <c r="X113" s="349">
        <v>3.3559498265374979E-2</v>
      </c>
      <c r="Y113" s="349">
        <v>2.7735911412729124E-2</v>
      </c>
      <c r="Z113" s="349">
        <v>2.652823729934119E-2</v>
      </c>
      <c r="AA113" s="349">
        <v>2.5860572795162531E-2</v>
      </c>
      <c r="AB113" s="349">
        <v>2.652833230827558E-2</v>
      </c>
      <c r="AC113" s="349">
        <v>2.7112651173639406E-2</v>
      </c>
      <c r="AD113" s="349">
        <v>3.3484101029381416E-2</v>
      </c>
      <c r="AE113" s="349">
        <v>4.0432631701588333E-2</v>
      </c>
      <c r="AF113" s="349">
        <v>6.9679419701354439E-2</v>
      </c>
      <c r="AG113" s="349">
        <v>6.6112062017944839E-2</v>
      </c>
      <c r="AH113" s="349">
        <v>6.8596251305118663E-2</v>
      </c>
      <c r="AI113" s="349">
        <v>7.0159702602657775E-2</v>
      </c>
      <c r="AJ113" s="349">
        <v>3.3559498265374979E-2</v>
      </c>
      <c r="AK113" s="349">
        <v>2.7735911412729124E-2</v>
      </c>
      <c r="AL113" s="349">
        <v>2.652823729934119E-2</v>
      </c>
      <c r="AM113" s="349">
        <v>2.5860572795162531E-2</v>
      </c>
    </row>
    <row r="114" spans="1:39" hidden="1" x14ac:dyDescent="0.3">
      <c r="A114" s="609"/>
      <c r="B114" s="282" t="s">
        <v>143</v>
      </c>
      <c r="C114" s="115">
        <v>2.0459000000000001E-2</v>
      </c>
      <c r="D114" s="115">
        <v>2.1388999999999998E-2</v>
      </c>
      <c r="E114" s="115">
        <v>2.0832E-2</v>
      </c>
      <c r="F114" s="349">
        <v>2.7725410801511231E-2</v>
      </c>
      <c r="G114" s="349">
        <v>2.8220949986221516E-2</v>
      </c>
      <c r="H114" s="349">
        <v>4.5273461784829723E-2</v>
      </c>
      <c r="I114" s="349">
        <v>4.4087893556852581E-2</v>
      </c>
      <c r="J114" s="349">
        <v>4.5194738620845686E-2</v>
      </c>
      <c r="K114" s="349">
        <v>4.5363470113842473E-2</v>
      </c>
      <c r="L114" s="349">
        <v>2.7061998455206474E-2</v>
      </c>
      <c r="M114" s="349">
        <v>2.7817778730303621E-2</v>
      </c>
      <c r="N114" s="349">
        <v>2.6627275382035749E-2</v>
      </c>
      <c r="O114" s="349">
        <v>2.5875926900525859E-2</v>
      </c>
      <c r="P114" s="349">
        <v>2.6540537748047474E-2</v>
      </c>
      <c r="Q114" s="349">
        <v>2.7127079018739036E-2</v>
      </c>
      <c r="R114" s="349">
        <v>2.7725410801511231E-2</v>
      </c>
      <c r="S114" s="349">
        <v>2.8220949986221516E-2</v>
      </c>
      <c r="T114" s="349">
        <v>4.5273461784829723E-2</v>
      </c>
      <c r="U114" s="349">
        <v>4.4087893556852581E-2</v>
      </c>
      <c r="V114" s="349">
        <v>4.5194738620845686E-2</v>
      </c>
      <c r="W114" s="349">
        <v>4.5363470113842473E-2</v>
      </c>
      <c r="X114" s="349">
        <v>2.7061998455206474E-2</v>
      </c>
      <c r="Y114" s="349">
        <v>2.7817778730303621E-2</v>
      </c>
      <c r="Z114" s="349">
        <v>2.6627275382035749E-2</v>
      </c>
      <c r="AA114" s="349">
        <v>2.5875926900525859E-2</v>
      </c>
      <c r="AB114" s="349">
        <v>2.6540537748047474E-2</v>
      </c>
      <c r="AC114" s="349">
        <v>2.7127079018739036E-2</v>
      </c>
      <c r="AD114" s="349">
        <v>2.7725410801511231E-2</v>
      </c>
      <c r="AE114" s="349">
        <v>2.8220949986221516E-2</v>
      </c>
      <c r="AF114" s="349">
        <v>4.5273461784829723E-2</v>
      </c>
      <c r="AG114" s="349">
        <v>4.4087893556852581E-2</v>
      </c>
      <c r="AH114" s="349">
        <v>4.5194738620845686E-2</v>
      </c>
      <c r="AI114" s="349">
        <v>4.5363470113842473E-2</v>
      </c>
      <c r="AJ114" s="349">
        <v>2.7061998455206474E-2</v>
      </c>
      <c r="AK114" s="349">
        <v>2.7817778730303621E-2</v>
      </c>
      <c r="AL114" s="349">
        <v>2.6627275382035749E-2</v>
      </c>
      <c r="AM114" s="349">
        <v>2.5875926900525859E-2</v>
      </c>
    </row>
    <row r="115" spans="1:39" hidden="1" x14ac:dyDescent="0.3">
      <c r="A115" s="609"/>
      <c r="B115" s="283" t="s">
        <v>62</v>
      </c>
      <c r="C115" s="115">
        <v>2.7577999999999998E-2</v>
      </c>
      <c r="D115" s="115">
        <v>2.9758E-2</v>
      </c>
      <c r="E115" s="115">
        <v>2.8181999999999999E-2</v>
      </c>
      <c r="F115" s="349">
        <v>3.2696885174976473E-2</v>
      </c>
      <c r="G115" s="349">
        <v>3.2435026940329049E-2</v>
      </c>
      <c r="H115" s="349">
        <v>4.500936747919055E-2</v>
      </c>
      <c r="I115" s="349">
        <v>4.3836302091463192E-2</v>
      </c>
      <c r="J115" s="349">
        <v>4.4944202522712556E-2</v>
      </c>
      <c r="K115" s="349">
        <v>5.8840155056961316E-2</v>
      </c>
      <c r="L115" s="349">
        <v>3.3240009191326289E-2</v>
      </c>
      <c r="M115" s="349">
        <v>3.3978256055586256E-2</v>
      </c>
      <c r="N115" s="349">
        <v>3.1251062077392665E-2</v>
      </c>
      <c r="O115" s="349">
        <v>3.108900830684997E-2</v>
      </c>
      <c r="P115" s="349">
        <v>3.2318880451583896E-2</v>
      </c>
      <c r="Q115" s="349">
        <v>3.4268850536707036E-2</v>
      </c>
      <c r="R115" s="349">
        <v>3.2696885174976473E-2</v>
      </c>
      <c r="S115" s="349">
        <v>3.2435026940329049E-2</v>
      </c>
      <c r="T115" s="349">
        <v>4.500936747919055E-2</v>
      </c>
      <c r="U115" s="349">
        <v>4.3836302091463192E-2</v>
      </c>
      <c r="V115" s="349">
        <v>4.4944202522712556E-2</v>
      </c>
      <c r="W115" s="349">
        <v>5.8840155056961316E-2</v>
      </c>
      <c r="X115" s="349">
        <v>3.3240009191326289E-2</v>
      </c>
      <c r="Y115" s="349">
        <v>3.3978256055586256E-2</v>
      </c>
      <c r="Z115" s="349">
        <v>3.1251062077392665E-2</v>
      </c>
      <c r="AA115" s="349">
        <v>3.108900830684997E-2</v>
      </c>
      <c r="AB115" s="349">
        <v>3.2318880451583896E-2</v>
      </c>
      <c r="AC115" s="349">
        <v>3.4268850536707036E-2</v>
      </c>
      <c r="AD115" s="349">
        <v>3.2696885174976473E-2</v>
      </c>
      <c r="AE115" s="349">
        <v>3.2435026940329049E-2</v>
      </c>
      <c r="AF115" s="349">
        <v>4.500936747919055E-2</v>
      </c>
      <c r="AG115" s="349">
        <v>4.3836302091463192E-2</v>
      </c>
      <c r="AH115" s="349">
        <v>4.4944202522712556E-2</v>
      </c>
      <c r="AI115" s="349">
        <v>5.8840155056961316E-2</v>
      </c>
      <c r="AJ115" s="349">
        <v>3.3240009191326289E-2</v>
      </c>
      <c r="AK115" s="349">
        <v>3.3978256055586256E-2</v>
      </c>
      <c r="AL115" s="349">
        <v>3.1251062077392665E-2</v>
      </c>
      <c r="AM115" s="349">
        <v>3.108900830684997E-2</v>
      </c>
    </row>
    <row r="116" spans="1:39" hidden="1" x14ac:dyDescent="0.3">
      <c r="A116" s="609"/>
      <c r="B116" s="283" t="s">
        <v>63</v>
      </c>
      <c r="C116" s="115">
        <v>2.7577000000000001E-2</v>
      </c>
      <c r="D116" s="115">
        <v>2.9746000000000002E-2</v>
      </c>
      <c r="E116" s="115">
        <v>2.7931999999999998E-2</v>
      </c>
      <c r="F116" s="349">
        <v>3.1287121412679954E-2</v>
      </c>
      <c r="G116" s="349">
        <v>3.6500600077863397E-2</v>
      </c>
      <c r="H116" s="349">
        <v>6.9150929119490973E-2</v>
      </c>
      <c r="I116" s="349">
        <v>6.5867332180788413E-2</v>
      </c>
      <c r="J116" s="349">
        <v>6.8271763685987169E-2</v>
      </c>
      <c r="K116" s="349">
        <v>6.7981341517486346E-2</v>
      </c>
      <c r="L116" s="349">
        <v>3.2177869568350823E-2</v>
      </c>
      <c r="M116" s="349">
        <v>3.3675250196518916E-2</v>
      </c>
      <c r="N116" s="349">
        <v>3.1249280141862588E-2</v>
      </c>
      <c r="O116" s="349">
        <v>3.1088718298159661E-2</v>
      </c>
      <c r="P116" s="349">
        <v>3.2310141385779451E-2</v>
      </c>
      <c r="Q116" s="349">
        <v>3.4009812477182967E-2</v>
      </c>
      <c r="R116" s="349">
        <v>3.1287121412679954E-2</v>
      </c>
      <c r="S116" s="349">
        <v>3.6500600077863397E-2</v>
      </c>
      <c r="T116" s="349">
        <v>6.9150929119490973E-2</v>
      </c>
      <c r="U116" s="349">
        <v>6.5867332180788413E-2</v>
      </c>
      <c r="V116" s="349">
        <v>6.8271763685987169E-2</v>
      </c>
      <c r="W116" s="349">
        <v>6.7981341517486346E-2</v>
      </c>
      <c r="X116" s="349">
        <v>3.2177869568350823E-2</v>
      </c>
      <c r="Y116" s="349">
        <v>3.3675250196518916E-2</v>
      </c>
      <c r="Z116" s="349">
        <v>3.1249280141862588E-2</v>
      </c>
      <c r="AA116" s="349">
        <v>3.1088718298159661E-2</v>
      </c>
      <c r="AB116" s="349">
        <v>3.2310141385779451E-2</v>
      </c>
      <c r="AC116" s="349">
        <v>3.4009812477182967E-2</v>
      </c>
      <c r="AD116" s="349">
        <v>3.1287121412679954E-2</v>
      </c>
      <c r="AE116" s="349">
        <v>3.6500600077863397E-2</v>
      </c>
      <c r="AF116" s="349">
        <v>6.9150929119490973E-2</v>
      </c>
      <c r="AG116" s="349">
        <v>6.5867332180788413E-2</v>
      </c>
      <c r="AH116" s="349">
        <v>6.8271763685987169E-2</v>
      </c>
      <c r="AI116" s="349">
        <v>6.7981341517486346E-2</v>
      </c>
      <c r="AJ116" s="349">
        <v>3.2177869568350823E-2</v>
      </c>
      <c r="AK116" s="349">
        <v>3.3675250196518916E-2</v>
      </c>
      <c r="AL116" s="349">
        <v>3.1249280141862588E-2</v>
      </c>
      <c r="AM116" s="349">
        <v>3.1088718298159661E-2</v>
      </c>
    </row>
    <row r="117" spans="1:39" hidden="1" x14ac:dyDescent="0.3">
      <c r="A117" s="609"/>
      <c r="B117" s="283" t="s">
        <v>64</v>
      </c>
      <c r="C117" s="115">
        <v>2.7192999999999998E-2</v>
      </c>
      <c r="D117" s="115">
        <v>2.8205000000000001E-2</v>
      </c>
      <c r="E117" s="115">
        <v>2.6200999999999999E-2</v>
      </c>
      <c r="F117" s="349">
        <v>3.2229392176094822E-2</v>
      </c>
      <c r="G117" s="349">
        <v>3.4150535545563028E-2</v>
      </c>
      <c r="H117" s="349">
        <v>6.1472124203911391E-2</v>
      </c>
      <c r="I117" s="349">
        <v>5.980062225002921E-2</v>
      </c>
      <c r="J117" s="349">
        <v>6.127920395300715E-2</v>
      </c>
      <c r="K117" s="349">
        <v>5.8726988781891254E-2</v>
      </c>
      <c r="L117" s="349">
        <v>3.3224194412387956E-2</v>
      </c>
      <c r="M117" s="349">
        <v>3.3089948772374186E-2</v>
      </c>
      <c r="N117" s="349">
        <v>3.0950461741892941E-2</v>
      </c>
      <c r="O117" s="349">
        <v>3.0797422272452961E-2</v>
      </c>
      <c r="P117" s="349">
        <v>3.1219753394793454E-2</v>
      </c>
      <c r="Q117" s="349">
        <v>3.2215924669279007E-2</v>
      </c>
      <c r="R117" s="349">
        <v>3.2229392176094822E-2</v>
      </c>
      <c r="S117" s="349">
        <v>3.4150535545563028E-2</v>
      </c>
      <c r="T117" s="349">
        <v>6.1472124203911391E-2</v>
      </c>
      <c r="U117" s="349">
        <v>5.980062225002921E-2</v>
      </c>
      <c r="V117" s="349">
        <v>6.127920395300715E-2</v>
      </c>
      <c r="W117" s="349">
        <v>5.8726988781891254E-2</v>
      </c>
      <c r="X117" s="349">
        <v>3.3224194412387956E-2</v>
      </c>
      <c r="Y117" s="349">
        <v>3.3089948772374186E-2</v>
      </c>
      <c r="Z117" s="349">
        <v>3.0950461741892941E-2</v>
      </c>
      <c r="AA117" s="349">
        <v>3.0797422272452961E-2</v>
      </c>
      <c r="AB117" s="349">
        <v>3.1219753394793454E-2</v>
      </c>
      <c r="AC117" s="349">
        <v>3.2215924669279007E-2</v>
      </c>
      <c r="AD117" s="349">
        <v>3.2229392176094822E-2</v>
      </c>
      <c r="AE117" s="349">
        <v>3.4150535545563028E-2</v>
      </c>
      <c r="AF117" s="349">
        <v>6.1472124203911391E-2</v>
      </c>
      <c r="AG117" s="349">
        <v>5.980062225002921E-2</v>
      </c>
      <c r="AH117" s="349">
        <v>6.127920395300715E-2</v>
      </c>
      <c r="AI117" s="349">
        <v>5.8726988781891254E-2</v>
      </c>
      <c r="AJ117" s="349">
        <v>3.3224194412387956E-2</v>
      </c>
      <c r="AK117" s="349">
        <v>3.3089948772374186E-2</v>
      </c>
      <c r="AL117" s="349">
        <v>3.0950461741892941E-2</v>
      </c>
      <c r="AM117" s="349">
        <v>3.0797422272452961E-2</v>
      </c>
    </row>
    <row r="118" spans="1:39" hidden="1" x14ac:dyDescent="0.3">
      <c r="A118" s="609"/>
      <c r="B118" s="283" t="s">
        <v>65</v>
      </c>
      <c r="C118" s="115">
        <v>2.6199E-2</v>
      </c>
      <c r="D118" s="115">
        <v>2.7446999999999999E-2</v>
      </c>
      <c r="E118" s="115">
        <v>2.5529999999999997E-2</v>
      </c>
      <c r="F118" s="349">
        <v>3.1083464351229287E-2</v>
      </c>
      <c r="G118" s="349">
        <v>3.30671550853395E-2</v>
      </c>
      <c r="H118" s="349">
        <v>5.898198580192094E-2</v>
      </c>
      <c r="I118" s="349">
        <v>5.7406322354516301E-2</v>
      </c>
      <c r="J118" s="349">
        <v>5.8854176634972645E-2</v>
      </c>
      <c r="K118" s="349">
        <v>5.7598349214851484E-2</v>
      </c>
      <c r="L118" s="349">
        <v>3.2066354392640169E-2</v>
      </c>
      <c r="M118" s="349">
        <v>3.2516302023050919E-2</v>
      </c>
      <c r="N118" s="349">
        <v>3.0728329424068494E-2</v>
      </c>
      <c r="O118" s="349">
        <v>3.0047435906328628E-2</v>
      </c>
      <c r="P118" s="349">
        <v>3.0682951773254422E-2</v>
      </c>
      <c r="Q118" s="349">
        <v>3.1521241016378376E-2</v>
      </c>
      <c r="R118" s="349">
        <v>3.1083464351229287E-2</v>
      </c>
      <c r="S118" s="349">
        <v>3.30671550853395E-2</v>
      </c>
      <c r="T118" s="349">
        <v>5.898198580192094E-2</v>
      </c>
      <c r="U118" s="349">
        <v>5.7406322354516301E-2</v>
      </c>
      <c r="V118" s="349">
        <v>5.8854176634972645E-2</v>
      </c>
      <c r="W118" s="349">
        <v>5.7598349214851484E-2</v>
      </c>
      <c r="X118" s="349">
        <v>3.2066354392640169E-2</v>
      </c>
      <c r="Y118" s="349">
        <v>3.2516302023050919E-2</v>
      </c>
      <c r="Z118" s="349">
        <v>3.0728329424068494E-2</v>
      </c>
      <c r="AA118" s="349">
        <v>3.0047435906328628E-2</v>
      </c>
      <c r="AB118" s="349">
        <v>3.0682951773254422E-2</v>
      </c>
      <c r="AC118" s="349">
        <v>3.1521241016378376E-2</v>
      </c>
      <c r="AD118" s="349">
        <v>3.1083464351229287E-2</v>
      </c>
      <c r="AE118" s="349">
        <v>3.30671550853395E-2</v>
      </c>
      <c r="AF118" s="349">
        <v>5.898198580192094E-2</v>
      </c>
      <c r="AG118" s="349">
        <v>5.7406322354516301E-2</v>
      </c>
      <c r="AH118" s="349">
        <v>5.8854176634972645E-2</v>
      </c>
      <c r="AI118" s="349">
        <v>5.7598349214851484E-2</v>
      </c>
      <c r="AJ118" s="349">
        <v>3.2066354392640169E-2</v>
      </c>
      <c r="AK118" s="349">
        <v>3.2516302023050919E-2</v>
      </c>
      <c r="AL118" s="349">
        <v>3.0728329424068494E-2</v>
      </c>
      <c r="AM118" s="349">
        <v>3.0047435906328628E-2</v>
      </c>
    </row>
    <row r="119" spans="1:39" hidden="1" x14ac:dyDescent="0.3">
      <c r="A119" s="609"/>
      <c r="B119" s="283" t="s">
        <v>144</v>
      </c>
      <c r="C119" s="115">
        <v>2.6199E-2</v>
      </c>
      <c r="D119" s="115">
        <v>2.7446999999999999E-2</v>
      </c>
      <c r="E119" s="115">
        <v>2.5529999999999997E-2</v>
      </c>
      <c r="F119" s="349">
        <v>3.1083464351229287E-2</v>
      </c>
      <c r="G119" s="349">
        <v>3.30671550853395E-2</v>
      </c>
      <c r="H119" s="349">
        <v>5.898198580192094E-2</v>
      </c>
      <c r="I119" s="349">
        <v>5.7406322354516301E-2</v>
      </c>
      <c r="J119" s="349">
        <v>5.8854176634972645E-2</v>
      </c>
      <c r="K119" s="349">
        <v>5.7598349214851484E-2</v>
      </c>
      <c r="L119" s="349">
        <v>3.2066354392640169E-2</v>
      </c>
      <c r="M119" s="349">
        <v>3.2516302023050919E-2</v>
      </c>
      <c r="N119" s="349">
        <v>3.0728329424068494E-2</v>
      </c>
      <c r="O119" s="349">
        <v>3.0047435906328628E-2</v>
      </c>
      <c r="P119" s="349">
        <v>3.0682951773254422E-2</v>
      </c>
      <c r="Q119" s="349">
        <v>3.1521241016378376E-2</v>
      </c>
      <c r="R119" s="349">
        <v>3.1083464351229287E-2</v>
      </c>
      <c r="S119" s="349">
        <v>3.30671550853395E-2</v>
      </c>
      <c r="T119" s="349">
        <v>5.898198580192094E-2</v>
      </c>
      <c r="U119" s="349">
        <v>5.7406322354516301E-2</v>
      </c>
      <c r="V119" s="349">
        <v>5.8854176634972645E-2</v>
      </c>
      <c r="W119" s="349">
        <v>5.7598349214851484E-2</v>
      </c>
      <c r="X119" s="349">
        <v>3.2066354392640169E-2</v>
      </c>
      <c r="Y119" s="349">
        <v>3.2516302023050919E-2</v>
      </c>
      <c r="Z119" s="349">
        <v>3.0728329424068494E-2</v>
      </c>
      <c r="AA119" s="349">
        <v>3.0047435906328628E-2</v>
      </c>
      <c r="AB119" s="349">
        <v>3.0682951773254422E-2</v>
      </c>
      <c r="AC119" s="349">
        <v>3.1521241016378376E-2</v>
      </c>
      <c r="AD119" s="349">
        <v>3.1083464351229287E-2</v>
      </c>
      <c r="AE119" s="349">
        <v>3.30671550853395E-2</v>
      </c>
      <c r="AF119" s="349">
        <v>5.898198580192094E-2</v>
      </c>
      <c r="AG119" s="349">
        <v>5.7406322354516301E-2</v>
      </c>
      <c r="AH119" s="349">
        <v>5.8854176634972645E-2</v>
      </c>
      <c r="AI119" s="349">
        <v>5.7598349214851484E-2</v>
      </c>
      <c r="AJ119" s="349">
        <v>3.2066354392640169E-2</v>
      </c>
      <c r="AK119" s="349">
        <v>3.2516302023050919E-2</v>
      </c>
      <c r="AL119" s="349">
        <v>3.0728329424068494E-2</v>
      </c>
      <c r="AM119" s="349">
        <v>3.0047435906328628E-2</v>
      </c>
    </row>
    <row r="120" spans="1:39" hidden="1" x14ac:dyDescent="0.3">
      <c r="A120" s="609"/>
      <c r="B120" s="283" t="s">
        <v>145</v>
      </c>
      <c r="C120" s="115">
        <v>2.6199E-2</v>
      </c>
      <c r="D120" s="115">
        <v>2.7446999999999999E-2</v>
      </c>
      <c r="E120" s="115">
        <v>2.5529999999999997E-2</v>
      </c>
      <c r="F120" s="349">
        <v>3.1083464351229287E-2</v>
      </c>
      <c r="G120" s="349">
        <v>3.30671550853395E-2</v>
      </c>
      <c r="H120" s="349">
        <v>5.898198580192094E-2</v>
      </c>
      <c r="I120" s="349">
        <v>5.7406322354516301E-2</v>
      </c>
      <c r="J120" s="349">
        <v>5.8854176634972645E-2</v>
      </c>
      <c r="K120" s="349">
        <v>5.7598349214851484E-2</v>
      </c>
      <c r="L120" s="349">
        <v>3.2066354392640169E-2</v>
      </c>
      <c r="M120" s="349">
        <v>3.2516302023050919E-2</v>
      </c>
      <c r="N120" s="349">
        <v>3.0728329424068494E-2</v>
      </c>
      <c r="O120" s="349">
        <v>3.0047435906328628E-2</v>
      </c>
      <c r="P120" s="349">
        <v>3.0682951773254422E-2</v>
      </c>
      <c r="Q120" s="349">
        <v>3.1521241016378376E-2</v>
      </c>
      <c r="R120" s="349">
        <v>3.1083464351229287E-2</v>
      </c>
      <c r="S120" s="349">
        <v>3.30671550853395E-2</v>
      </c>
      <c r="T120" s="349">
        <v>5.898198580192094E-2</v>
      </c>
      <c r="U120" s="349">
        <v>5.7406322354516301E-2</v>
      </c>
      <c r="V120" s="349">
        <v>5.8854176634972645E-2</v>
      </c>
      <c r="W120" s="349">
        <v>5.7598349214851484E-2</v>
      </c>
      <c r="X120" s="349">
        <v>3.2066354392640169E-2</v>
      </c>
      <c r="Y120" s="349">
        <v>3.2516302023050919E-2</v>
      </c>
      <c r="Z120" s="349">
        <v>3.0728329424068494E-2</v>
      </c>
      <c r="AA120" s="349">
        <v>3.0047435906328628E-2</v>
      </c>
      <c r="AB120" s="349">
        <v>3.0682951773254422E-2</v>
      </c>
      <c r="AC120" s="349">
        <v>3.1521241016378376E-2</v>
      </c>
      <c r="AD120" s="349">
        <v>3.1083464351229287E-2</v>
      </c>
      <c r="AE120" s="349">
        <v>3.30671550853395E-2</v>
      </c>
      <c r="AF120" s="349">
        <v>5.898198580192094E-2</v>
      </c>
      <c r="AG120" s="349">
        <v>5.7406322354516301E-2</v>
      </c>
      <c r="AH120" s="349">
        <v>5.8854176634972645E-2</v>
      </c>
      <c r="AI120" s="349">
        <v>5.7598349214851484E-2</v>
      </c>
      <c r="AJ120" s="349">
        <v>3.2066354392640169E-2</v>
      </c>
      <c r="AK120" s="349">
        <v>3.2516302023050919E-2</v>
      </c>
      <c r="AL120" s="349">
        <v>3.0728329424068494E-2</v>
      </c>
      <c r="AM120" s="349">
        <v>3.0047435906328628E-2</v>
      </c>
    </row>
    <row r="121" spans="1:39" hidden="1" x14ac:dyDescent="0.3">
      <c r="A121" s="609"/>
      <c r="B121" s="283" t="s">
        <v>67</v>
      </c>
      <c r="C121" s="115">
        <v>2.5294999999999998E-2</v>
      </c>
      <c r="D121" s="115">
        <v>2.6356999999999998E-2</v>
      </c>
      <c r="E121" s="115">
        <v>2.4728E-2</v>
      </c>
      <c r="F121" s="349">
        <v>3.0913889558165635E-2</v>
      </c>
      <c r="G121" s="349">
        <v>3.2361737819521917E-2</v>
      </c>
      <c r="H121" s="349">
        <v>5.7200797399378348E-2</v>
      </c>
      <c r="I121" s="349">
        <v>5.561483381777961E-2</v>
      </c>
      <c r="J121" s="349">
        <v>5.7118172868544495E-2</v>
      </c>
      <c r="K121" s="349">
        <v>5.5929828386218315E-2</v>
      </c>
      <c r="L121" s="349">
        <v>3.1307587547243554E-2</v>
      </c>
      <c r="M121" s="349">
        <v>3.1778355335990688E-2</v>
      </c>
      <c r="N121" s="349">
        <v>3.0077842757225165E-2</v>
      </c>
      <c r="O121" s="349">
        <v>2.9364297074451706E-2</v>
      </c>
      <c r="P121" s="349">
        <v>2.9913555412812067E-2</v>
      </c>
      <c r="Q121" s="349">
        <v>3.0693897157094273E-2</v>
      </c>
      <c r="R121" s="349">
        <v>3.0913889558165635E-2</v>
      </c>
      <c r="S121" s="349">
        <v>3.2361737819521917E-2</v>
      </c>
      <c r="T121" s="349">
        <v>5.7200797399378348E-2</v>
      </c>
      <c r="U121" s="349">
        <v>5.561483381777961E-2</v>
      </c>
      <c r="V121" s="349">
        <v>5.7118172868544495E-2</v>
      </c>
      <c r="W121" s="349">
        <v>5.5929828386218315E-2</v>
      </c>
      <c r="X121" s="349">
        <v>3.1307587547243554E-2</v>
      </c>
      <c r="Y121" s="349">
        <v>3.1778355335990688E-2</v>
      </c>
      <c r="Z121" s="349">
        <v>3.0077842757225165E-2</v>
      </c>
      <c r="AA121" s="349">
        <v>2.9364297074451706E-2</v>
      </c>
      <c r="AB121" s="349">
        <v>2.9913555412812067E-2</v>
      </c>
      <c r="AC121" s="349">
        <v>3.0693897157094273E-2</v>
      </c>
      <c r="AD121" s="349">
        <v>3.0913889558165635E-2</v>
      </c>
      <c r="AE121" s="349">
        <v>3.2361737819521917E-2</v>
      </c>
      <c r="AF121" s="349">
        <v>5.7200797399378348E-2</v>
      </c>
      <c r="AG121" s="349">
        <v>5.561483381777961E-2</v>
      </c>
      <c r="AH121" s="349">
        <v>5.7118172868544495E-2</v>
      </c>
      <c r="AI121" s="349">
        <v>5.5929828386218315E-2</v>
      </c>
      <c r="AJ121" s="349">
        <v>3.1307587547243554E-2</v>
      </c>
      <c r="AK121" s="349">
        <v>3.1778355335990688E-2</v>
      </c>
      <c r="AL121" s="349">
        <v>3.0077842757225165E-2</v>
      </c>
      <c r="AM121" s="349">
        <v>2.9364297074451706E-2</v>
      </c>
    </row>
    <row r="122" spans="1:39" ht="15" hidden="1" thickBot="1" x14ac:dyDescent="0.35">
      <c r="A122" s="610"/>
      <c r="B122" s="284" t="s">
        <v>68</v>
      </c>
      <c r="C122" s="116">
        <v>2.6249999999999999E-2</v>
      </c>
      <c r="D122" s="116">
        <v>2.6922000000000001E-2</v>
      </c>
      <c r="E122" s="116">
        <v>2.4888E-2</v>
      </c>
      <c r="F122" s="349">
        <v>3.349236331787657E-2</v>
      </c>
      <c r="G122" s="349">
        <v>3.5292013748440362E-2</v>
      </c>
      <c r="H122" s="349">
        <v>6.2033911329458021E-2</v>
      </c>
      <c r="I122" s="349">
        <v>6.0306201724596678E-2</v>
      </c>
      <c r="J122" s="349">
        <v>6.1900404553814445E-2</v>
      </c>
      <c r="K122" s="349">
        <v>5.9514655708048605E-2</v>
      </c>
      <c r="L122" s="349">
        <v>3.4153693100780286E-2</v>
      </c>
      <c r="M122" s="349">
        <v>3.4295547748655897E-2</v>
      </c>
      <c r="N122" s="349">
        <v>3.2150655678149544E-2</v>
      </c>
      <c r="O122" s="349">
        <v>3.1017221923380616E-2</v>
      </c>
      <c r="P122" s="349">
        <v>3.1200685692449472E-2</v>
      </c>
      <c r="Q122" s="349">
        <v>3.1801403442750183E-2</v>
      </c>
      <c r="R122" s="349">
        <v>3.349236331787657E-2</v>
      </c>
      <c r="S122" s="349">
        <v>3.5292013748440362E-2</v>
      </c>
      <c r="T122" s="349">
        <v>6.2033911329458021E-2</v>
      </c>
      <c r="U122" s="349">
        <v>6.0306201724596678E-2</v>
      </c>
      <c r="V122" s="349">
        <v>6.1900404553814445E-2</v>
      </c>
      <c r="W122" s="349">
        <v>5.9514655708048605E-2</v>
      </c>
      <c r="X122" s="349">
        <v>3.4153693100780286E-2</v>
      </c>
      <c r="Y122" s="349">
        <v>3.4295547748655897E-2</v>
      </c>
      <c r="Z122" s="349">
        <v>3.2150655678149544E-2</v>
      </c>
      <c r="AA122" s="349">
        <v>3.1017221923380616E-2</v>
      </c>
      <c r="AB122" s="349">
        <v>3.1200685692449472E-2</v>
      </c>
      <c r="AC122" s="349">
        <v>3.1801403442750183E-2</v>
      </c>
      <c r="AD122" s="349">
        <v>3.349236331787657E-2</v>
      </c>
      <c r="AE122" s="349">
        <v>3.5292013748440362E-2</v>
      </c>
      <c r="AF122" s="349">
        <v>6.2033911329458021E-2</v>
      </c>
      <c r="AG122" s="349">
        <v>6.0306201724596678E-2</v>
      </c>
      <c r="AH122" s="349">
        <v>6.1900404553814445E-2</v>
      </c>
      <c r="AI122" s="349">
        <v>5.9514655708048605E-2</v>
      </c>
      <c r="AJ122" s="349">
        <v>3.4153693100780286E-2</v>
      </c>
      <c r="AK122" s="349">
        <v>3.4295547748655897E-2</v>
      </c>
      <c r="AL122" s="349">
        <v>3.2150655678149544E-2</v>
      </c>
      <c r="AM122" s="349">
        <v>3.1017221923380616E-2</v>
      </c>
    </row>
    <row r="123" spans="1:39" hidden="1" x14ac:dyDescent="0.3">
      <c r="A123" s="117"/>
      <c r="B123" s="117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9"/>
    </row>
    <row r="124" spans="1:39" hidden="1" x14ac:dyDescent="0.3"/>
    <row r="125" spans="1:39" ht="15" hidden="1" customHeight="1" thickBot="1" x14ac:dyDescent="0.3">
      <c r="C125" s="611" t="s">
        <v>158</v>
      </c>
      <c r="D125" s="612"/>
      <c r="E125" s="612"/>
      <c r="F125" s="612"/>
      <c r="G125" s="612"/>
      <c r="H125" s="612"/>
      <c r="I125" s="612"/>
      <c r="J125" s="612"/>
      <c r="K125" s="612"/>
      <c r="L125" s="612"/>
      <c r="M125" s="612"/>
      <c r="N125" s="613"/>
      <c r="O125" s="614" t="s">
        <v>158</v>
      </c>
      <c r="P125" s="612"/>
      <c r="Q125" s="612"/>
      <c r="R125" s="612"/>
      <c r="S125" s="612"/>
      <c r="T125" s="612"/>
      <c r="U125" s="612"/>
      <c r="V125" s="612"/>
      <c r="W125" s="612"/>
      <c r="X125" s="612"/>
      <c r="Y125" s="612"/>
      <c r="Z125" s="613"/>
      <c r="AA125" s="614" t="s">
        <v>158</v>
      </c>
      <c r="AB125" s="612"/>
      <c r="AC125" s="612"/>
      <c r="AD125" s="612"/>
      <c r="AE125" s="612"/>
      <c r="AF125" s="612"/>
      <c r="AG125" s="612"/>
      <c r="AH125" s="612"/>
      <c r="AI125" s="612"/>
      <c r="AJ125" s="612"/>
      <c r="AK125" s="612"/>
      <c r="AL125" s="613"/>
      <c r="AM125" s="523" t="s">
        <v>158</v>
      </c>
    </row>
    <row r="126" spans="1:39" ht="15" hidden="1" customHeight="1" x14ac:dyDescent="0.3">
      <c r="A126" s="608" t="s">
        <v>159</v>
      </c>
      <c r="B126" s="280" t="s">
        <v>157</v>
      </c>
      <c r="C126" s="281">
        <f>C77</f>
        <v>43831</v>
      </c>
      <c r="D126" s="281">
        <f t="shared" ref="D126:AM126" si="48">D77</f>
        <v>43862</v>
      </c>
      <c r="E126" s="281">
        <f t="shared" si="48"/>
        <v>43891</v>
      </c>
      <c r="F126" s="281">
        <f t="shared" si="48"/>
        <v>43922</v>
      </c>
      <c r="G126" s="281">
        <f t="shared" si="48"/>
        <v>43952</v>
      </c>
      <c r="H126" s="281">
        <f t="shared" si="48"/>
        <v>43983</v>
      </c>
      <c r="I126" s="281">
        <f t="shared" si="48"/>
        <v>44013</v>
      </c>
      <c r="J126" s="281">
        <f t="shared" si="48"/>
        <v>44044</v>
      </c>
      <c r="K126" s="281">
        <f t="shared" si="48"/>
        <v>44075</v>
      </c>
      <c r="L126" s="281">
        <f t="shared" si="48"/>
        <v>44105</v>
      </c>
      <c r="M126" s="281">
        <f t="shared" si="48"/>
        <v>44136</v>
      </c>
      <c r="N126" s="281">
        <f t="shared" si="48"/>
        <v>44166</v>
      </c>
      <c r="O126" s="281">
        <f t="shared" si="48"/>
        <v>44197</v>
      </c>
      <c r="P126" s="281">
        <f t="shared" si="48"/>
        <v>44228</v>
      </c>
      <c r="Q126" s="281">
        <f t="shared" si="48"/>
        <v>44256</v>
      </c>
      <c r="R126" s="281">
        <f t="shared" si="48"/>
        <v>44287</v>
      </c>
      <c r="S126" s="281">
        <f t="shared" si="48"/>
        <v>44317</v>
      </c>
      <c r="T126" s="281">
        <f t="shared" si="48"/>
        <v>44348</v>
      </c>
      <c r="U126" s="281">
        <f t="shared" si="48"/>
        <v>44378</v>
      </c>
      <c r="V126" s="281">
        <f t="shared" si="48"/>
        <v>44409</v>
      </c>
      <c r="W126" s="281">
        <f t="shared" si="48"/>
        <v>44440</v>
      </c>
      <c r="X126" s="281">
        <f t="shared" si="48"/>
        <v>44470</v>
      </c>
      <c r="Y126" s="281">
        <f t="shared" si="48"/>
        <v>44501</v>
      </c>
      <c r="Z126" s="281">
        <f t="shared" si="48"/>
        <v>44531</v>
      </c>
      <c r="AA126" s="281">
        <f t="shared" si="48"/>
        <v>44562</v>
      </c>
      <c r="AB126" s="281">
        <f t="shared" si="48"/>
        <v>44593</v>
      </c>
      <c r="AC126" s="281">
        <f t="shared" si="48"/>
        <v>44621</v>
      </c>
      <c r="AD126" s="281">
        <f t="shared" si="48"/>
        <v>44652</v>
      </c>
      <c r="AE126" s="281">
        <f t="shared" si="48"/>
        <v>44682</v>
      </c>
      <c r="AF126" s="281">
        <f t="shared" si="48"/>
        <v>44713</v>
      </c>
      <c r="AG126" s="281">
        <f t="shared" si="48"/>
        <v>44743</v>
      </c>
      <c r="AH126" s="281">
        <f t="shared" si="48"/>
        <v>44774</v>
      </c>
      <c r="AI126" s="281">
        <f t="shared" si="48"/>
        <v>44805</v>
      </c>
      <c r="AJ126" s="281">
        <f t="shared" si="48"/>
        <v>44835</v>
      </c>
      <c r="AK126" s="281">
        <f t="shared" si="48"/>
        <v>44866</v>
      </c>
      <c r="AL126" s="281">
        <f t="shared" si="48"/>
        <v>44896</v>
      </c>
      <c r="AM126" s="281">
        <f t="shared" si="48"/>
        <v>44927</v>
      </c>
    </row>
    <row r="127" spans="1:39" ht="15" hidden="1" customHeight="1" x14ac:dyDescent="0.3">
      <c r="A127" s="609"/>
      <c r="B127" s="282" t="s">
        <v>141</v>
      </c>
      <c r="C127" s="120">
        <v>2.6380000000000002E-3</v>
      </c>
      <c r="D127" s="120">
        <v>2.977E-3</v>
      </c>
      <c r="E127" s="120">
        <v>2.4329999999999998E-3</v>
      </c>
      <c r="F127" s="350">
        <v>2.6919999999999999E-3</v>
      </c>
      <c r="G127" s="350">
        <v>3.6480000000000002E-3</v>
      </c>
      <c r="H127" s="350">
        <v>9.3989999999999994E-3</v>
      </c>
      <c r="I127" s="350">
        <v>8.6339999999999993E-3</v>
      </c>
      <c r="J127" s="350">
        <v>9.2370000000000004E-3</v>
      </c>
      <c r="K127" s="350">
        <v>8.4950000000000008E-3</v>
      </c>
      <c r="L127" s="350">
        <v>3.6459999999999999E-3</v>
      </c>
      <c r="M127" s="350">
        <v>3.6189999999999998E-3</v>
      </c>
      <c r="N127" s="350">
        <v>2.846E-3</v>
      </c>
      <c r="O127" s="350">
        <v>2.8530000000000001E-3</v>
      </c>
      <c r="P127" s="350">
        <v>2.9459999999999998E-3</v>
      </c>
      <c r="Q127" s="350">
        <v>3.101E-3</v>
      </c>
      <c r="R127" s="350">
        <v>2.6919999999999999E-3</v>
      </c>
      <c r="S127" s="350">
        <v>3.6480000000000002E-3</v>
      </c>
      <c r="T127" s="350">
        <v>9.3989999999999994E-3</v>
      </c>
      <c r="U127" s="350">
        <v>8.6339999999999993E-3</v>
      </c>
      <c r="V127" s="350">
        <v>9.2370000000000004E-3</v>
      </c>
      <c r="W127" s="350">
        <v>8.4950000000000008E-3</v>
      </c>
      <c r="X127" s="350">
        <v>3.6459999999999999E-3</v>
      </c>
      <c r="Y127" s="350">
        <v>3.6189999999999998E-3</v>
      </c>
      <c r="Z127" s="350">
        <v>2.846E-3</v>
      </c>
      <c r="AA127" s="350">
        <v>2.8530000000000001E-3</v>
      </c>
      <c r="AB127" s="350">
        <v>2.9459999999999998E-3</v>
      </c>
      <c r="AC127" s="350">
        <v>3.101E-3</v>
      </c>
      <c r="AD127" s="350">
        <v>2.6919999999999999E-3</v>
      </c>
      <c r="AE127" s="350">
        <v>3.6480000000000002E-3</v>
      </c>
      <c r="AF127" s="350">
        <v>9.3989999999999994E-3</v>
      </c>
      <c r="AG127" s="350">
        <v>8.6339999999999993E-3</v>
      </c>
      <c r="AH127" s="350">
        <v>9.2370000000000004E-3</v>
      </c>
      <c r="AI127" s="350">
        <v>8.4950000000000008E-3</v>
      </c>
      <c r="AJ127" s="350">
        <v>3.6459999999999999E-3</v>
      </c>
      <c r="AK127" s="350">
        <v>3.6189999999999998E-3</v>
      </c>
      <c r="AL127" s="350">
        <v>2.846E-3</v>
      </c>
      <c r="AM127" s="350">
        <v>2.8530000000000001E-3</v>
      </c>
    </row>
    <row r="128" spans="1:39" hidden="1" x14ac:dyDescent="0.3">
      <c r="A128" s="609"/>
      <c r="B128" s="282" t="s">
        <v>59</v>
      </c>
      <c r="C128" s="120">
        <v>3.3400000000000001E-3</v>
      </c>
      <c r="D128" s="120">
        <v>4.1720000000000004E-3</v>
      </c>
      <c r="E128" s="120">
        <v>3.9909999999999998E-3</v>
      </c>
      <c r="F128" s="350">
        <v>2.826E-3</v>
      </c>
      <c r="G128" s="350">
        <v>6.0169999999999998E-3</v>
      </c>
      <c r="H128" s="350">
        <v>1.5726E-2</v>
      </c>
      <c r="I128" s="350">
        <v>1.3672E-2</v>
      </c>
      <c r="J128" s="350">
        <v>1.5037E-2</v>
      </c>
      <c r="K128" s="350">
        <v>1.5061E-2</v>
      </c>
      <c r="L128" s="350">
        <v>3.7230000000000002E-3</v>
      </c>
      <c r="M128" s="350">
        <v>4.4580000000000002E-3</v>
      </c>
      <c r="N128" s="350">
        <v>3.1909999999999998E-3</v>
      </c>
      <c r="O128" s="350">
        <v>3.5509999999999999E-3</v>
      </c>
      <c r="P128" s="350">
        <v>4.0660000000000002E-3</v>
      </c>
      <c r="Q128" s="350">
        <v>4.7829999999999999E-3</v>
      </c>
      <c r="R128" s="350">
        <v>2.826E-3</v>
      </c>
      <c r="S128" s="350">
        <v>6.0169999999999998E-3</v>
      </c>
      <c r="T128" s="350">
        <v>1.5726E-2</v>
      </c>
      <c r="U128" s="350">
        <v>1.3672E-2</v>
      </c>
      <c r="V128" s="350">
        <v>1.5037E-2</v>
      </c>
      <c r="W128" s="350">
        <v>1.5061E-2</v>
      </c>
      <c r="X128" s="350">
        <v>3.7230000000000002E-3</v>
      </c>
      <c r="Y128" s="350">
        <v>4.4580000000000002E-3</v>
      </c>
      <c r="Z128" s="350">
        <v>3.1909999999999998E-3</v>
      </c>
      <c r="AA128" s="350">
        <v>3.5509999999999999E-3</v>
      </c>
      <c r="AB128" s="350">
        <v>4.0660000000000002E-3</v>
      </c>
      <c r="AC128" s="350">
        <v>4.7829999999999999E-3</v>
      </c>
      <c r="AD128" s="350">
        <v>2.826E-3</v>
      </c>
      <c r="AE128" s="350">
        <v>6.0169999999999998E-3</v>
      </c>
      <c r="AF128" s="350">
        <v>1.5726E-2</v>
      </c>
      <c r="AG128" s="350">
        <v>1.3672E-2</v>
      </c>
      <c r="AH128" s="350">
        <v>1.5037E-2</v>
      </c>
      <c r="AI128" s="350">
        <v>1.5061E-2</v>
      </c>
      <c r="AJ128" s="350">
        <v>3.7230000000000002E-3</v>
      </c>
      <c r="AK128" s="350">
        <v>4.4580000000000002E-3</v>
      </c>
      <c r="AL128" s="350">
        <v>3.1909999999999998E-3</v>
      </c>
      <c r="AM128" s="350">
        <v>3.5509999999999999E-3</v>
      </c>
    </row>
    <row r="129" spans="1:39" hidden="1" x14ac:dyDescent="0.3">
      <c r="A129" s="609"/>
      <c r="B129" s="282" t="s">
        <v>142</v>
      </c>
      <c r="C129" s="120">
        <v>2.8059999999999999E-3</v>
      </c>
      <c r="D129" s="120">
        <v>2.9840000000000001E-3</v>
      </c>
      <c r="E129" s="120">
        <v>2.4299999999999999E-3</v>
      </c>
      <c r="F129" s="350">
        <v>3.6800000000000001E-3</v>
      </c>
      <c r="G129" s="350">
        <v>4.326E-3</v>
      </c>
      <c r="H129" s="350">
        <v>1.1368E-2</v>
      </c>
      <c r="I129" s="350">
        <v>1.0385E-2</v>
      </c>
      <c r="J129" s="350">
        <v>1.1174999999999999E-2</v>
      </c>
      <c r="K129" s="350">
        <v>1.0097E-2</v>
      </c>
      <c r="L129" s="350">
        <v>4.3080000000000002E-3</v>
      </c>
      <c r="M129" s="350">
        <v>3.9639999999999996E-3</v>
      </c>
      <c r="N129" s="350">
        <v>3.1110000000000001E-3</v>
      </c>
      <c r="O129" s="350">
        <v>3.0200000000000001E-3</v>
      </c>
      <c r="P129" s="350">
        <v>2.9520000000000002E-3</v>
      </c>
      <c r="Q129" s="350">
        <v>3.0969999999999999E-3</v>
      </c>
      <c r="R129" s="350">
        <v>3.6800000000000001E-3</v>
      </c>
      <c r="S129" s="350">
        <v>4.326E-3</v>
      </c>
      <c r="T129" s="350">
        <v>1.1368E-2</v>
      </c>
      <c r="U129" s="350">
        <v>1.0385E-2</v>
      </c>
      <c r="V129" s="350">
        <v>1.1174999999999999E-2</v>
      </c>
      <c r="W129" s="350">
        <v>1.0097E-2</v>
      </c>
      <c r="X129" s="350">
        <v>4.3080000000000002E-3</v>
      </c>
      <c r="Y129" s="350">
        <v>3.9639999999999996E-3</v>
      </c>
      <c r="Z129" s="350">
        <v>3.1110000000000001E-3</v>
      </c>
      <c r="AA129" s="350">
        <v>3.0200000000000001E-3</v>
      </c>
      <c r="AB129" s="350">
        <v>2.9520000000000002E-3</v>
      </c>
      <c r="AC129" s="350">
        <v>3.0969999999999999E-3</v>
      </c>
      <c r="AD129" s="350">
        <v>3.6800000000000001E-3</v>
      </c>
      <c r="AE129" s="350">
        <v>4.326E-3</v>
      </c>
      <c r="AF129" s="350">
        <v>1.1368E-2</v>
      </c>
      <c r="AG129" s="350">
        <v>1.0385E-2</v>
      </c>
      <c r="AH129" s="350">
        <v>1.1174999999999999E-2</v>
      </c>
      <c r="AI129" s="350">
        <v>1.0097E-2</v>
      </c>
      <c r="AJ129" s="350">
        <v>4.3080000000000002E-3</v>
      </c>
      <c r="AK129" s="350">
        <v>3.9639999999999996E-3</v>
      </c>
      <c r="AL129" s="350">
        <v>3.1110000000000001E-3</v>
      </c>
      <c r="AM129" s="350">
        <v>3.0200000000000001E-3</v>
      </c>
    </row>
    <row r="130" spans="1:39" hidden="1" x14ac:dyDescent="0.3">
      <c r="A130" s="609"/>
      <c r="B130" s="282" t="s">
        <v>60</v>
      </c>
      <c r="C130" s="120">
        <v>0</v>
      </c>
      <c r="D130" s="120">
        <v>0</v>
      </c>
      <c r="E130" s="120">
        <v>0</v>
      </c>
      <c r="F130" s="350">
        <v>4.2690000000000002E-3</v>
      </c>
      <c r="G130" s="350">
        <v>8.5869999999999991E-3</v>
      </c>
      <c r="H130" s="350">
        <v>1.6046000000000001E-2</v>
      </c>
      <c r="I130" s="350">
        <v>1.3816E-2</v>
      </c>
      <c r="J130" s="350">
        <v>1.5232000000000001E-2</v>
      </c>
      <c r="K130" s="350">
        <v>1.6389999999999998E-2</v>
      </c>
      <c r="L130" s="350">
        <v>4.6680000000000003E-3</v>
      </c>
      <c r="M130" s="350">
        <v>0</v>
      </c>
      <c r="N130" s="350">
        <v>0</v>
      </c>
      <c r="O130" s="350">
        <v>0</v>
      </c>
      <c r="P130" s="350">
        <v>0</v>
      </c>
      <c r="Q130" s="350">
        <v>0</v>
      </c>
      <c r="R130" s="350">
        <v>4.2690000000000002E-3</v>
      </c>
      <c r="S130" s="350">
        <v>8.5869999999999991E-3</v>
      </c>
      <c r="T130" s="350">
        <v>1.6046000000000001E-2</v>
      </c>
      <c r="U130" s="350">
        <v>1.3816E-2</v>
      </c>
      <c r="V130" s="350">
        <v>1.5232000000000001E-2</v>
      </c>
      <c r="W130" s="350">
        <v>1.6389999999999998E-2</v>
      </c>
      <c r="X130" s="350">
        <v>4.6680000000000003E-3</v>
      </c>
      <c r="Y130" s="350">
        <v>0</v>
      </c>
      <c r="Z130" s="350">
        <v>0</v>
      </c>
      <c r="AA130" s="350">
        <v>0</v>
      </c>
      <c r="AB130" s="350">
        <v>0</v>
      </c>
      <c r="AC130" s="350">
        <v>0</v>
      </c>
      <c r="AD130" s="350">
        <v>4.2690000000000002E-3</v>
      </c>
      <c r="AE130" s="350">
        <v>8.5869999999999991E-3</v>
      </c>
      <c r="AF130" s="350">
        <v>1.6046000000000001E-2</v>
      </c>
      <c r="AG130" s="350">
        <v>1.3816E-2</v>
      </c>
      <c r="AH130" s="350">
        <v>1.5232000000000001E-2</v>
      </c>
      <c r="AI130" s="350">
        <v>1.6389999999999998E-2</v>
      </c>
      <c r="AJ130" s="350">
        <v>4.6680000000000003E-3</v>
      </c>
      <c r="AK130" s="350">
        <v>0</v>
      </c>
      <c r="AL130" s="350">
        <v>0</v>
      </c>
      <c r="AM130" s="350">
        <v>0</v>
      </c>
    </row>
    <row r="131" spans="1:39" hidden="1" x14ac:dyDescent="0.3">
      <c r="A131" s="609"/>
      <c r="B131" s="282" t="s">
        <v>143</v>
      </c>
      <c r="C131" s="120">
        <v>0</v>
      </c>
      <c r="D131" s="120">
        <v>0</v>
      </c>
      <c r="E131" s="120">
        <v>0</v>
      </c>
      <c r="F131" s="350">
        <v>4.0099999999999999E-4</v>
      </c>
      <c r="G131" s="350">
        <v>7.2000000000000002E-5</v>
      </c>
      <c r="H131" s="350">
        <v>1.6699999999999999E-4</v>
      </c>
      <c r="I131" s="350">
        <v>1.6100000000000001E-4</v>
      </c>
      <c r="J131" s="350">
        <v>1.66E-4</v>
      </c>
      <c r="K131" s="350">
        <v>1.6899999999999999E-4</v>
      </c>
      <c r="L131" s="350">
        <v>6.0999999999999999E-5</v>
      </c>
      <c r="M131" s="350">
        <v>5.7000000000000003E-5</v>
      </c>
      <c r="N131" s="350">
        <v>5.7000000000000003E-5</v>
      </c>
      <c r="O131" s="350">
        <v>5.0000000000000004E-6</v>
      </c>
      <c r="P131" s="350">
        <v>3.0000000000000001E-6</v>
      </c>
      <c r="Q131" s="350">
        <v>3.9999999999999998E-6</v>
      </c>
      <c r="R131" s="350">
        <v>4.0099999999999999E-4</v>
      </c>
      <c r="S131" s="350">
        <v>7.2000000000000002E-5</v>
      </c>
      <c r="T131" s="350">
        <v>1.6699999999999999E-4</v>
      </c>
      <c r="U131" s="350">
        <v>1.6100000000000001E-4</v>
      </c>
      <c r="V131" s="350">
        <v>1.66E-4</v>
      </c>
      <c r="W131" s="350">
        <v>1.6899999999999999E-4</v>
      </c>
      <c r="X131" s="350">
        <v>6.0999999999999999E-5</v>
      </c>
      <c r="Y131" s="350">
        <v>5.7000000000000003E-5</v>
      </c>
      <c r="Z131" s="350">
        <v>5.7000000000000003E-5</v>
      </c>
      <c r="AA131" s="350">
        <v>5.0000000000000004E-6</v>
      </c>
      <c r="AB131" s="350">
        <v>3.0000000000000001E-6</v>
      </c>
      <c r="AC131" s="350">
        <v>3.9999999999999998E-6</v>
      </c>
      <c r="AD131" s="350">
        <v>4.0099999999999999E-4</v>
      </c>
      <c r="AE131" s="350">
        <v>7.2000000000000002E-5</v>
      </c>
      <c r="AF131" s="350">
        <v>1.6699999999999999E-4</v>
      </c>
      <c r="AG131" s="350">
        <v>1.6100000000000001E-4</v>
      </c>
      <c r="AH131" s="350">
        <v>1.66E-4</v>
      </c>
      <c r="AI131" s="350">
        <v>1.6899999999999999E-4</v>
      </c>
      <c r="AJ131" s="350">
        <v>6.0999999999999999E-5</v>
      </c>
      <c r="AK131" s="350">
        <v>5.7000000000000003E-5</v>
      </c>
      <c r="AL131" s="350">
        <v>5.7000000000000003E-5</v>
      </c>
      <c r="AM131" s="350">
        <v>5.0000000000000004E-6</v>
      </c>
    </row>
    <row r="132" spans="1:39" hidden="1" x14ac:dyDescent="0.3">
      <c r="A132" s="609"/>
      <c r="B132" s="283" t="s">
        <v>62</v>
      </c>
      <c r="C132" s="120">
        <v>3.3400000000000001E-3</v>
      </c>
      <c r="D132" s="120">
        <v>4.1780000000000003E-3</v>
      </c>
      <c r="E132" s="120">
        <v>4.1510000000000002E-3</v>
      </c>
      <c r="F132" s="350">
        <v>3.7559999999999998E-3</v>
      </c>
      <c r="G132" s="350">
        <v>3.1979999999999999E-3</v>
      </c>
      <c r="H132" s="350">
        <v>0</v>
      </c>
      <c r="I132" s="350">
        <v>0</v>
      </c>
      <c r="J132" s="350">
        <v>0</v>
      </c>
      <c r="K132" s="350">
        <v>9.3019999999999995E-3</v>
      </c>
      <c r="L132" s="350">
        <v>4.45E-3</v>
      </c>
      <c r="M132" s="350">
        <v>4.6759999999999996E-3</v>
      </c>
      <c r="N132" s="350">
        <v>3.1930000000000001E-3</v>
      </c>
      <c r="O132" s="350">
        <v>3.5509999999999999E-3</v>
      </c>
      <c r="P132" s="350">
        <v>4.0720000000000001E-3</v>
      </c>
      <c r="Q132" s="350">
        <v>4.9550000000000002E-3</v>
      </c>
      <c r="R132" s="350">
        <v>3.7559999999999998E-3</v>
      </c>
      <c r="S132" s="350">
        <v>3.1979999999999999E-3</v>
      </c>
      <c r="T132" s="350">
        <v>0</v>
      </c>
      <c r="U132" s="350">
        <v>0</v>
      </c>
      <c r="V132" s="350">
        <v>0</v>
      </c>
      <c r="W132" s="350">
        <v>9.3019999999999995E-3</v>
      </c>
      <c r="X132" s="350">
        <v>4.45E-3</v>
      </c>
      <c r="Y132" s="350">
        <v>4.6759999999999996E-3</v>
      </c>
      <c r="Z132" s="350">
        <v>3.1930000000000001E-3</v>
      </c>
      <c r="AA132" s="350">
        <v>3.5509999999999999E-3</v>
      </c>
      <c r="AB132" s="350">
        <v>4.0720000000000001E-3</v>
      </c>
      <c r="AC132" s="350">
        <v>4.9550000000000002E-3</v>
      </c>
      <c r="AD132" s="350">
        <v>3.7559999999999998E-3</v>
      </c>
      <c r="AE132" s="350">
        <v>3.1979999999999999E-3</v>
      </c>
      <c r="AF132" s="350">
        <v>0</v>
      </c>
      <c r="AG132" s="350">
        <v>0</v>
      </c>
      <c r="AH132" s="350">
        <v>0</v>
      </c>
      <c r="AI132" s="350">
        <v>9.3019999999999995E-3</v>
      </c>
      <c r="AJ132" s="350">
        <v>4.45E-3</v>
      </c>
      <c r="AK132" s="350">
        <v>4.6759999999999996E-3</v>
      </c>
      <c r="AL132" s="350">
        <v>3.1930000000000001E-3</v>
      </c>
      <c r="AM132" s="350">
        <v>3.5509999999999999E-3</v>
      </c>
    </row>
    <row r="133" spans="1:39" hidden="1" x14ac:dyDescent="0.3">
      <c r="A133" s="609"/>
      <c r="B133" s="283" t="s">
        <v>63</v>
      </c>
      <c r="C133" s="120">
        <v>3.3400000000000001E-3</v>
      </c>
      <c r="D133" s="120">
        <v>4.1720000000000004E-3</v>
      </c>
      <c r="E133" s="120">
        <v>3.9909999999999998E-3</v>
      </c>
      <c r="F133" s="350">
        <v>2.826E-3</v>
      </c>
      <c r="G133" s="350">
        <v>6.0169999999999998E-3</v>
      </c>
      <c r="H133" s="350">
        <v>1.5726E-2</v>
      </c>
      <c r="I133" s="350">
        <v>1.3672E-2</v>
      </c>
      <c r="J133" s="350">
        <v>1.5037E-2</v>
      </c>
      <c r="K133" s="350">
        <v>1.5061E-2</v>
      </c>
      <c r="L133" s="350">
        <v>3.7230000000000002E-3</v>
      </c>
      <c r="M133" s="350">
        <v>4.4580000000000002E-3</v>
      </c>
      <c r="N133" s="350">
        <v>3.1909999999999998E-3</v>
      </c>
      <c r="O133" s="350">
        <v>3.5509999999999999E-3</v>
      </c>
      <c r="P133" s="350">
        <v>4.0660000000000002E-3</v>
      </c>
      <c r="Q133" s="350">
        <v>4.7829999999999999E-3</v>
      </c>
      <c r="R133" s="350">
        <v>2.826E-3</v>
      </c>
      <c r="S133" s="350">
        <v>6.0169999999999998E-3</v>
      </c>
      <c r="T133" s="350">
        <v>1.5726E-2</v>
      </c>
      <c r="U133" s="350">
        <v>1.3672E-2</v>
      </c>
      <c r="V133" s="350">
        <v>1.5037E-2</v>
      </c>
      <c r="W133" s="350">
        <v>1.5061E-2</v>
      </c>
      <c r="X133" s="350">
        <v>3.7230000000000002E-3</v>
      </c>
      <c r="Y133" s="350">
        <v>4.4580000000000002E-3</v>
      </c>
      <c r="Z133" s="350">
        <v>3.1909999999999998E-3</v>
      </c>
      <c r="AA133" s="350">
        <v>3.5509999999999999E-3</v>
      </c>
      <c r="AB133" s="350">
        <v>4.0660000000000002E-3</v>
      </c>
      <c r="AC133" s="350">
        <v>4.7829999999999999E-3</v>
      </c>
      <c r="AD133" s="350">
        <v>2.826E-3</v>
      </c>
      <c r="AE133" s="350">
        <v>6.0169999999999998E-3</v>
      </c>
      <c r="AF133" s="350">
        <v>1.5726E-2</v>
      </c>
      <c r="AG133" s="350">
        <v>1.3672E-2</v>
      </c>
      <c r="AH133" s="350">
        <v>1.5037E-2</v>
      </c>
      <c r="AI133" s="350">
        <v>1.5061E-2</v>
      </c>
      <c r="AJ133" s="350">
        <v>3.7230000000000002E-3</v>
      </c>
      <c r="AK133" s="350">
        <v>4.4580000000000002E-3</v>
      </c>
      <c r="AL133" s="350">
        <v>3.1909999999999998E-3</v>
      </c>
      <c r="AM133" s="350">
        <v>3.5509999999999999E-3</v>
      </c>
    </row>
    <row r="134" spans="1:39" hidden="1" x14ac:dyDescent="0.3">
      <c r="A134" s="609"/>
      <c r="B134" s="283" t="s">
        <v>64</v>
      </c>
      <c r="C134" s="120">
        <v>3.1440000000000001E-3</v>
      </c>
      <c r="D134" s="120">
        <v>3.3730000000000001E-3</v>
      </c>
      <c r="E134" s="120">
        <v>2.872E-3</v>
      </c>
      <c r="F134" s="350">
        <v>3.4499999999999999E-3</v>
      </c>
      <c r="G134" s="350">
        <v>4.4089999999999997E-3</v>
      </c>
      <c r="H134" s="350">
        <v>1.0983E-2</v>
      </c>
      <c r="I134" s="350">
        <v>1.0083E-2</v>
      </c>
      <c r="J134" s="350">
        <v>1.0762000000000001E-2</v>
      </c>
      <c r="K134" s="350">
        <v>9.2289999999999994E-3</v>
      </c>
      <c r="L134" s="350">
        <v>4.4390000000000002E-3</v>
      </c>
      <c r="M134" s="350">
        <v>4.0359999999999997E-3</v>
      </c>
      <c r="N134" s="350">
        <v>2.9940000000000001E-3</v>
      </c>
      <c r="O134" s="350">
        <v>3.3570000000000002E-3</v>
      </c>
      <c r="P134" s="350">
        <v>3.3170000000000001E-3</v>
      </c>
      <c r="Q134" s="350">
        <v>3.5750000000000001E-3</v>
      </c>
      <c r="R134" s="350">
        <v>3.4499999999999999E-3</v>
      </c>
      <c r="S134" s="350">
        <v>4.4089999999999997E-3</v>
      </c>
      <c r="T134" s="350">
        <v>1.0983E-2</v>
      </c>
      <c r="U134" s="350">
        <v>1.0083E-2</v>
      </c>
      <c r="V134" s="350">
        <v>1.0762000000000001E-2</v>
      </c>
      <c r="W134" s="350">
        <v>9.2289999999999994E-3</v>
      </c>
      <c r="X134" s="350">
        <v>4.4390000000000002E-3</v>
      </c>
      <c r="Y134" s="350">
        <v>4.0359999999999997E-3</v>
      </c>
      <c r="Z134" s="350">
        <v>2.9940000000000001E-3</v>
      </c>
      <c r="AA134" s="350">
        <v>3.3570000000000002E-3</v>
      </c>
      <c r="AB134" s="350">
        <v>3.3170000000000001E-3</v>
      </c>
      <c r="AC134" s="350">
        <v>3.5750000000000001E-3</v>
      </c>
      <c r="AD134" s="350">
        <v>3.4499999999999999E-3</v>
      </c>
      <c r="AE134" s="350">
        <v>4.4089999999999997E-3</v>
      </c>
      <c r="AF134" s="350">
        <v>1.0983E-2</v>
      </c>
      <c r="AG134" s="350">
        <v>1.0083E-2</v>
      </c>
      <c r="AH134" s="350">
        <v>1.0762000000000001E-2</v>
      </c>
      <c r="AI134" s="350">
        <v>9.2289999999999994E-3</v>
      </c>
      <c r="AJ134" s="350">
        <v>4.4390000000000002E-3</v>
      </c>
      <c r="AK134" s="350">
        <v>4.0359999999999997E-3</v>
      </c>
      <c r="AL134" s="350">
        <v>2.9940000000000001E-3</v>
      </c>
      <c r="AM134" s="350">
        <v>3.3570000000000002E-3</v>
      </c>
    </row>
    <row r="135" spans="1:39" hidden="1" x14ac:dyDescent="0.3">
      <c r="A135" s="609"/>
      <c r="B135" s="283" t="s">
        <v>65</v>
      </c>
      <c r="C135" s="120">
        <v>2.6380000000000002E-3</v>
      </c>
      <c r="D135" s="120">
        <v>2.977E-3</v>
      </c>
      <c r="E135" s="120">
        <v>2.4329999999999998E-3</v>
      </c>
      <c r="F135" s="350">
        <v>2.6919999999999999E-3</v>
      </c>
      <c r="G135" s="350">
        <v>3.6480000000000002E-3</v>
      </c>
      <c r="H135" s="350">
        <v>9.3989999999999994E-3</v>
      </c>
      <c r="I135" s="350">
        <v>8.6339999999999993E-3</v>
      </c>
      <c r="J135" s="350">
        <v>9.2370000000000004E-3</v>
      </c>
      <c r="K135" s="350">
        <v>8.4950000000000008E-3</v>
      </c>
      <c r="L135" s="350">
        <v>3.6459999999999999E-3</v>
      </c>
      <c r="M135" s="350">
        <v>3.6189999999999998E-3</v>
      </c>
      <c r="N135" s="350">
        <v>2.846E-3</v>
      </c>
      <c r="O135" s="350">
        <v>2.8530000000000001E-3</v>
      </c>
      <c r="P135" s="350">
        <v>2.9459999999999998E-3</v>
      </c>
      <c r="Q135" s="350">
        <v>3.101E-3</v>
      </c>
      <c r="R135" s="350">
        <v>2.6919999999999999E-3</v>
      </c>
      <c r="S135" s="350">
        <v>3.6480000000000002E-3</v>
      </c>
      <c r="T135" s="350">
        <v>9.3989999999999994E-3</v>
      </c>
      <c r="U135" s="350">
        <v>8.6339999999999993E-3</v>
      </c>
      <c r="V135" s="350">
        <v>9.2370000000000004E-3</v>
      </c>
      <c r="W135" s="350">
        <v>8.4950000000000008E-3</v>
      </c>
      <c r="X135" s="350">
        <v>3.6459999999999999E-3</v>
      </c>
      <c r="Y135" s="350">
        <v>3.6189999999999998E-3</v>
      </c>
      <c r="Z135" s="350">
        <v>2.846E-3</v>
      </c>
      <c r="AA135" s="350">
        <v>2.8530000000000001E-3</v>
      </c>
      <c r="AB135" s="350">
        <v>2.9459999999999998E-3</v>
      </c>
      <c r="AC135" s="350">
        <v>3.101E-3</v>
      </c>
      <c r="AD135" s="350">
        <v>2.6919999999999999E-3</v>
      </c>
      <c r="AE135" s="350">
        <v>3.6480000000000002E-3</v>
      </c>
      <c r="AF135" s="350">
        <v>9.3989999999999994E-3</v>
      </c>
      <c r="AG135" s="350">
        <v>8.6339999999999993E-3</v>
      </c>
      <c r="AH135" s="350">
        <v>9.2370000000000004E-3</v>
      </c>
      <c r="AI135" s="350">
        <v>8.4950000000000008E-3</v>
      </c>
      <c r="AJ135" s="350">
        <v>3.6459999999999999E-3</v>
      </c>
      <c r="AK135" s="350">
        <v>3.6189999999999998E-3</v>
      </c>
      <c r="AL135" s="350">
        <v>2.846E-3</v>
      </c>
      <c r="AM135" s="350">
        <v>2.8530000000000001E-3</v>
      </c>
    </row>
    <row r="136" spans="1:39" hidden="1" x14ac:dyDescent="0.3">
      <c r="A136" s="609"/>
      <c r="B136" s="283" t="s">
        <v>144</v>
      </c>
      <c r="C136" s="120">
        <v>2.6380000000000002E-3</v>
      </c>
      <c r="D136" s="120">
        <v>2.977E-3</v>
      </c>
      <c r="E136" s="120">
        <v>2.4329999999999998E-3</v>
      </c>
      <c r="F136" s="350">
        <v>2.6919999999999999E-3</v>
      </c>
      <c r="G136" s="350">
        <v>3.6480000000000002E-3</v>
      </c>
      <c r="H136" s="350">
        <v>9.3989999999999994E-3</v>
      </c>
      <c r="I136" s="350">
        <v>8.6339999999999993E-3</v>
      </c>
      <c r="J136" s="350">
        <v>9.2370000000000004E-3</v>
      </c>
      <c r="K136" s="350">
        <v>8.4950000000000008E-3</v>
      </c>
      <c r="L136" s="350">
        <v>3.6459999999999999E-3</v>
      </c>
      <c r="M136" s="350">
        <v>3.6189999999999998E-3</v>
      </c>
      <c r="N136" s="350">
        <v>2.846E-3</v>
      </c>
      <c r="O136" s="350">
        <v>2.8530000000000001E-3</v>
      </c>
      <c r="P136" s="350">
        <v>2.9459999999999998E-3</v>
      </c>
      <c r="Q136" s="350">
        <v>3.101E-3</v>
      </c>
      <c r="R136" s="350">
        <v>2.6919999999999999E-3</v>
      </c>
      <c r="S136" s="350">
        <v>3.6480000000000002E-3</v>
      </c>
      <c r="T136" s="350">
        <v>9.3989999999999994E-3</v>
      </c>
      <c r="U136" s="350">
        <v>8.6339999999999993E-3</v>
      </c>
      <c r="V136" s="350">
        <v>9.2370000000000004E-3</v>
      </c>
      <c r="W136" s="350">
        <v>8.4950000000000008E-3</v>
      </c>
      <c r="X136" s="350">
        <v>3.6459999999999999E-3</v>
      </c>
      <c r="Y136" s="350">
        <v>3.6189999999999998E-3</v>
      </c>
      <c r="Z136" s="350">
        <v>2.846E-3</v>
      </c>
      <c r="AA136" s="350">
        <v>2.8530000000000001E-3</v>
      </c>
      <c r="AB136" s="350">
        <v>2.9459999999999998E-3</v>
      </c>
      <c r="AC136" s="350">
        <v>3.101E-3</v>
      </c>
      <c r="AD136" s="350">
        <v>2.6919999999999999E-3</v>
      </c>
      <c r="AE136" s="350">
        <v>3.6480000000000002E-3</v>
      </c>
      <c r="AF136" s="350">
        <v>9.3989999999999994E-3</v>
      </c>
      <c r="AG136" s="350">
        <v>8.6339999999999993E-3</v>
      </c>
      <c r="AH136" s="350">
        <v>9.2370000000000004E-3</v>
      </c>
      <c r="AI136" s="350">
        <v>8.4950000000000008E-3</v>
      </c>
      <c r="AJ136" s="350">
        <v>3.6459999999999999E-3</v>
      </c>
      <c r="AK136" s="350">
        <v>3.6189999999999998E-3</v>
      </c>
      <c r="AL136" s="350">
        <v>2.846E-3</v>
      </c>
      <c r="AM136" s="350">
        <v>2.8530000000000001E-3</v>
      </c>
    </row>
    <row r="137" spans="1:39" hidden="1" x14ac:dyDescent="0.3">
      <c r="A137" s="609"/>
      <c r="B137" s="283" t="s">
        <v>145</v>
      </c>
      <c r="C137" s="120">
        <v>2.6380000000000002E-3</v>
      </c>
      <c r="D137" s="120">
        <v>2.977E-3</v>
      </c>
      <c r="E137" s="120">
        <v>2.4329999999999998E-3</v>
      </c>
      <c r="F137" s="350">
        <v>2.6919999999999999E-3</v>
      </c>
      <c r="G137" s="350">
        <v>3.6480000000000002E-3</v>
      </c>
      <c r="H137" s="350">
        <v>9.3989999999999994E-3</v>
      </c>
      <c r="I137" s="350">
        <v>8.6339999999999993E-3</v>
      </c>
      <c r="J137" s="350">
        <v>9.2370000000000004E-3</v>
      </c>
      <c r="K137" s="350">
        <v>8.4950000000000008E-3</v>
      </c>
      <c r="L137" s="350">
        <v>3.6459999999999999E-3</v>
      </c>
      <c r="M137" s="350">
        <v>3.6189999999999998E-3</v>
      </c>
      <c r="N137" s="350">
        <v>2.846E-3</v>
      </c>
      <c r="O137" s="350">
        <v>2.8530000000000001E-3</v>
      </c>
      <c r="P137" s="350">
        <v>2.9459999999999998E-3</v>
      </c>
      <c r="Q137" s="350">
        <v>3.101E-3</v>
      </c>
      <c r="R137" s="350">
        <v>2.6919999999999999E-3</v>
      </c>
      <c r="S137" s="350">
        <v>3.6480000000000002E-3</v>
      </c>
      <c r="T137" s="350">
        <v>9.3989999999999994E-3</v>
      </c>
      <c r="U137" s="350">
        <v>8.6339999999999993E-3</v>
      </c>
      <c r="V137" s="350">
        <v>9.2370000000000004E-3</v>
      </c>
      <c r="W137" s="350">
        <v>8.4950000000000008E-3</v>
      </c>
      <c r="X137" s="350">
        <v>3.6459999999999999E-3</v>
      </c>
      <c r="Y137" s="350">
        <v>3.6189999999999998E-3</v>
      </c>
      <c r="Z137" s="350">
        <v>2.846E-3</v>
      </c>
      <c r="AA137" s="350">
        <v>2.8530000000000001E-3</v>
      </c>
      <c r="AB137" s="350">
        <v>2.9459999999999998E-3</v>
      </c>
      <c r="AC137" s="350">
        <v>3.101E-3</v>
      </c>
      <c r="AD137" s="350">
        <v>2.6919999999999999E-3</v>
      </c>
      <c r="AE137" s="350">
        <v>3.6480000000000002E-3</v>
      </c>
      <c r="AF137" s="350">
        <v>9.3989999999999994E-3</v>
      </c>
      <c r="AG137" s="350">
        <v>8.6339999999999993E-3</v>
      </c>
      <c r="AH137" s="350">
        <v>9.2370000000000004E-3</v>
      </c>
      <c r="AI137" s="350">
        <v>8.4950000000000008E-3</v>
      </c>
      <c r="AJ137" s="350">
        <v>3.6459999999999999E-3</v>
      </c>
      <c r="AK137" s="350">
        <v>3.6189999999999998E-3</v>
      </c>
      <c r="AL137" s="350">
        <v>2.846E-3</v>
      </c>
      <c r="AM137" s="350">
        <v>2.8530000000000001E-3</v>
      </c>
    </row>
    <row r="138" spans="1:39" hidden="1" x14ac:dyDescent="0.3">
      <c r="A138" s="609"/>
      <c r="B138" s="283" t="s">
        <v>67</v>
      </c>
      <c r="C138" s="120">
        <v>2.176E-3</v>
      </c>
      <c r="D138" s="120">
        <v>2.405E-3</v>
      </c>
      <c r="E138" s="120">
        <v>1.9070000000000001E-3</v>
      </c>
      <c r="F138" s="350">
        <v>2.5790000000000001E-3</v>
      </c>
      <c r="G138" s="350">
        <v>3.1459999999999999E-3</v>
      </c>
      <c r="H138" s="350">
        <v>8.2480000000000001E-3</v>
      </c>
      <c r="I138" s="350">
        <v>7.535E-3</v>
      </c>
      <c r="J138" s="350">
        <v>8.1329999999999996E-3</v>
      </c>
      <c r="K138" s="350">
        <v>7.4019999999999997E-3</v>
      </c>
      <c r="L138" s="350">
        <v>3.1189999999999998E-3</v>
      </c>
      <c r="M138" s="350">
        <v>3.078E-3</v>
      </c>
      <c r="N138" s="350">
        <v>2.4130000000000002E-3</v>
      </c>
      <c r="O138" s="350">
        <v>2.3930000000000002E-3</v>
      </c>
      <c r="P138" s="350">
        <v>2.4099999999999998E-3</v>
      </c>
      <c r="Q138" s="350">
        <v>2.532E-3</v>
      </c>
      <c r="R138" s="350">
        <v>2.5790000000000001E-3</v>
      </c>
      <c r="S138" s="350">
        <v>3.1459999999999999E-3</v>
      </c>
      <c r="T138" s="350">
        <v>8.2480000000000001E-3</v>
      </c>
      <c r="U138" s="350">
        <v>7.535E-3</v>
      </c>
      <c r="V138" s="350">
        <v>8.1329999999999996E-3</v>
      </c>
      <c r="W138" s="350">
        <v>7.4019999999999997E-3</v>
      </c>
      <c r="X138" s="350">
        <v>3.1189999999999998E-3</v>
      </c>
      <c r="Y138" s="350">
        <v>3.078E-3</v>
      </c>
      <c r="Z138" s="350">
        <v>2.4130000000000002E-3</v>
      </c>
      <c r="AA138" s="350">
        <v>2.3930000000000002E-3</v>
      </c>
      <c r="AB138" s="350">
        <v>2.4099999999999998E-3</v>
      </c>
      <c r="AC138" s="350">
        <v>2.532E-3</v>
      </c>
      <c r="AD138" s="350">
        <v>2.5790000000000001E-3</v>
      </c>
      <c r="AE138" s="350">
        <v>3.1459999999999999E-3</v>
      </c>
      <c r="AF138" s="350">
        <v>8.2480000000000001E-3</v>
      </c>
      <c r="AG138" s="350">
        <v>7.535E-3</v>
      </c>
      <c r="AH138" s="350">
        <v>8.1329999999999996E-3</v>
      </c>
      <c r="AI138" s="350">
        <v>7.4019999999999997E-3</v>
      </c>
      <c r="AJ138" s="350">
        <v>3.1189999999999998E-3</v>
      </c>
      <c r="AK138" s="350">
        <v>3.078E-3</v>
      </c>
      <c r="AL138" s="350">
        <v>2.4130000000000002E-3</v>
      </c>
      <c r="AM138" s="350">
        <v>2.3930000000000002E-3</v>
      </c>
    </row>
    <row r="139" spans="1:39" ht="15" hidden="1" thickBot="1" x14ac:dyDescent="0.35">
      <c r="A139" s="610"/>
      <c r="B139" s="284" t="s">
        <v>68</v>
      </c>
      <c r="C139" s="121">
        <v>2.6640000000000001E-3</v>
      </c>
      <c r="D139" s="121">
        <v>2.702E-3</v>
      </c>
      <c r="E139" s="121">
        <v>2.0119999999999999E-3</v>
      </c>
      <c r="F139" s="351">
        <v>3.4529999999999999E-3</v>
      </c>
      <c r="G139" s="351">
        <v>4.1749999999999999E-3</v>
      </c>
      <c r="H139" s="351">
        <v>1.1337E-2</v>
      </c>
      <c r="I139" s="351">
        <v>1.0385999999999999E-2</v>
      </c>
      <c r="J139" s="351">
        <v>1.115E-2</v>
      </c>
      <c r="K139" s="351">
        <v>9.7389999999999994E-3</v>
      </c>
      <c r="L139" s="351">
        <v>4.1619999999999999E-3</v>
      </c>
      <c r="M139" s="351">
        <v>3.9139999999999999E-3</v>
      </c>
      <c r="N139" s="351">
        <v>3.0730000000000002E-3</v>
      </c>
      <c r="O139" s="351">
        <v>2.879E-3</v>
      </c>
      <c r="P139" s="351">
        <v>2.6879999999999999E-3</v>
      </c>
      <c r="Q139" s="351">
        <v>2.6459999999999999E-3</v>
      </c>
      <c r="R139" s="351">
        <v>3.4529999999999999E-3</v>
      </c>
      <c r="S139" s="351">
        <v>4.1749999999999999E-3</v>
      </c>
      <c r="T139" s="351">
        <v>1.1337E-2</v>
      </c>
      <c r="U139" s="351">
        <v>1.0385999999999999E-2</v>
      </c>
      <c r="V139" s="351">
        <v>1.115E-2</v>
      </c>
      <c r="W139" s="351">
        <v>9.7389999999999994E-3</v>
      </c>
      <c r="X139" s="351">
        <v>4.1619999999999999E-3</v>
      </c>
      <c r="Y139" s="351">
        <v>3.9139999999999999E-3</v>
      </c>
      <c r="Z139" s="351">
        <v>3.0730000000000002E-3</v>
      </c>
      <c r="AA139" s="351">
        <v>2.879E-3</v>
      </c>
      <c r="AB139" s="351">
        <v>2.6879999999999999E-3</v>
      </c>
      <c r="AC139" s="351">
        <v>2.6459999999999999E-3</v>
      </c>
      <c r="AD139" s="351">
        <v>3.4529999999999999E-3</v>
      </c>
      <c r="AE139" s="351">
        <v>4.1749999999999999E-3</v>
      </c>
      <c r="AF139" s="351">
        <v>1.1337E-2</v>
      </c>
      <c r="AG139" s="351">
        <v>1.0385999999999999E-2</v>
      </c>
      <c r="AH139" s="351">
        <v>1.115E-2</v>
      </c>
      <c r="AI139" s="351">
        <v>9.7389999999999994E-3</v>
      </c>
      <c r="AJ139" s="351">
        <v>4.1619999999999999E-3</v>
      </c>
      <c r="AK139" s="351">
        <v>3.9139999999999999E-3</v>
      </c>
      <c r="AL139" s="351">
        <v>3.0730000000000002E-3</v>
      </c>
      <c r="AM139" s="351">
        <v>2.879E-3</v>
      </c>
    </row>
    <row r="140" spans="1:39" ht="14.25" hidden="1" customHeight="1" x14ac:dyDescent="0.3">
      <c r="A140" s="117"/>
      <c r="B140" s="117"/>
      <c r="C140" s="122"/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</row>
    <row r="141" spans="1:39" hidden="1" x14ac:dyDescent="0.3">
      <c r="A141" s="247" t="s">
        <v>49</v>
      </c>
      <c r="B141" s="117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</row>
    <row r="142" spans="1:39" ht="15.6" hidden="1" x14ac:dyDescent="0.3">
      <c r="A142" s="602" t="s">
        <v>160</v>
      </c>
      <c r="B142" s="285" t="s">
        <v>157</v>
      </c>
      <c r="C142" s="281">
        <v>43831</v>
      </c>
      <c r="D142" s="281">
        <v>43862</v>
      </c>
      <c r="E142" s="281">
        <v>43891</v>
      </c>
      <c r="F142" s="281">
        <v>43922</v>
      </c>
      <c r="G142" s="281">
        <v>43952</v>
      </c>
      <c r="H142" s="281">
        <v>43983</v>
      </c>
      <c r="I142" s="281">
        <v>44013</v>
      </c>
      <c r="J142" s="281">
        <v>44044</v>
      </c>
      <c r="K142" s="281">
        <v>44075</v>
      </c>
      <c r="L142" s="281">
        <v>44105</v>
      </c>
      <c r="M142" s="281">
        <v>44136</v>
      </c>
      <c r="N142" s="281">
        <v>44166</v>
      </c>
      <c r="O142" s="281">
        <v>44197</v>
      </c>
      <c r="P142" s="281">
        <v>44228</v>
      </c>
      <c r="Q142" s="281">
        <v>44256</v>
      </c>
      <c r="R142" s="281">
        <v>44287</v>
      </c>
      <c r="S142" s="281">
        <v>44317</v>
      </c>
      <c r="T142" s="281">
        <v>44348</v>
      </c>
      <c r="U142" s="281">
        <v>44378</v>
      </c>
      <c r="V142" s="281">
        <v>44409</v>
      </c>
      <c r="W142" s="281">
        <v>44440</v>
      </c>
      <c r="X142" s="281">
        <v>44470</v>
      </c>
      <c r="Y142" s="281">
        <v>44501</v>
      </c>
      <c r="Z142" s="281">
        <v>44531</v>
      </c>
      <c r="AA142" s="281">
        <v>44562</v>
      </c>
      <c r="AB142" s="281">
        <v>44593</v>
      </c>
      <c r="AC142" s="281">
        <v>44621</v>
      </c>
      <c r="AD142" s="281">
        <v>44652</v>
      </c>
      <c r="AE142" s="281">
        <v>44682</v>
      </c>
      <c r="AF142" s="281">
        <v>44713</v>
      </c>
      <c r="AG142" s="281">
        <v>44743</v>
      </c>
      <c r="AH142" s="281">
        <v>44774</v>
      </c>
      <c r="AI142" s="281">
        <v>44805</v>
      </c>
      <c r="AJ142" s="281">
        <v>44835</v>
      </c>
      <c r="AK142" s="281">
        <v>44866</v>
      </c>
      <c r="AL142" s="281">
        <v>44896</v>
      </c>
      <c r="AM142" s="281">
        <v>44927</v>
      </c>
    </row>
    <row r="143" spans="1:39" hidden="1" x14ac:dyDescent="0.3">
      <c r="A143" s="603"/>
      <c r="B143" s="282" t="s">
        <v>141</v>
      </c>
      <c r="C143" s="27">
        <f>IF(C23=0,0,((C5*0.5)-C41)*C78*C110*C$2)</f>
        <v>0</v>
      </c>
      <c r="D143" s="27">
        <f>IF(D23=0,0,((D5*0.5)+C23-D41)*D78*D110*D$2)</f>
        <v>55.268360155331322</v>
      </c>
      <c r="E143" s="27">
        <f t="shared" ref="E143:AM143" si="49">IF(E23=0,0,((E5*0.5)+D23-E41)*E78*E110*E$2)</f>
        <v>113.95735377643202</v>
      </c>
      <c r="F143" s="27">
        <f t="shared" si="49"/>
        <v>221.17428769987512</v>
      </c>
      <c r="G143" s="27">
        <f t="shared" si="49"/>
        <v>357.0153274987955</v>
      </c>
      <c r="H143" s="27">
        <f t="shared" si="49"/>
        <v>611.88470461138525</v>
      </c>
      <c r="I143" s="27">
        <f t="shared" si="49"/>
        <v>610.82020418370075</v>
      </c>
      <c r="J143" s="27">
        <f t="shared" si="49"/>
        <v>626.97043013824054</v>
      </c>
      <c r="K143" s="27">
        <f t="shared" si="49"/>
        <v>601.29831576574679</v>
      </c>
      <c r="L143" s="27">
        <f t="shared" si="49"/>
        <v>345.97469763500351</v>
      </c>
      <c r="M143" s="27">
        <f t="shared" si="49"/>
        <v>456.59495908359622</v>
      </c>
      <c r="N143" s="27">
        <f t="shared" si="49"/>
        <v>2718.1321737647759</v>
      </c>
      <c r="O143" s="27">
        <f t="shared" si="49"/>
        <v>4761.7109016800468</v>
      </c>
      <c r="P143" s="27">
        <f t="shared" si="49"/>
        <v>4439.991187104536</v>
      </c>
      <c r="Q143" s="27">
        <f t="shared" si="49"/>
        <v>5055.5467061153931</v>
      </c>
      <c r="R143" s="27">
        <f t="shared" si="49"/>
        <v>4618.3905652042768</v>
      </c>
      <c r="S143" s="27">
        <f t="shared" si="49"/>
        <v>5254.1702899034344</v>
      </c>
      <c r="T143" s="27">
        <f t="shared" si="49"/>
        <v>9005.0655761448361</v>
      </c>
      <c r="U143" s="27">
        <f t="shared" si="49"/>
        <v>8989.3993957600542</v>
      </c>
      <c r="V143" s="27">
        <f t="shared" si="49"/>
        <v>9227.0811725623553</v>
      </c>
      <c r="W143" s="27">
        <f t="shared" si="49"/>
        <v>8849.2664116109099</v>
      </c>
      <c r="X143" s="27">
        <f t="shared" si="49"/>
        <v>5091.6860912037218</v>
      </c>
      <c r="Y143" s="27">
        <f t="shared" si="49"/>
        <v>5000.3853683630459</v>
      </c>
      <c r="Z143" s="27">
        <f t="shared" si="49"/>
        <v>4876.9951122916827</v>
      </c>
      <c r="AA143" s="27">
        <f t="shared" si="49"/>
        <v>4761.7109016800468</v>
      </c>
      <c r="AB143" s="27">
        <f t="shared" si="49"/>
        <v>4439.991187104536</v>
      </c>
      <c r="AC143" s="27">
        <f t="shared" si="49"/>
        <v>0</v>
      </c>
      <c r="AD143" s="27">
        <f t="shared" si="49"/>
        <v>0</v>
      </c>
      <c r="AE143" s="27">
        <f t="shared" si="49"/>
        <v>0</v>
      </c>
      <c r="AF143" s="27">
        <f t="shared" si="49"/>
        <v>0</v>
      </c>
      <c r="AG143" s="27">
        <f t="shared" si="49"/>
        <v>0</v>
      </c>
      <c r="AH143" s="27">
        <f t="shared" si="49"/>
        <v>0</v>
      </c>
      <c r="AI143" s="27">
        <f t="shared" si="49"/>
        <v>0</v>
      </c>
      <c r="AJ143" s="27">
        <f t="shared" si="49"/>
        <v>0</v>
      </c>
      <c r="AK143" s="27">
        <f t="shared" si="49"/>
        <v>0</v>
      </c>
      <c r="AL143" s="27">
        <f t="shared" si="49"/>
        <v>0</v>
      </c>
      <c r="AM143" s="27">
        <f t="shared" si="49"/>
        <v>0</v>
      </c>
    </row>
    <row r="144" spans="1:39" hidden="1" x14ac:dyDescent="0.3">
      <c r="A144" s="603"/>
      <c r="B144" s="282" t="s">
        <v>59</v>
      </c>
      <c r="C144" s="27">
        <f t="shared" ref="C144:C155" si="50">IF(C24=0,0,((C6*0.5)-C42)*C79*C111*C$2)</f>
        <v>0</v>
      </c>
      <c r="D144" s="27">
        <f t="shared" ref="D144:M155" si="51">IF(D24=0,0,((D6*0.5)+C24-D42)*D79*D111*D$2)</f>
        <v>0</v>
      </c>
      <c r="E144" s="27">
        <f t="shared" si="51"/>
        <v>0</v>
      </c>
      <c r="F144" s="27">
        <f t="shared" si="51"/>
        <v>0</v>
      </c>
      <c r="G144" s="27">
        <f t="shared" si="51"/>
        <v>0</v>
      </c>
      <c r="H144" s="27">
        <f t="shared" si="51"/>
        <v>111.51450039613863</v>
      </c>
      <c r="I144" s="27">
        <f t="shared" si="51"/>
        <v>286.00781077356351</v>
      </c>
      <c r="J144" s="27">
        <f t="shared" si="51"/>
        <v>276.97221724298078</v>
      </c>
      <c r="K144" s="27">
        <f t="shared" si="51"/>
        <v>119.43346683998521</v>
      </c>
      <c r="L144" s="27">
        <f t="shared" si="51"/>
        <v>43.721658857914797</v>
      </c>
      <c r="M144" s="27">
        <f t="shared" si="51"/>
        <v>85.932375472900944</v>
      </c>
      <c r="N144" s="27">
        <f t="shared" ref="N144:AM144" si="52">IF(N24=0,0,((N6*0.5)+M24-N42)*N79*N111*N$2)</f>
        <v>159.19490061889294</v>
      </c>
      <c r="O144" s="27">
        <f t="shared" si="52"/>
        <v>190.82352790848353</v>
      </c>
      <c r="P144" s="27">
        <f t="shared" si="52"/>
        <v>167.47192495975088</v>
      </c>
      <c r="Q144" s="27">
        <f t="shared" si="52"/>
        <v>137.7213392359443</v>
      </c>
      <c r="R144" s="27">
        <f t="shared" si="52"/>
        <v>73.342391572027978</v>
      </c>
      <c r="S144" s="27">
        <f t="shared" si="52"/>
        <v>92.306296993092005</v>
      </c>
      <c r="T144" s="27">
        <f t="shared" si="52"/>
        <v>417.77424567237364</v>
      </c>
      <c r="U144" s="27">
        <f t="shared" si="52"/>
        <v>535.74511376490864</v>
      </c>
      <c r="V144" s="27">
        <f t="shared" si="52"/>
        <v>518.81978899534124</v>
      </c>
      <c r="W144" s="27">
        <f t="shared" si="52"/>
        <v>223.72080016438386</v>
      </c>
      <c r="X144" s="27">
        <f t="shared" si="52"/>
        <v>69.640233299471461</v>
      </c>
      <c r="Y144" s="27">
        <f t="shared" si="52"/>
        <v>119.05402105191745</v>
      </c>
      <c r="Z144" s="27">
        <f t="shared" si="52"/>
        <v>184.91756888213712</v>
      </c>
      <c r="AA144" s="27">
        <f t="shared" si="52"/>
        <v>190.82352790848353</v>
      </c>
      <c r="AB144" s="27">
        <f t="shared" si="52"/>
        <v>167.47192495975088</v>
      </c>
      <c r="AC144" s="27">
        <f t="shared" si="52"/>
        <v>0</v>
      </c>
      <c r="AD144" s="27">
        <f t="shared" si="52"/>
        <v>0</v>
      </c>
      <c r="AE144" s="27">
        <f t="shared" si="52"/>
        <v>0</v>
      </c>
      <c r="AF144" s="27">
        <f t="shared" si="52"/>
        <v>0</v>
      </c>
      <c r="AG144" s="27">
        <f t="shared" si="52"/>
        <v>0</v>
      </c>
      <c r="AH144" s="27">
        <f t="shared" si="52"/>
        <v>0</v>
      </c>
      <c r="AI144" s="27">
        <f t="shared" si="52"/>
        <v>0</v>
      </c>
      <c r="AJ144" s="27">
        <f t="shared" si="52"/>
        <v>0</v>
      </c>
      <c r="AK144" s="27">
        <f t="shared" si="52"/>
        <v>0</v>
      </c>
      <c r="AL144" s="27">
        <f t="shared" si="52"/>
        <v>0</v>
      </c>
      <c r="AM144" s="27">
        <f t="shared" si="52"/>
        <v>0</v>
      </c>
    </row>
    <row r="145" spans="1:39" hidden="1" x14ac:dyDescent="0.3">
      <c r="A145" s="603"/>
      <c r="B145" s="282" t="s">
        <v>142</v>
      </c>
      <c r="C145" s="27">
        <f t="shared" si="50"/>
        <v>0</v>
      </c>
      <c r="D145" s="27">
        <f t="shared" si="51"/>
        <v>0</v>
      </c>
      <c r="E145" s="27">
        <f t="shared" si="51"/>
        <v>0</v>
      </c>
      <c r="F145" s="27">
        <f t="shared" si="51"/>
        <v>0</v>
      </c>
      <c r="G145" s="27">
        <f t="shared" si="51"/>
        <v>0</v>
      </c>
      <c r="H145" s="27">
        <f t="shared" si="51"/>
        <v>0</v>
      </c>
      <c r="I145" s="27">
        <f t="shared" si="51"/>
        <v>0</v>
      </c>
      <c r="J145" s="27">
        <f t="shared" si="51"/>
        <v>8.5439904202440022</v>
      </c>
      <c r="K145" s="27">
        <f t="shared" si="51"/>
        <v>16.106977799178068</v>
      </c>
      <c r="L145" s="27">
        <f t="shared" si="51"/>
        <v>9.1521379154019691</v>
      </c>
      <c r="M145" s="27">
        <f t="shared" si="51"/>
        <v>8.8481208513101759</v>
      </c>
      <c r="N145" s="27">
        <f t="shared" ref="N145:AM145" si="53">IF(N25=0,0,((N7*0.5)+M25-N43)*N80*N112*N$2)</f>
        <v>12.935374455118202</v>
      </c>
      <c r="O145" s="27">
        <f t="shared" si="53"/>
        <v>16.757466240154162</v>
      </c>
      <c r="P145" s="27">
        <f t="shared" si="53"/>
        <v>15.499771021197825</v>
      </c>
      <c r="Q145" s="27">
        <f t="shared" si="53"/>
        <v>16.510840344608852</v>
      </c>
      <c r="R145" s="27">
        <f t="shared" si="53"/>
        <v>15.268791626946276</v>
      </c>
      <c r="S145" s="27">
        <f t="shared" si="53"/>
        <v>18.862014314912123</v>
      </c>
      <c r="T145" s="27">
        <f t="shared" si="53"/>
        <v>33.220956244149285</v>
      </c>
      <c r="U145" s="27">
        <f t="shared" si="53"/>
        <v>33.263782664334677</v>
      </c>
      <c r="V145" s="27">
        <f t="shared" si="53"/>
        <v>34.175961680976009</v>
      </c>
      <c r="W145" s="27">
        <f t="shared" si="53"/>
        <v>32.213955598356137</v>
      </c>
      <c r="X145" s="27">
        <f t="shared" si="53"/>
        <v>18.304275830803938</v>
      </c>
      <c r="Y145" s="27">
        <f t="shared" si="53"/>
        <v>17.696241702620352</v>
      </c>
      <c r="Z145" s="27">
        <f t="shared" si="53"/>
        <v>17.247165940157604</v>
      </c>
      <c r="AA145" s="27">
        <f t="shared" si="53"/>
        <v>16.757466240154162</v>
      </c>
      <c r="AB145" s="27">
        <f t="shared" si="53"/>
        <v>15.499771021197825</v>
      </c>
      <c r="AC145" s="27">
        <f t="shared" si="53"/>
        <v>0</v>
      </c>
      <c r="AD145" s="27">
        <f t="shared" si="53"/>
        <v>0</v>
      </c>
      <c r="AE145" s="27">
        <f t="shared" si="53"/>
        <v>0</v>
      </c>
      <c r="AF145" s="27">
        <f t="shared" si="53"/>
        <v>0</v>
      </c>
      <c r="AG145" s="27">
        <f t="shared" si="53"/>
        <v>0</v>
      </c>
      <c r="AH145" s="27">
        <f t="shared" si="53"/>
        <v>0</v>
      </c>
      <c r="AI145" s="27">
        <f t="shared" si="53"/>
        <v>0</v>
      </c>
      <c r="AJ145" s="27">
        <f t="shared" si="53"/>
        <v>0</v>
      </c>
      <c r="AK145" s="27">
        <f t="shared" si="53"/>
        <v>0</v>
      </c>
      <c r="AL145" s="27">
        <f t="shared" si="53"/>
        <v>0</v>
      </c>
      <c r="AM145" s="27">
        <f t="shared" si="53"/>
        <v>0</v>
      </c>
    </row>
    <row r="146" spans="1:39" hidden="1" x14ac:dyDescent="0.3">
      <c r="A146" s="603"/>
      <c r="B146" s="282" t="s">
        <v>60</v>
      </c>
      <c r="C146" s="27">
        <f t="shared" si="50"/>
        <v>9.5928422228047597E-3</v>
      </c>
      <c r="D146" s="27">
        <f t="shared" si="51"/>
        <v>0.82602740355060922</v>
      </c>
      <c r="E146" s="27">
        <f t="shared" si="51"/>
        <v>25.613370676341773</v>
      </c>
      <c r="F146" s="27">
        <f t="shared" si="51"/>
        <v>156.3539204247341</v>
      </c>
      <c r="G146" s="27">
        <f t="shared" si="51"/>
        <v>710.1600325258579</v>
      </c>
      <c r="H146" s="27">
        <f t="shared" si="51"/>
        <v>6023.8124350037606</v>
      </c>
      <c r="I146" s="27">
        <f t="shared" si="51"/>
        <v>10606.461200933165</v>
      </c>
      <c r="J146" s="27">
        <f t="shared" si="51"/>
        <v>16525.290015470986</v>
      </c>
      <c r="K146" s="27">
        <f t="shared" si="51"/>
        <v>11817.481340474558</v>
      </c>
      <c r="L146" s="27">
        <f t="shared" si="51"/>
        <v>1707.0892317437047</v>
      </c>
      <c r="M146" s="27">
        <f t="shared" si="51"/>
        <v>623.19374197173613</v>
      </c>
      <c r="N146" s="27">
        <f t="shared" ref="N146:AM146" si="54">IF(N26=0,0,((N8*0.5)+M26-N44)*N81*N113*N$2)</f>
        <v>8.3728179922411314</v>
      </c>
      <c r="O146" s="27">
        <f t="shared" si="54"/>
        <v>0.87942627382480587</v>
      </c>
      <c r="P146" s="27">
        <f t="shared" si="54"/>
        <v>37.137866309127865</v>
      </c>
      <c r="Q146" s="27">
        <f t="shared" si="54"/>
        <v>1111.9380474946161</v>
      </c>
      <c r="R146" s="27">
        <f t="shared" si="54"/>
        <v>4116.5013682502531</v>
      </c>
      <c r="S146" s="27">
        <f t="shared" si="54"/>
        <v>14432.604551953485</v>
      </c>
      <c r="T146" s="27">
        <f t="shared" si="54"/>
        <v>84186.151483833892</v>
      </c>
      <c r="U146" s="27">
        <f t="shared" si="54"/>
        <v>108675.63192594964</v>
      </c>
      <c r="V146" s="27">
        <f t="shared" si="54"/>
        <v>105052.26421251052</v>
      </c>
      <c r="W146" s="27">
        <f t="shared" si="54"/>
        <v>43222.248154143716</v>
      </c>
      <c r="X146" s="27">
        <f t="shared" si="54"/>
        <v>3736.2275802401514</v>
      </c>
      <c r="Y146" s="27">
        <f t="shared" si="54"/>
        <v>947.91588203107983</v>
      </c>
      <c r="Z146" s="27">
        <f t="shared" si="54"/>
        <v>9.6227325157732562</v>
      </c>
      <c r="AA146" s="27">
        <f t="shared" si="54"/>
        <v>0.87942627382480587</v>
      </c>
      <c r="AB146" s="27">
        <f t="shared" si="54"/>
        <v>37.137866309127865</v>
      </c>
      <c r="AC146" s="27">
        <f t="shared" si="54"/>
        <v>0</v>
      </c>
      <c r="AD146" s="27">
        <f t="shared" si="54"/>
        <v>0</v>
      </c>
      <c r="AE146" s="27">
        <f t="shared" si="54"/>
        <v>0</v>
      </c>
      <c r="AF146" s="27">
        <f t="shared" si="54"/>
        <v>0</v>
      </c>
      <c r="AG146" s="27">
        <f t="shared" si="54"/>
        <v>0</v>
      </c>
      <c r="AH146" s="27">
        <f t="shared" si="54"/>
        <v>0</v>
      </c>
      <c r="AI146" s="27">
        <f t="shared" si="54"/>
        <v>0</v>
      </c>
      <c r="AJ146" s="27">
        <f t="shared" si="54"/>
        <v>0</v>
      </c>
      <c r="AK146" s="27">
        <f t="shared" si="54"/>
        <v>0</v>
      </c>
      <c r="AL146" s="27">
        <f t="shared" si="54"/>
        <v>0</v>
      </c>
      <c r="AM146" s="27">
        <f t="shared" si="54"/>
        <v>0</v>
      </c>
    </row>
    <row r="147" spans="1:39" hidden="1" x14ac:dyDescent="0.3">
      <c r="A147" s="603"/>
      <c r="B147" s="282" t="s">
        <v>143</v>
      </c>
      <c r="C147" s="27">
        <f t="shared" si="50"/>
        <v>0</v>
      </c>
      <c r="D147" s="27">
        <f t="shared" si="51"/>
        <v>0</v>
      </c>
      <c r="E147" s="27">
        <f t="shared" si="51"/>
        <v>0</v>
      </c>
      <c r="F147" s="27">
        <f t="shared" si="51"/>
        <v>0</v>
      </c>
      <c r="G147" s="27">
        <f t="shared" si="51"/>
        <v>0</v>
      </c>
      <c r="H147" s="27">
        <f t="shared" si="51"/>
        <v>0</v>
      </c>
      <c r="I147" s="27">
        <f t="shared" si="51"/>
        <v>0</v>
      </c>
      <c r="J147" s="27">
        <f t="shared" si="51"/>
        <v>0</v>
      </c>
      <c r="K147" s="27">
        <f t="shared" si="51"/>
        <v>0</v>
      </c>
      <c r="L147" s="27">
        <f t="shared" si="51"/>
        <v>0</v>
      </c>
      <c r="M147" s="27">
        <f t="shared" si="51"/>
        <v>0</v>
      </c>
      <c r="N147" s="27">
        <f t="shared" ref="N147:AM147" si="55">IF(N27=0,0,((N9*0.5)+M27-N45)*N82*N114*N$2)</f>
        <v>0</v>
      </c>
      <c r="O147" s="27">
        <f t="shared" si="55"/>
        <v>0</v>
      </c>
      <c r="P147" s="27">
        <f t="shared" si="55"/>
        <v>0</v>
      </c>
      <c r="Q147" s="27">
        <f t="shared" si="55"/>
        <v>0</v>
      </c>
      <c r="R147" s="27">
        <f t="shared" si="55"/>
        <v>0</v>
      </c>
      <c r="S147" s="27">
        <f t="shared" si="55"/>
        <v>0</v>
      </c>
      <c r="T147" s="27">
        <f t="shared" si="55"/>
        <v>0</v>
      </c>
      <c r="U147" s="27">
        <f t="shared" si="55"/>
        <v>0</v>
      </c>
      <c r="V147" s="27">
        <f t="shared" si="55"/>
        <v>0</v>
      </c>
      <c r="W147" s="27">
        <f t="shared" si="55"/>
        <v>0</v>
      </c>
      <c r="X147" s="27">
        <f t="shared" si="55"/>
        <v>0</v>
      </c>
      <c r="Y147" s="27">
        <f t="shared" si="55"/>
        <v>0</v>
      </c>
      <c r="Z147" s="27">
        <f t="shared" si="55"/>
        <v>0</v>
      </c>
      <c r="AA147" s="27">
        <f t="shared" si="55"/>
        <v>0</v>
      </c>
      <c r="AB147" s="27">
        <f t="shared" si="55"/>
        <v>0</v>
      </c>
      <c r="AC147" s="27">
        <f t="shared" si="55"/>
        <v>0</v>
      </c>
      <c r="AD147" s="27">
        <f t="shared" si="55"/>
        <v>0</v>
      </c>
      <c r="AE147" s="27">
        <f t="shared" si="55"/>
        <v>0</v>
      </c>
      <c r="AF147" s="27">
        <f t="shared" si="55"/>
        <v>0</v>
      </c>
      <c r="AG147" s="27">
        <f t="shared" si="55"/>
        <v>0</v>
      </c>
      <c r="AH147" s="27">
        <f t="shared" si="55"/>
        <v>0</v>
      </c>
      <c r="AI147" s="27">
        <f t="shared" si="55"/>
        <v>0</v>
      </c>
      <c r="AJ147" s="27">
        <f t="shared" si="55"/>
        <v>0</v>
      </c>
      <c r="AK147" s="27">
        <f t="shared" si="55"/>
        <v>0</v>
      </c>
      <c r="AL147" s="27">
        <f t="shared" si="55"/>
        <v>0</v>
      </c>
      <c r="AM147" s="27">
        <f t="shared" si="55"/>
        <v>0</v>
      </c>
    </row>
    <row r="148" spans="1:39" hidden="1" x14ac:dyDescent="0.3">
      <c r="A148" s="603"/>
      <c r="B148" s="283" t="s">
        <v>62</v>
      </c>
      <c r="C148" s="27">
        <f t="shared" si="50"/>
        <v>0</v>
      </c>
      <c r="D148" s="27">
        <f t="shared" si="51"/>
        <v>0</v>
      </c>
      <c r="E148" s="27">
        <f t="shared" si="51"/>
        <v>0</v>
      </c>
      <c r="F148" s="27">
        <f t="shared" si="51"/>
        <v>0</v>
      </c>
      <c r="G148" s="27">
        <f t="shared" si="51"/>
        <v>0</v>
      </c>
      <c r="H148" s="27">
        <f t="shared" si="51"/>
        <v>0</v>
      </c>
      <c r="I148" s="27">
        <f t="shared" si="51"/>
        <v>0</v>
      </c>
      <c r="J148" s="27">
        <f t="shared" si="51"/>
        <v>0</v>
      </c>
      <c r="K148" s="27">
        <f t="shared" si="51"/>
        <v>0</v>
      </c>
      <c r="L148" s="27">
        <f t="shared" si="51"/>
        <v>0</v>
      </c>
      <c r="M148" s="27">
        <f t="shared" si="51"/>
        <v>0</v>
      </c>
      <c r="N148" s="27">
        <f t="shared" ref="N148:AM148" si="56">IF(N28=0,0,((N10*0.5)+M28-N46)*N83*N115*N$2)</f>
        <v>0</v>
      </c>
      <c r="O148" s="27">
        <f t="shared" si="56"/>
        <v>0</v>
      </c>
      <c r="P148" s="27">
        <f t="shared" si="56"/>
        <v>0</v>
      </c>
      <c r="Q148" s="27">
        <f t="shared" si="56"/>
        <v>0</v>
      </c>
      <c r="R148" s="27">
        <f t="shared" si="56"/>
        <v>0</v>
      </c>
      <c r="S148" s="27">
        <f t="shared" si="56"/>
        <v>0</v>
      </c>
      <c r="T148" s="27">
        <f t="shared" si="56"/>
        <v>0</v>
      </c>
      <c r="U148" s="27">
        <f t="shared" si="56"/>
        <v>0</v>
      </c>
      <c r="V148" s="27">
        <f t="shared" si="56"/>
        <v>0</v>
      </c>
      <c r="W148" s="27">
        <f t="shared" si="56"/>
        <v>0</v>
      </c>
      <c r="X148" s="27">
        <f t="shared" si="56"/>
        <v>0</v>
      </c>
      <c r="Y148" s="27">
        <f t="shared" si="56"/>
        <v>0</v>
      </c>
      <c r="Z148" s="27">
        <f t="shared" si="56"/>
        <v>0</v>
      </c>
      <c r="AA148" s="27">
        <f t="shared" si="56"/>
        <v>0</v>
      </c>
      <c r="AB148" s="27">
        <f t="shared" si="56"/>
        <v>0</v>
      </c>
      <c r="AC148" s="27">
        <f t="shared" si="56"/>
        <v>0</v>
      </c>
      <c r="AD148" s="27">
        <f t="shared" si="56"/>
        <v>0</v>
      </c>
      <c r="AE148" s="27">
        <f t="shared" si="56"/>
        <v>0</v>
      </c>
      <c r="AF148" s="27">
        <f t="shared" si="56"/>
        <v>0</v>
      </c>
      <c r="AG148" s="27">
        <f t="shared" si="56"/>
        <v>0</v>
      </c>
      <c r="AH148" s="27">
        <f t="shared" si="56"/>
        <v>0</v>
      </c>
      <c r="AI148" s="27">
        <f t="shared" si="56"/>
        <v>0</v>
      </c>
      <c r="AJ148" s="27">
        <f t="shared" si="56"/>
        <v>0</v>
      </c>
      <c r="AK148" s="27">
        <f t="shared" si="56"/>
        <v>0</v>
      </c>
      <c r="AL148" s="27">
        <f t="shared" si="56"/>
        <v>0</v>
      </c>
      <c r="AM148" s="27">
        <f t="shared" si="56"/>
        <v>0</v>
      </c>
    </row>
    <row r="149" spans="1:39" hidden="1" x14ac:dyDescent="0.3">
      <c r="A149" s="603"/>
      <c r="B149" s="283" t="s">
        <v>63</v>
      </c>
      <c r="C149" s="27">
        <f t="shared" si="50"/>
        <v>0</v>
      </c>
      <c r="D149" s="27">
        <f t="shared" si="51"/>
        <v>23.695115894390735</v>
      </c>
      <c r="E149" s="27">
        <f t="shared" si="51"/>
        <v>45.239889183508254</v>
      </c>
      <c r="F149" s="27">
        <f t="shared" si="51"/>
        <v>59.571540259669234</v>
      </c>
      <c r="G149" s="27">
        <f t="shared" si="51"/>
        <v>658.11901121039978</v>
      </c>
      <c r="H149" s="27">
        <f t="shared" si="51"/>
        <v>6273.060389847562</v>
      </c>
      <c r="I149" s="27">
        <f t="shared" si="51"/>
        <v>9823.1120496077383</v>
      </c>
      <c r="J149" s="27">
        <f t="shared" si="51"/>
        <v>12537.605875046898</v>
      </c>
      <c r="K149" s="27">
        <f t="shared" si="51"/>
        <v>8813.8911811296475</v>
      </c>
      <c r="L149" s="27">
        <f t="shared" si="51"/>
        <v>4248.0350947813095</v>
      </c>
      <c r="M149" s="27">
        <f t="shared" si="51"/>
        <v>10044.788115686226</v>
      </c>
      <c r="N149" s="27">
        <f t="shared" ref="N149:AM149" si="57">IF(N29=0,0,((N11*0.5)+M29-N47)*N84*N116*N$2)</f>
        <v>25708.398609578511</v>
      </c>
      <c r="O149" s="27">
        <f t="shared" si="57"/>
        <v>34554.071120225912</v>
      </c>
      <c r="P149" s="27">
        <f t="shared" si="57"/>
        <v>30325.59385693603</v>
      </c>
      <c r="Q149" s="27">
        <f t="shared" si="57"/>
        <v>24938.397287224732</v>
      </c>
      <c r="R149" s="27">
        <f t="shared" si="57"/>
        <v>13280.742905679421</v>
      </c>
      <c r="S149" s="27">
        <f t="shared" si="57"/>
        <v>16714.701725217375</v>
      </c>
      <c r="T149" s="27">
        <f t="shared" si="57"/>
        <v>75650.005821531347</v>
      </c>
      <c r="U149" s="27">
        <f t="shared" si="57"/>
        <v>97012.01401236208</v>
      </c>
      <c r="V149" s="27">
        <f t="shared" si="57"/>
        <v>93947.198671032529</v>
      </c>
      <c r="W149" s="27">
        <f t="shared" si="57"/>
        <v>40511.065510021377</v>
      </c>
      <c r="X149" s="27">
        <f t="shared" si="57"/>
        <v>12610.361000207047</v>
      </c>
      <c r="Y149" s="27">
        <f t="shared" si="57"/>
        <v>21558.144090857357</v>
      </c>
      <c r="Z149" s="27">
        <f t="shared" si="57"/>
        <v>33484.627899747422</v>
      </c>
      <c r="AA149" s="27">
        <f t="shared" si="57"/>
        <v>34554.071120225912</v>
      </c>
      <c r="AB149" s="27">
        <f t="shared" si="57"/>
        <v>30325.59385693603</v>
      </c>
      <c r="AC149" s="27">
        <f t="shared" si="57"/>
        <v>0</v>
      </c>
      <c r="AD149" s="27">
        <f t="shared" si="57"/>
        <v>0</v>
      </c>
      <c r="AE149" s="27">
        <f t="shared" si="57"/>
        <v>0</v>
      </c>
      <c r="AF149" s="27">
        <f t="shared" si="57"/>
        <v>0</v>
      </c>
      <c r="AG149" s="27">
        <f t="shared" si="57"/>
        <v>0</v>
      </c>
      <c r="AH149" s="27">
        <f t="shared" si="57"/>
        <v>0</v>
      </c>
      <c r="AI149" s="27">
        <f t="shared" si="57"/>
        <v>0</v>
      </c>
      <c r="AJ149" s="27">
        <f t="shared" si="57"/>
        <v>0</v>
      </c>
      <c r="AK149" s="27">
        <f t="shared" si="57"/>
        <v>0</v>
      </c>
      <c r="AL149" s="27">
        <f t="shared" si="57"/>
        <v>0</v>
      </c>
      <c r="AM149" s="27">
        <f t="shared" si="57"/>
        <v>0</v>
      </c>
    </row>
    <row r="150" spans="1:39" ht="15.75" hidden="1" customHeight="1" x14ac:dyDescent="0.3">
      <c r="A150" s="603"/>
      <c r="B150" s="283" t="s">
        <v>64</v>
      </c>
      <c r="C150" s="27">
        <f t="shared" si="50"/>
        <v>1374.955532746701</v>
      </c>
      <c r="D150" s="27">
        <f t="shared" si="51"/>
        <v>4022.9463984966401</v>
      </c>
      <c r="E150" s="123">
        <f t="shared" si="51"/>
        <v>7748.5557123221761</v>
      </c>
      <c r="F150" s="27">
        <f t="shared" si="51"/>
        <v>14025.702977673074</v>
      </c>
      <c r="G150" s="27">
        <f t="shared" si="51"/>
        <v>25663.208868623144</v>
      </c>
      <c r="H150" s="27">
        <f t="shared" si="51"/>
        <v>50400.244823563764</v>
      </c>
      <c r="I150" s="27">
        <f t="shared" si="51"/>
        <v>80567.413992040674</v>
      </c>
      <c r="J150" s="27">
        <f t="shared" si="51"/>
        <v>82349.910820853067</v>
      </c>
      <c r="K150" s="27">
        <f t="shared" si="51"/>
        <v>99782.622071377336</v>
      </c>
      <c r="L150" s="27">
        <f t="shared" si="51"/>
        <v>75502.508231456974</v>
      </c>
      <c r="M150" s="124">
        <f t="shared" si="51"/>
        <v>72261.312186663446</v>
      </c>
      <c r="N150" s="27">
        <f t="shared" ref="N150:AM150" si="58">IF(N30=0,0,((N12*0.5)+M30-N48)*N85*N117*N$2)</f>
        <v>99518.020940353657</v>
      </c>
      <c r="O150" s="27">
        <f t="shared" si="58"/>
        <v>130799.78864195565</v>
      </c>
      <c r="P150" s="27">
        <f t="shared" si="58"/>
        <v>102263.79933697313</v>
      </c>
      <c r="Q150" s="27">
        <f t="shared" si="58"/>
        <v>114609.59199111362</v>
      </c>
      <c r="R150" s="27">
        <f t="shared" si="58"/>
        <v>111967.09777125674</v>
      </c>
      <c r="S150" s="27">
        <f t="shared" si="58"/>
        <v>146099.57336947552</v>
      </c>
      <c r="T150" s="27">
        <f t="shared" si="58"/>
        <v>210949.33742588083</v>
      </c>
      <c r="U150" s="27">
        <f t="shared" si="58"/>
        <v>261134.7503835356</v>
      </c>
      <c r="V150" s="27">
        <f t="shared" si="58"/>
        <v>214401.31576927405</v>
      </c>
      <c r="W150" s="27">
        <f t="shared" si="58"/>
        <v>216923.84400353007</v>
      </c>
      <c r="X150" s="27">
        <f t="shared" si="58"/>
        <v>141872.66633950689</v>
      </c>
      <c r="Y150" s="27">
        <f t="shared" si="58"/>
        <v>115216.58186150034</v>
      </c>
      <c r="Z150" s="27">
        <f t="shared" si="58"/>
        <v>118139.56819229577</v>
      </c>
      <c r="AA150" s="27">
        <f t="shared" si="58"/>
        <v>130799.78864195565</v>
      </c>
      <c r="AB150" s="27">
        <f t="shared" si="58"/>
        <v>102263.79933697313</v>
      </c>
      <c r="AC150" s="27">
        <f t="shared" si="58"/>
        <v>0</v>
      </c>
      <c r="AD150" s="27">
        <f t="shared" si="58"/>
        <v>0</v>
      </c>
      <c r="AE150" s="27">
        <f t="shared" si="58"/>
        <v>0</v>
      </c>
      <c r="AF150" s="27">
        <f t="shared" si="58"/>
        <v>0</v>
      </c>
      <c r="AG150" s="27">
        <f t="shared" si="58"/>
        <v>0</v>
      </c>
      <c r="AH150" s="27">
        <f t="shared" si="58"/>
        <v>0</v>
      </c>
      <c r="AI150" s="27">
        <f t="shared" si="58"/>
        <v>0</v>
      </c>
      <c r="AJ150" s="27">
        <f t="shared" si="58"/>
        <v>0</v>
      </c>
      <c r="AK150" s="27">
        <f t="shared" si="58"/>
        <v>0</v>
      </c>
      <c r="AL150" s="27">
        <f t="shared" si="58"/>
        <v>0</v>
      </c>
      <c r="AM150" s="27">
        <f t="shared" si="58"/>
        <v>0</v>
      </c>
    </row>
    <row r="151" spans="1:39" hidden="1" x14ac:dyDescent="0.3">
      <c r="A151" s="603"/>
      <c r="B151" s="283" t="s">
        <v>65</v>
      </c>
      <c r="C151" s="27">
        <f t="shared" si="50"/>
        <v>0</v>
      </c>
      <c r="D151" s="27">
        <f t="shared" si="51"/>
        <v>0</v>
      </c>
      <c r="E151" s="27">
        <f t="shared" si="51"/>
        <v>0</v>
      </c>
      <c r="F151" s="27">
        <f t="shared" si="51"/>
        <v>0</v>
      </c>
      <c r="G151" s="27">
        <f t="shared" si="51"/>
        <v>0</v>
      </c>
      <c r="H151" s="27">
        <f t="shared" si="51"/>
        <v>0</v>
      </c>
      <c r="I151" s="27">
        <f t="shared" si="51"/>
        <v>0</v>
      </c>
      <c r="J151" s="27">
        <f t="shared" si="51"/>
        <v>0</v>
      </c>
      <c r="K151" s="27">
        <f t="shared" si="51"/>
        <v>0</v>
      </c>
      <c r="L151" s="27">
        <f t="shared" si="51"/>
        <v>0</v>
      </c>
      <c r="M151" s="27">
        <f t="shared" si="51"/>
        <v>0</v>
      </c>
      <c r="N151" s="27">
        <f t="shared" ref="N151:AM151" si="59">IF(N31=0,0,((N13*0.5)+M31-N49)*N86*N118*N$2)</f>
        <v>0</v>
      </c>
      <c r="O151" s="27">
        <f t="shared" si="59"/>
        <v>0</v>
      </c>
      <c r="P151" s="27">
        <f t="shared" si="59"/>
        <v>0</v>
      </c>
      <c r="Q151" s="27">
        <f t="shared" si="59"/>
        <v>0</v>
      </c>
      <c r="R151" s="27">
        <f t="shared" si="59"/>
        <v>0</v>
      </c>
      <c r="S151" s="27">
        <f t="shared" si="59"/>
        <v>0</v>
      </c>
      <c r="T151" s="27">
        <f t="shared" si="59"/>
        <v>0</v>
      </c>
      <c r="U151" s="27">
        <f t="shared" si="59"/>
        <v>0</v>
      </c>
      <c r="V151" s="27">
        <f t="shared" si="59"/>
        <v>0</v>
      </c>
      <c r="W151" s="27">
        <f t="shared" si="59"/>
        <v>0</v>
      </c>
      <c r="X151" s="27">
        <f t="shared" si="59"/>
        <v>0</v>
      </c>
      <c r="Y151" s="27">
        <f t="shared" si="59"/>
        <v>0</v>
      </c>
      <c r="Z151" s="27">
        <f t="shared" si="59"/>
        <v>0</v>
      </c>
      <c r="AA151" s="27">
        <f t="shared" si="59"/>
        <v>0</v>
      </c>
      <c r="AB151" s="27">
        <f t="shared" si="59"/>
        <v>0</v>
      </c>
      <c r="AC151" s="27">
        <f t="shared" si="59"/>
        <v>0</v>
      </c>
      <c r="AD151" s="27">
        <f t="shared" si="59"/>
        <v>0</v>
      </c>
      <c r="AE151" s="27">
        <f t="shared" si="59"/>
        <v>0</v>
      </c>
      <c r="AF151" s="27">
        <f t="shared" si="59"/>
        <v>0</v>
      </c>
      <c r="AG151" s="27">
        <f t="shared" si="59"/>
        <v>0</v>
      </c>
      <c r="AH151" s="27">
        <f t="shared" si="59"/>
        <v>0</v>
      </c>
      <c r="AI151" s="27">
        <f t="shared" si="59"/>
        <v>0</v>
      </c>
      <c r="AJ151" s="27">
        <f t="shared" si="59"/>
        <v>0</v>
      </c>
      <c r="AK151" s="27">
        <f t="shared" si="59"/>
        <v>0</v>
      </c>
      <c r="AL151" s="27">
        <f t="shared" si="59"/>
        <v>0</v>
      </c>
      <c r="AM151" s="27">
        <f t="shared" si="59"/>
        <v>0</v>
      </c>
    </row>
    <row r="152" spans="1:39" hidden="1" x14ac:dyDescent="0.3">
      <c r="A152" s="603"/>
      <c r="B152" s="283" t="s">
        <v>144</v>
      </c>
      <c r="C152" s="27">
        <f t="shared" si="50"/>
        <v>0</v>
      </c>
      <c r="D152" s="27">
        <f t="shared" si="51"/>
        <v>0</v>
      </c>
      <c r="E152" s="27">
        <f t="shared" si="51"/>
        <v>0</v>
      </c>
      <c r="F152" s="27">
        <f t="shared" si="51"/>
        <v>339.03978631631691</v>
      </c>
      <c r="G152" s="27">
        <f t="shared" si="51"/>
        <v>813.63841361034338</v>
      </c>
      <c r="H152" s="27">
        <f t="shared" si="51"/>
        <v>1466.8338438242422</v>
      </c>
      <c r="I152" s="27">
        <f t="shared" si="51"/>
        <v>1464.2819819418892</v>
      </c>
      <c r="J152" s="27">
        <f t="shared" si="51"/>
        <v>1947.0738169333599</v>
      </c>
      <c r="K152" s="27">
        <f t="shared" si="51"/>
        <v>2293.240987162344</v>
      </c>
      <c r="L152" s="27">
        <f t="shared" si="51"/>
        <v>1643.6140825509613</v>
      </c>
      <c r="M152" s="27">
        <f t="shared" si="51"/>
        <v>2315.0730652693073</v>
      </c>
      <c r="N152" s="27">
        <f t="shared" ref="N152:AM152" si="60">IF(N32=0,0,((N14*0.5)+M32-N50)*N87*N119*N$2)</f>
        <v>3461.5455636336997</v>
      </c>
      <c r="O152" s="27">
        <f t="shared" si="60"/>
        <v>4190.5183745999648</v>
      </c>
      <c r="P152" s="27">
        <f t="shared" si="60"/>
        <v>3907.3906494530916</v>
      </c>
      <c r="Q152" s="27">
        <f t="shared" si="60"/>
        <v>4449.1070128071342</v>
      </c>
      <c r="R152" s="27">
        <f t="shared" si="60"/>
        <v>4064.3900741095531</v>
      </c>
      <c r="S152" s="27">
        <f t="shared" si="60"/>
        <v>4623.9046422052179</v>
      </c>
      <c r="T152" s="27">
        <f t="shared" si="60"/>
        <v>7924.8601060594465</v>
      </c>
      <c r="U152" s="27">
        <f t="shared" si="60"/>
        <v>7911.0731672641759</v>
      </c>
      <c r="V152" s="27">
        <f t="shared" si="60"/>
        <v>8120.243751863547</v>
      </c>
      <c r="W152" s="27">
        <f t="shared" si="60"/>
        <v>7787.7498792507595</v>
      </c>
      <c r="X152" s="27">
        <f t="shared" si="60"/>
        <v>4480.9112866041769</v>
      </c>
      <c r="Y152" s="27">
        <f t="shared" si="60"/>
        <v>4400.5625706535457</v>
      </c>
      <c r="Z152" s="27">
        <f t="shared" si="60"/>
        <v>4291.9736315116897</v>
      </c>
      <c r="AA152" s="27">
        <f t="shared" si="60"/>
        <v>4190.5183745999648</v>
      </c>
      <c r="AB152" s="27">
        <f t="shared" si="60"/>
        <v>3907.3906494530916</v>
      </c>
      <c r="AC152" s="27">
        <f t="shared" si="60"/>
        <v>0</v>
      </c>
      <c r="AD152" s="27">
        <f t="shared" si="60"/>
        <v>0</v>
      </c>
      <c r="AE152" s="27">
        <f t="shared" si="60"/>
        <v>0</v>
      </c>
      <c r="AF152" s="27">
        <f t="shared" si="60"/>
        <v>0</v>
      </c>
      <c r="AG152" s="27">
        <f t="shared" si="60"/>
        <v>0</v>
      </c>
      <c r="AH152" s="27">
        <f t="shared" si="60"/>
        <v>0</v>
      </c>
      <c r="AI152" s="27">
        <f t="shared" si="60"/>
        <v>0</v>
      </c>
      <c r="AJ152" s="27">
        <f t="shared" si="60"/>
        <v>0</v>
      </c>
      <c r="AK152" s="27">
        <f t="shared" si="60"/>
        <v>0</v>
      </c>
      <c r="AL152" s="27">
        <f t="shared" si="60"/>
        <v>0</v>
      </c>
      <c r="AM152" s="27">
        <f t="shared" si="60"/>
        <v>0</v>
      </c>
    </row>
    <row r="153" spans="1:39" hidden="1" x14ac:dyDescent="0.3">
      <c r="A153" s="603"/>
      <c r="B153" s="283" t="s">
        <v>145</v>
      </c>
      <c r="C153" s="27">
        <f t="shared" si="50"/>
        <v>0</v>
      </c>
      <c r="D153" s="27">
        <f t="shared" si="51"/>
        <v>0</v>
      </c>
      <c r="E153" s="27">
        <f t="shared" si="51"/>
        <v>0</v>
      </c>
      <c r="F153" s="27">
        <f t="shared" si="51"/>
        <v>0</v>
      </c>
      <c r="G153" s="27">
        <f t="shared" si="51"/>
        <v>0</v>
      </c>
      <c r="H153" s="27">
        <f t="shared" si="51"/>
        <v>0</v>
      </c>
      <c r="I153" s="27">
        <f t="shared" si="51"/>
        <v>0</v>
      </c>
      <c r="J153" s="27">
        <f t="shared" si="51"/>
        <v>0</v>
      </c>
      <c r="K153" s="27">
        <f t="shared" si="51"/>
        <v>0</v>
      </c>
      <c r="L153" s="27">
        <f t="shared" si="51"/>
        <v>0</v>
      </c>
      <c r="M153" s="27">
        <f t="shared" si="51"/>
        <v>0</v>
      </c>
      <c r="N153" s="27">
        <f t="shared" ref="N153:AM153" si="61">IF(N33=0,0,((N15*0.5)+M33-N51)*N88*N120*N$2)</f>
        <v>0</v>
      </c>
      <c r="O153" s="27">
        <f t="shared" si="61"/>
        <v>0</v>
      </c>
      <c r="P153" s="27">
        <f t="shared" si="61"/>
        <v>0</v>
      </c>
      <c r="Q153" s="27">
        <f t="shared" si="61"/>
        <v>0</v>
      </c>
      <c r="R153" s="27">
        <f t="shared" si="61"/>
        <v>0</v>
      </c>
      <c r="S153" s="27">
        <f t="shared" si="61"/>
        <v>0</v>
      </c>
      <c r="T153" s="27">
        <f t="shared" si="61"/>
        <v>0</v>
      </c>
      <c r="U153" s="27">
        <f t="shared" si="61"/>
        <v>0</v>
      </c>
      <c r="V153" s="27">
        <f t="shared" si="61"/>
        <v>0</v>
      </c>
      <c r="W153" s="27">
        <f t="shared" si="61"/>
        <v>0</v>
      </c>
      <c r="X153" s="27">
        <f t="shared" si="61"/>
        <v>0</v>
      </c>
      <c r="Y153" s="27">
        <f t="shared" si="61"/>
        <v>0</v>
      </c>
      <c r="Z153" s="27">
        <f t="shared" si="61"/>
        <v>0</v>
      </c>
      <c r="AA153" s="27">
        <f t="shared" si="61"/>
        <v>0</v>
      </c>
      <c r="AB153" s="27">
        <f t="shared" si="61"/>
        <v>0</v>
      </c>
      <c r="AC153" s="27">
        <f t="shared" si="61"/>
        <v>0</v>
      </c>
      <c r="AD153" s="27">
        <f t="shared" si="61"/>
        <v>0</v>
      </c>
      <c r="AE153" s="27">
        <f t="shared" si="61"/>
        <v>0</v>
      </c>
      <c r="AF153" s="27">
        <f t="shared" si="61"/>
        <v>0</v>
      </c>
      <c r="AG153" s="27">
        <f t="shared" si="61"/>
        <v>0</v>
      </c>
      <c r="AH153" s="27">
        <f t="shared" si="61"/>
        <v>0</v>
      </c>
      <c r="AI153" s="27">
        <f t="shared" si="61"/>
        <v>0</v>
      </c>
      <c r="AJ153" s="27">
        <f t="shared" si="61"/>
        <v>0</v>
      </c>
      <c r="AK153" s="27">
        <f t="shared" si="61"/>
        <v>0</v>
      </c>
      <c r="AL153" s="27">
        <f t="shared" si="61"/>
        <v>0</v>
      </c>
      <c r="AM153" s="27">
        <f t="shared" si="61"/>
        <v>0</v>
      </c>
    </row>
    <row r="154" spans="1:39" ht="15.75" hidden="1" customHeight="1" x14ac:dyDescent="0.3">
      <c r="A154" s="603"/>
      <c r="B154" s="283" t="s">
        <v>67</v>
      </c>
      <c r="C154" s="27">
        <f t="shared" si="50"/>
        <v>58.909301309307985</v>
      </c>
      <c r="D154" s="27">
        <f t="shared" si="51"/>
        <v>111.98943078306556</v>
      </c>
      <c r="E154" s="27">
        <f t="shared" si="51"/>
        <v>114.98449547488813</v>
      </c>
      <c r="F154" s="27">
        <f t="shared" si="51"/>
        <v>167.07309178778803</v>
      </c>
      <c r="G154" s="27">
        <f t="shared" si="51"/>
        <v>1648.7011800840176</v>
      </c>
      <c r="H154" s="27">
        <f t="shared" si="51"/>
        <v>5497.5130591863108</v>
      </c>
      <c r="I154" s="27">
        <f t="shared" si="51"/>
        <v>5649.2141737076427</v>
      </c>
      <c r="J154" s="27">
        <f t="shared" si="51"/>
        <v>5786.8603151086563</v>
      </c>
      <c r="K154" s="27">
        <f t="shared" si="51"/>
        <v>5412.4058653233487</v>
      </c>
      <c r="L154" s="27">
        <f t="shared" si="51"/>
        <v>3074.9128111098921</v>
      </c>
      <c r="M154" s="27">
        <f t="shared" si="51"/>
        <v>3113.7556544870281</v>
      </c>
      <c r="N154" s="27">
        <f t="shared" ref="N154:AM154" si="62">IF(N34=0,0,((N16*0.5)+M34-N52)*N89*N121*N$2)</f>
        <v>3600.2639749241976</v>
      </c>
      <c r="O154" s="27">
        <f t="shared" si="62"/>
        <v>3985.2078656583685</v>
      </c>
      <c r="P154" s="27">
        <f t="shared" si="62"/>
        <v>3703.4056202019219</v>
      </c>
      <c r="Q154" s="27">
        <f t="shared" si="62"/>
        <v>4158.6704982267347</v>
      </c>
      <c r="R154" s="27">
        <f t="shared" si="62"/>
        <v>4059.6757225900251</v>
      </c>
      <c r="S154" s="27">
        <f t="shared" si="62"/>
        <v>4478.653761332791</v>
      </c>
      <c r="T154" s="27">
        <f t="shared" si="62"/>
        <v>7838.295176360446</v>
      </c>
      <c r="U154" s="27">
        <f t="shared" si="62"/>
        <v>7906.8397305771477</v>
      </c>
      <c r="V154" s="27">
        <f t="shared" si="62"/>
        <v>8099.4941327868419</v>
      </c>
      <c r="W154" s="27">
        <f t="shared" si="62"/>
        <v>7575.3944562984398</v>
      </c>
      <c r="X154" s="27">
        <f t="shared" si="62"/>
        <v>4303.7565996524381</v>
      </c>
      <c r="Y154" s="27">
        <f t="shared" si="62"/>
        <v>4190.1950849075638</v>
      </c>
      <c r="Z154" s="27">
        <f t="shared" si="62"/>
        <v>4064.1030396465021</v>
      </c>
      <c r="AA154" s="27">
        <f t="shared" si="62"/>
        <v>3985.2078656583685</v>
      </c>
      <c r="AB154" s="27">
        <f t="shared" si="62"/>
        <v>3703.4056202019219</v>
      </c>
      <c r="AC154" s="27">
        <f t="shared" si="62"/>
        <v>0</v>
      </c>
      <c r="AD154" s="27">
        <f t="shared" si="62"/>
        <v>0</v>
      </c>
      <c r="AE154" s="27">
        <f t="shared" si="62"/>
        <v>0</v>
      </c>
      <c r="AF154" s="27">
        <f t="shared" si="62"/>
        <v>0</v>
      </c>
      <c r="AG154" s="27">
        <f t="shared" si="62"/>
        <v>0</v>
      </c>
      <c r="AH154" s="27">
        <f t="shared" si="62"/>
        <v>0</v>
      </c>
      <c r="AI154" s="27">
        <f t="shared" si="62"/>
        <v>0</v>
      </c>
      <c r="AJ154" s="27">
        <f t="shared" si="62"/>
        <v>0</v>
      </c>
      <c r="AK154" s="27">
        <f t="shared" si="62"/>
        <v>0</v>
      </c>
      <c r="AL154" s="27">
        <f t="shared" si="62"/>
        <v>0</v>
      </c>
      <c r="AM154" s="27">
        <f t="shared" si="62"/>
        <v>0</v>
      </c>
    </row>
    <row r="155" spans="1:39" ht="15.75" hidden="1" customHeight="1" x14ac:dyDescent="0.3">
      <c r="A155" s="603"/>
      <c r="B155" s="283" t="s">
        <v>68</v>
      </c>
      <c r="C155" s="27">
        <f t="shared" si="50"/>
        <v>0</v>
      </c>
      <c r="D155" s="27">
        <f t="shared" si="51"/>
        <v>0</v>
      </c>
      <c r="E155" s="27">
        <f t="shared" si="51"/>
        <v>0</v>
      </c>
      <c r="F155" s="27">
        <f t="shared" si="51"/>
        <v>0</v>
      </c>
      <c r="G155" s="27">
        <f t="shared" si="51"/>
        <v>0</v>
      </c>
      <c r="H155" s="27">
        <f t="shared" si="51"/>
        <v>0</v>
      </c>
      <c r="I155" s="27">
        <f t="shared" si="51"/>
        <v>0</v>
      </c>
      <c r="J155" s="27">
        <f t="shared" si="51"/>
        <v>0</v>
      </c>
      <c r="K155" s="27">
        <f t="shared" si="51"/>
        <v>0</v>
      </c>
      <c r="L155" s="27">
        <f t="shared" si="51"/>
        <v>0</v>
      </c>
      <c r="M155" s="27">
        <f t="shared" si="51"/>
        <v>0</v>
      </c>
      <c r="N155" s="27">
        <f t="shared" ref="N155:AM155" si="63">IF(N35=0,0,((N17*0.5)+M35-N53)*N90*N122*N$2)</f>
        <v>260.87133389931358</v>
      </c>
      <c r="O155" s="27">
        <f t="shared" si="63"/>
        <v>578.45087069707131</v>
      </c>
      <c r="P155" s="27">
        <f t="shared" si="63"/>
        <v>489.54570113174162</v>
      </c>
      <c r="Q155" s="27">
        <f t="shared" si="63"/>
        <v>466.9875957842076</v>
      </c>
      <c r="R155" s="27">
        <f t="shared" si="63"/>
        <v>421.08063590392408</v>
      </c>
      <c r="S155" s="27">
        <f t="shared" si="63"/>
        <v>485.46903999953128</v>
      </c>
      <c r="T155" s="27">
        <f t="shared" si="63"/>
        <v>777.14959435113622</v>
      </c>
      <c r="U155" s="27">
        <f t="shared" si="63"/>
        <v>778.45466595479331</v>
      </c>
      <c r="V155" s="27">
        <f t="shared" si="63"/>
        <v>808.97181885112843</v>
      </c>
      <c r="W155" s="27">
        <f t="shared" si="63"/>
        <v>776.48029374709165</v>
      </c>
      <c r="X155" s="27">
        <f t="shared" si="63"/>
        <v>487.22053529238917</v>
      </c>
      <c r="Y155" s="27">
        <f t="shared" si="63"/>
        <v>510.14138250652741</v>
      </c>
      <c r="Z155" s="27">
        <f t="shared" si="63"/>
        <v>521.74266779862717</v>
      </c>
      <c r="AA155" s="27">
        <f t="shared" si="63"/>
        <v>578.45087069707131</v>
      </c>
      <c r="AB155" s="27">
        <f t="shared" si="63"/>
        <v>489.54570113174162</v>
      </c>
      <c r="AC155" s="27">
        <f t="shared" si="63"/>
        <v>0</v>
      </c>
      <c r="AD155" s="27">
        <f t="shared" si="63"/>
        <v>0</v>
      </c>
      <c r="AE155" s="27">
        <f t="shared" si="63"/>
        <v>0</v>
      </c>
      <c r="AF155" s="27">
        <f t="shared" si="63"/>
        <v>0</v>
      </c>
      <c r="AG155" s="27">
        <f t="shared" si="63"/>
        <v>0</v>
      </c>
      <c r="AH155" s="27">
        <f t="shared" si="63"/>
        <v>0</v>
      </c>
      <c r="AI155" s="27">
        <f t="shared" si="63"/>
        <v>0</v>
      </c>
      <c r="AJ155" s="27">
        <f t="shared" si="63"/>
        <v>0</v>
      </c>
      <c r="AK155" s="27">
        <f t="shared" si="63"/>
        <v>0</v>
      </c>
      <c r="AL155" s="27">
        <f t="shared" si="63"/>
        <v>0</v>
      </c>
      <c r="AM155" s="27">
        <f t="shared" si="63"/>
        <v>0</v>
      </c>
    </row>
    <row r="156" spans="1:39" ht="15.75" hidden="1" customHeight="1" x14ac:dyDescent="0.3">
      <c r="A156" s="603"/>
      <c r="B156" s="13"/>
      <c r="C156" s="3"/>
      <c r="D156" s="3">
        <f t="shared" ref="D156:M156" si="64">IF(D36=0,0,((D18*0.5)+C36-D54)*D91*D123*D$2)</f>
        <v>0</v>
      </c>
      <c r="E156" s="3">
        <f t="shared" si="64"/>
        <v>0</v>
      </c>
      <c r="F156" s="3">
        <f t="shared" si="64"/>
        <v>0</v>
      </c>
      <c r="G156" s="3">
        <f t="shared" si="64"/>
        <v>0</v>
      </c>
      <c r="H156" s="3">
        <f t="shared" si="64"/>
        <v>0</v>
      </c>
      <c r="I156" s="3">
        <f t="shared" si="64"/>
        <v>0</v>
      </c>
      <c r="J156" s="3">
        <f t="shared" si="64"/>
        <v>0</v>
      </c>
      <c r="K156" s="3">
        <f t="shared" si="64"/>
        <v>0</v>
      </c>
      <c r="L156" s="3">
        <f t="shared" si="64"/>
        <v>0</v>
      </c>
      <c r="M156" s="3">
        <f t="shared" si="64"/>
        <v>0</v>
      </c>
      <c r="N156" s="3">
        <f t="shared" ref="N156:AM156" si="65">IF(N36=0,0,((N18*0.5)+M36-N54)*N91*N123*N$2)</f>
        <v>0</v>
      </c>
      <c r="O156" s="3">
        <f t="shared" si="65"/>
        <v>0</v>
      </c>
      <c r="P156" s="3">
        <f t="shared" si="65"/>
        <v>0</v>
      </c>
      <c r="Q156" s="3">
        <f t="shared" si="65"/>
        <v>0</v>
      </c>
      <c r="R156" s="3">
        <f t="shared" si="65"/>
        <v>0</v>
      </c>
      <c r="S156" s="3">
        <f t="shared" si="65"/>
        <v>0</v>
      </c>
      <c r="T156" s="3">
        <f t="shared" si="65"/>
        <v>0</v>
      </c>
      <c r="U156" s="3">
        <f t="shared" si="65"/>
        <v>0</v>
      </c>
      <c r="V156" s="3">
        <f t="shared" si="65"/>
        <v>0</v>
      </c>
      <c r="W156" s="3">
        <f t="shared" si="65"/>
        <v>0</v>
      </c>
      <c r="X156" s="3">
        <f t="shared" si="65"/>
        <v>0</v>
      </c>
      <c r="Y156" s="3">
        <f t="shared" si="65"/>
        <v>0</v>
      </c>
      <c r="Z156" s="3">
        <f t="shared" si="65"/>
        <v>0</v>
      </c>
      <c r="AA156" s="3">
        <f t="shared" si="65"/>
        <v>0</v>
      </c>
      <c r="AB156" s="3">
        <f t="shared" si="65"/>
        <v>0</v>
      </c>
      <c r="AC156" s="3">
        <f t="shared" si="65"/>
        <v>0</v>
      </c>
      <c r="AD156" s="3">
        <f t="shared" si="65"/>
        <v>0</v>
      </c>
      <c r="AE156" s="3">
        <f t="shared" si="65"/>
        <v>0</v>
      </c>
      <c r="AF156" s="3">
        <f t="shared" si="65"/>
        <v>0</v>
      </c>
      <c r="AG156" s="3">
        <f t="shared" si="65"/>
        <v>0</v>
      </c>
      <c r="AH156" s="3">
        <f t="shared" si="65"/>
        <v>0</v>
      </c>
      <c r="AI156" s="3">
        <f t="shared" si="65"/>
        <v>0</v>
      </c>
      <c r="AJ156" s="3">
        <f t="shared" si="65"/>
        <v>0</v>
      </c>
      <c r="AK156" s="3">
        <f t="shared" si="65"/>
        <v>0</v>
      </c>
      <c r="AL156" s="3">
        <f t="shared" si="65"/>
        <v>0</v>
      </c>
      <c r="AM156" s="3">
        <f t="shared" si="65"/>
        <v>0</v>
      </c>
    </row>
    <row r="157" spans="1:39" ht="15.75" hidden="1" customHeight="1" x14ac:dyDescent="0.3">
      <c r="A157" s="603"/>
      <c r="B157" s="277" t="s">
        <v>149</v>
      </c>
      <c r="C157" s="27">
        <f>SUM(C143:C156)</f>
        <v>1433.8744268982318</v>
      </c>
      <c r="D157" s="27">
        <f>SUM(D143:D156)</f>
        <v>4214.7253327329781</v>
      </c>
      <c r="E157" s="124">
        <f t="shared" ref="E157:AM157" si="66">SUM(E143:E156)</f>
        <v>8048.350821433346</v>
      </c>
      <c r="F157" s="124">
        <f t="shared" si="66"/>
        <v>14968.915604161457</v>
      </c>
      <c r="G157" s="124">
        <f t="shared" si="66"/>
        <v>29850.84283355256</v>
      </c>
      <c r="H157" s="124">
        <f t="shared" si="66"/>
        <v>70384.863756433158</v>
      </c>
      <c r="I157" s="124">
        <f t="shared" si="66"/>
        <v>109007.31141318838</v>
      </c>
      <c r="J157" s="124">
        <f t="shared" si="66"/>
        <v>120059.22748121445</v>
      </c>
      <c r="K157" s="124">
        <f t="shared" si="66"/>
        <v>128856.48020587214</v>
      </c>
      <c r="L157" s="124">
        <f t="shared" si="66"/>
        <v>86575.007946051177</v>
      </c>
      <c r="M157" s="124">
        <f t="shared" si="66"/>
        <v>88909.498219485555</v>
      </c>
      <c r="N157" s="27">
        <f t="shared" si="66"/>
        <v>135447.73568922043</v>
      </c>
      <c r="O157" s="27">
        <f t="shared" si="66"/>
        <v>179078.20819523945</v>
      </c>
      <c r="P157" s="27">
        <f t="shared" si="66"/>
        <v>145349.83591409054</v>
      </c>
      <c r="Q157" s="27">
        <f t="shared" si="66"/>
        <v>154944.471318347</v>
      </c>
      <c r="R157" s="27">
        <f t="shared" si="66"/>
        <v>142616.49022619319</v>
      </c>
      <c r="S157" s="27">
        <f t="shared" si="66"/>
        <v>192200.24569139536</v>
      </c>
      <c r="T157" s="27">
        <f t="shared" si="66"/>
        <v>396781.86038607848</v>
      </c>
      <c r="U157" s="27">
        <f t="shared" si="66"/>
        <v>492977.17217783269</v>
      </c>
      <c r="V157" s="27">
        <f t="shared" si="66"/>
        <v>440209.56527955725</v>
      </c>
      <c r="W157" s="27">
        <f t="shared" si="66"/>
        <v>325901.98346436513</v>
      </c>
      <c r="X157" s="27">
        <f t="shared" si="66"/>
        <v>172670.77394183708</v>
      </c>
      <c r="Y157" s="27">
        <f t="shared" si="66"/>
        <v>151960.67650357398</v>
      </c>
      <c r="Z157" s="27">
        <f t="shared" si="66"/>
        <v>165590.79801062972</v>
      </c>
      <c r="AA157" s="27">
        <f t="shared" si="66"/>
        <v>179078.20819523945</v>
      </c>
      <c r="AB157" s="27">
        <f t="shared" si="66"/>
        <v>145349.83591409054</v>
      </c>
      <c r="AC157" s="27">
        <f t="shared" si="66"/>
        <v>0</v>
      </c>
      <c r="AD157" s="27">
        <f t="shared" si="66"/>
        <v>0</v>
      </c>
      <c r="AE157" s="27">
        <f t="shared" si="66"/>
        <v>0</v>
      </c>
      <c r="AF157" s="27">
        <f t="shared" si="66"/>
        <v>0</v>
      </c>
      <c r="AG157" s="27">
        <f t="shared" si="66"/>
        <v>0</v>
      </c>
      <c r="AH157" s="27">
        <f t="shared" si="66"/>
        <v>0</v>
      </c>
      <c r="AI157" s="27">
        <f t="shared" si="66"/>
        <v>0</v>
      </c>
      <c r="AJ157" s="27">
        <f t="shared" si="66"/>
        <v>0</v>
      </c>
      <c r="AK157" s="27">
        <f t="shared" si="66"/>
        <v>0</v>
      </c>
      <c r="AL157" s="27">
        <f t="shared" si="66"/>
        <v>0</v>
      </c>
      <c r="AM157" s="27">
        <f t="shared" si="66"/>
        <v>0</v>
      </c>
    </row>
    <row r="158" spans="1:39" ht="16.5" hidden="1" customHeight="1" thickBot="1" x14ac:dyDescent="0.35">
      <c r="A158" s="604"/>
      <c r="B158" s="154" t="s">
        <v>150</v>
      </c>
      <c r="C158" s="28">
        <f>C157</f>
        <v>1433.8744268982318</v>
      </c>
      <c r="D158" s="28">
        <f>C158+D157</f>
        <v>5648.59975963121</v>
      </c>
      <c r="E158" s="28">
        <f t="shared" ref="E158:AM158" si="67">D158+E157</f>
        <v>13696.950581064557</v>
      </c>
      <c r="F158" s="28">
        <f t="shared" si="67"/>
        <v>28665.866185226012</v>
      </c>
      <c r="G158" s="28">
        <f t="shared" si="67"/>
        <v>58516.709018778572</v>
      </c>
      <c r="H158" s="28">
        <f t="shared" si="67"/>
        <v>128901.57277521174</v>
      </c>
      <c r="I158" s="28">
        <f t="shared" si="67"/>
        <v>237908.88418840012</v>
      </c>
      <c r="J158" s="28">
        <f t="shared" si="67"/>
        <v>357968.11166961456</v>
      </c>
      <c r="K158" s="28">
        <f t="shared" si="67"/>
        <v>486824.59187548672</v>
      </c>
      <c r="L158" s="28">
        <f t="shared" si="67"/>
        <v>573399.59982153785</v>
      </c>
      <c r="M158" s="28">
        <f t="shared" si="67"/>
        <v>662309.09804102336</v>
      </c>
      <c r="N158" s="28">
        <f t="shared" si="67"/>
        <v>797756.83373024384</v>
      </c>
      <c r="O158" s="28">
        <f t="shared" si="67"/>
        <v>976835.04192548327</v>
      </c>
      <c r="P158" s="28">
        <f t="shared" si="67"/>
        <v>1122184.8778395739</v>
      </c>
      <c r="Q158" s="28">
        <f t="shared" si="67"/>
        <v>1277129.3491579208</v>
      </c>
      <c r="R158" s="28">
        <f t="shared" si="67"/>
        <v>1419745.8393841139</v>
      </c>
      <c r="S158" s="28">
        <f t="shared" si="67"/>
        <v>1611946.0850755093</v>
      </c>
      <c r="T158" s="28">
        <f t="shared" si="67"/>
        <v>2008727.9454615877</v>
      </c>
      <c r="U158" s="28">
        <f t="shared" si="67"/>
        <v>2501705.1176394206</v>
      </c>
      <c r="V158" s="28">
        <f t="shared" si="67"/>
        <v>2941914.6829189779</v>
      </c>
      <c r="W158" s="28">
        <f t="shared" si="67"/>
        <v>3267816.6663833428</v>
      </c>
      <c r="X158" s="28">
        <f t="shared" si="67"/>
        <v>3440487.4403251801</v>
      </c>
      <c r="Y158" s="28">
        <f t="shared" si="67"/>
        <v>3592448.1168287541</v>
      </c>
      <c r="Z158" s="28">
        <f t="shared" si="67"/>
        <v>3758038.9148393837</v>
      </c>
      <c r="AA158" s="28">
        <f t="shared" si="67"/>
        <v>3937117.123034623</v>
      </c>
      <c r="AB158" s="28">
        <f t="shared" si="67"/>
        <v>4082466.9589487137</v>
      </c>
      <c r="AC158" s="28">
        <f t="shared" si="67"/>
        <v>4082466.9589487137</v>
      </c>
      <c r="AD158" s="28">
        <f t="shared" si="67"/>
        <v>4082466.9589487137</v>
      </c>
      <c r="AE158" s="28">
        <f t="shared" si="67"/>
        <v>4082466.9589487137</v>
      </c>
      <c r="AF158" s="28">
        <f t="shared" si="67"/>
        <v>4082466.9589487137</v>
      </c>
      <c r="AG158" s="28">
        <f t="shared" si="67"/>
        <v>4082466.9589487137</v>
      </c>
      <c r="AH158" s="28">
        <f t="shared" si="67"/>
        <v>4082466.9589487137</v>
      </c>
      <c r="AI158" s="28">
        <f t="shared" si="67"/>
        <v>4082466.9589487137</v>
      </c>
      <c r="AJ158" s="28">
        <f t="shared" si="67"/>
        <v>4082466.9589487137</v>
      </c>
      <c r="AK158" s="28">
        <f t="shared" si="67"/>
        <v>4082466.9589487137</v>
      </c>
      <c r="AL158" s="28">
        <f t="shared" si="67"/>
        <v>4082466.9589487137</v>
      </c>
      <c r="AM158" s="28">
        <f t="shared" si="67"/>
        <v>4082466.9589487137</v>
      </c>
    </row>
    <row r="159" spans="1:39" hidden="1" x14ac:dyDescent="0.3">
      <c r="A159" s="117"/>
      <c r="B159" s="117"/>
      <c r="C159" s="248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122"/>
    </row>
    <row r="160" spans="1:39" hidden="1" x14ac:dyDescent="0.3">
      <c r="A160" s="117"/>
      <c r="B160" s="117"/>
      <c r="C160" s="122"/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</row>
    <row r="161" spans="1:39" ht="15.6" hidden="1" x14ac:dyDescent="0.3">
      <c r="A161" s="602" t="s">
        <v>161</v>
      </c>
      <c r="B161" s="285" t="s">
        <v>157</v>
      </c>
      <c r="C161" s="281">
        <v>43831</v>
      </c>
      <c r="D161" s="281">
        <v>43862</v>
      </c>
      <c r="E161" s="281">
        <v>43891</v>
      </c>
      <c r="F161" s="281">
        <v>43922</v>
      </c>
      <c r="G161" s="281">
        <v>43952</v>
      </c>
      <c r="H161" s="281">
        <v>43983</v>
      </c>
      <c r="I161" s="281">
        <v>44013</v>
      </c>
      <c r="J161" s="281">
        <v>44044</v>
      </c>
      <c r="K161" s="281">
        <v>44075</v>
      </c>
      <c r="L161" s="281">
        <v>44105</v>
      </c>
      <c r="M161" s="281">
        <v>44136</v>
      </c>
      <c r="N161" s="281">
        <v>44166</v>
      </c>
      <c r="O161" s="281">
        <v>44197</v>
      </c>
      <c r="P161" s="281">
        <v>44228</v>
      </c>
      <c r="Q161" s="281">
        <v>44256</v>
      </c>
      <c r="R161" s="281">
        <v>44287</v>
      </c>
      <c r="S161" s="281">
        <v>44317</v>
      </c>
      <c r="T161" s="281">
        <v>44348</v>
      </c>
      <c r="U161" s="281">
        <v>44378</v>
      </c>
      <c r="V161" s="281">
        <v>44409</v>
      </c>
      <c r="W161" s="281">
        <v>44440</v>
      </c>
      <c r="X161" s="281">
        <v>44470</v>
      </c>
      <c r="Y161" s="281">
        <v>44501</v>
      </c>
      <c r="Z161" s="281">
        <v>44531</v>
      </c>
      <c r="AA161" s="281">
        <v>44562</v>
      </c>
      <c r="AB161" s="281">
        <v>44593</v>
      </c>
      <c r="AC161" s="281">
        <v>44621</v>
      </c>
      <c r="AD161" s="281">
        <v>44652</v>
      </c>
      <c r="AE161" s="281">
        <v>44682</v>
      </c>
      <c r="AF161" s="281">
        <v>44713</v>
      </c>
      <c r="AG161" s="281">
        <v>44743</v>
      </c>
      <c r="AH161" s="281">
        <v>44774</v>
      </c>
      <c r="AI161" s="281">
        <v>44805</v>
      </c>
      <c r="AJ161" s="281">
        <v>44835</v>
      </c>
      <c r="AK161" s="281">
        <v>44866</v>
      </c>
      <c r="AL161" s="281">
        <v>44896</v>
      </c>
      <c r="AM161" s="281">
        <v>44927</v>
      </c>
    </row>
    <row r="162" spans="1:39" hidden="1" x14ac:dyDescent="0.3">
      <c r="A162" s="603"/>
      <c r="B162" s="282" t="s">
        <v>141</v>
      </c>
      <c r="C162" s="27">
        <f>IF(C23=0,0,((C5*0.5)-C41)*C78*C127*C$2)</f>
        <v>0</v>
      </c>
      <c r="D162" s="27">
        <f>IF(D23=0,0,((D5*0.5)+C23-D41)*D78*D127*D$2)</f>
        <v>5.9946044442897719</v>
      </c>
      <c r="E162" s="27">
        <f t="shared" ref="E162:AM163" si="68">IF(E23=0,0,((E5*0.5)+D23-E41)*E78*E127*E$2)</f>
        <v>10.860095641913791</v>
      </c>
      <c r="F162" s="27">
        <f t="shared" si="68"/>
        <v>19.154917089044382</v>
      </c>
      <c r="G162" s="27">
        <f t="shared" si="68"/>
        <v>39.386270495735161</v>
      </c>
      <c r="H162" s="27">
        <f t="shared" si="68"/>
        <v>97.506115815705655</v>
      </c>
      <c r="I162" s="27">
        <f t="shared" si="68"/>
        <v>91.868306949768709</v>
      </c>
      <c r="J162" s="27">
        <f t="shared" si="68"/>
        <v>98.401272336304771</v>
      </c>
      <c r="K162" s="27">
        <f t="shared" si="68"/>
        <v>88.683603993166813</v>
      </c>
      <c r="L162" s="27">
        <f t="shared" si="68"/>
        <v>39.337921989246873</v>
      </c>
      <c r="M162" s="27">
        <f t="shared" si="68"/>
        <v>50.818114426177075</v>
      </c>
      <c r="N162" s="27">
        <f t="shared" si="68"/>
        <v>251.74828282319018</v>
      </c>
      <c r="O162" s="27">
        <f t="shared" si="68"/>
        <v>452.1238099931133</v>
      </c>
      <c r="P162" s="27">
        <f t="shared" si="68"/>
        <v>426.30233668103813</v>
      </c>
      <c r="Q162" s="27">
        <f t="shared" si="68"/>
        <v>497.35511135230888</v>
      </c>
      <c r="R162" s="27">
        <f t="shared" si="68"/>
        <v>399.97817685460871</v>
      </c>
      <c r="S162" s="27">
        <f t="shared" si="68"/>
        <v>579.64506375287226</v>
      </c>
      <c r="T162" s="27">
        <f t="shared" si="68"/>
        <v>1434.9908738988029</v>
      </c>
      <c r="U162" s="27">
        <f t="shared" si="68"/>
        <v>1352.0196243138394</v>
      </c>
      <c r="V162" s="27">
        <f t="shared" si="68"/>
        <v>1448.1648315221239</v>
      </c>
      <c r="W162" s="27">
        <f t="shared" si="68"/>
        <v>1305.1505675313915</v>
      </c>
      <c r="X162" s="27">
        <f t="shared" si="68"/>
        <v>578.93352207164605</v>
      </c>
      <c r="Y162" s="27">
        <f t="shared" si="68"/>
        <v>556.53298567829972</v>
      </c>
      <c r="Z162" s="27">
        <f t="shared" si="68"/>
        <v>451.69810236121839</v>
      </c>
      <c r="AA162" s="27">
        <f t="shared" si="68"/>
        <v>452.1238099931133</v>
      </c>
      <c r="AB162" s="27">
        <f t="shared" si="68"/>
        <v>426.30233668103813</v>
      </c>
      <c r="AC162" s="27">
        <f t="shared" si="68"/>
        <v>0</v>
      </c>
      <c r="AD162" s="27">
        <f t="shared" si="68"/>
        <v>0</v>
      </c>
      <c r="AE162" s="27">
        <f t="shared" si="68"/>
        <v>0</v>
      </c>
      <c r="AF162" s="27">
        <f t="shared" si="68"/>
        <v>0</v>
      </c>
      <c r="AG162" s="27">
        <f t="shared" si="68"/>
        <v>0</v>
      </c>
      <c r="AH162" s="27">
        <f t="shared" si="68"/>
        <v>0</v>
      </c>
      <c r="AI162" s="27">
        <f t="shared" si="68"/>
        <v>0</v>
      </c>
      <c r="AJ162" s="27">
        <f t="shared" si="68"/>
        <v>0</v>
      </c>
      <c r="AK162" s="27">
        <f t="shared" si="68"/>
        <v>0</v>
      </c>
      <c r="AL162" s="27">
        <f t="shared" si="68"/>
        <v>0</v>
      </c>
      <c r="AM162" s="27">
        <f t="shared" si="68"/>
        <v>0</v>
      </c>
    </row>
    <row r="163" spans="1:39" hidden="1" x14ac:dyDescent="0.3">
      <c r="A163" s="603"/>
      <c r="B163" s="282" t="s">
        <v>59</v>
      </c>
      <c r="C163" s="27">
        <f t="shared" ref="C163:C174" si="69">IF(C24=0,0,((C6*0.5)-C42)*C79*C128*C$2)</f>
        <v>0</v>
      </c>
      <c r="D163" s="27">
        <f t="shared" ref="D163:S174" si="70">IF(D24=0,0,((D6*0.5)+C24-D42)*D79*D128*D$2)</f>
        <v>0</v>
      </c>
      <c r="E163" s="27">
        <f t="shared" si="70"/>
        <v>0</v>
      </c>
      <c r="F163" s="27">
        <f t="shared" si="70"/>
        <v>0</v>
      </c>
      <c r="G163" s="27">
        <f t="shared" si="70"/>
        <v>0</v>
      </c>
      <c r="H163" s="27">
        <f t="shared" si="70"/>
        <v>25.360136957803835</v>
      </c>
      <c r="I163" s="27">
        <f t="shared" si="70"/>
        <v>59.366284612278264</v>
      </c>
      <c r="J163" s="27">
        <f t="shared" si="70"/>
        <v>61.003715237805352</v>
      </c>
      <c r="K163" s="27">
        <f t="shared" si="70"/>
        <v>26.46001687998946</v>
      </c>
      <c r="L163" s="27">
        <f t="shared" si="70"/>
        <v>5.058623771914287</v>
      </c>
      <c r="M163" s="27">
        <f t="shared" si="70"/>
        <v>11.375907457928641</v>
      </c>
      <c r="N163" s="27">
        <f t="shared" si="70"/>
        <v>16.256084158379238</v>
      </c>
      <c r="O163" s="27">
        <f t="shared" si="70"/>
        <v>21.796149365319359</v>
      </c>
      <c r="P163" s="27">
        <f t="shared" si="70"/>
        <v>21.075142901913985</v>
      </c>
      <c r="Q163" s="27">
        <f t="shared" si="70"/>
        <v>19.368562117402284</v>
      </c>
      <c r="R163" s="27">
        <f t="shared" si="70"/>
        <v>6.6246298548434392</v>
      </c>
      <c r="S163" s="27">
        <f t="shared" si="70"/>
        <v>15.216379671091312</v>
      </c>
      <c r="T163" s="27">
        <f t="shared" si="68"/>
        <v>95.008380525026709</v>
      </c>
      <c r="U163" s="27">
        <f t="shared" si="68"/>
        <v>111.20394515583909</v>
      </c>
      <c r="V163" s="27">
        <f t="shared" si="68"/>
        <v>114.27115319600583</v>
      </c>
      <c r="W163" s="27">
        <f t="shared" si="68"/>
        <v>49.564467191473177</v>
      </c>
      <c r="X163" s="27">
        <f t="shared" si="68"/>
        <v>8.0574193398105809</v>
      </c>
      <c r="Y163" s="27">
        <f t="shared" si="68"/>
        <v>15.760620121667635</v>
      </c>
      <c r="Z163" s="27">
        <f t="shared" si="68"/>
        <v>18.882737766250788</v>
      </c>
      <c r="AA163" s="27">
        <f t="shared" si="68"/>
        <v>21.796149365319359</v>
      </c>
      <c r="AB163" s="27">
        <f t="shared" si="68"/>
        <v>21.075142901913985</v>
      </c>
      <c r="AC163" s="27">
        <f t="shared" si="68"/>
        <v>0</v>
      </c>
      <c r="AD163" s="27">
        <f t="shared" si="68"/>
        <v>0</v>
      </c>
      <c r="AE163" s="27">
        <f t="shared" si="68"/>
        <v>0</v>
      </c>
      <c r="AF163" s="27">
        <f t="shared" si="68"/>
        <v>0</v>
      </c>
      <c r="AG163" s="27">
        <f t="shared" si="68"/>
        <v>0</v>
      </c>
      <c r="AH163" s="27">
        <f t="shared" si="68"/>
        <v>0</v>
      </c>
      <c r="AI163" s="27">
        <f t="shared" si="68"/>
        <v>0</v>
      </c>
      <c r="AJ163" s="27">
        <f t="shared" si="68"/>
        <v>0</v>
      </c>
      <c r="AK163" s="27">
        <f t="shared" si="68"/>
        <v>0</v>
      </c>
      <c r="AL163" s="27">
        <f t="shared" si="68"/>
        <v>0</v>
      </c>
      <c r="AM163" s="27">
        <f t="shared" si="68"/>
        <v>0</v>
      </c>
    </row>
    <row r="164" spans="1:39" hidden="1" x14ac:dyDescent="0.3">
      <c r="A164" s="603"/>
      <c r="B164" s="282" t="s">
        <v>142</v>
      </c>
      <c r="C164" s="27">
        <f t="shared" si="69"/>
        <v>0</v>
      </c>
      <c r="D164" s="27">
        <f t="shared" si="70"/>
        <v>0</v>
      </c>
      <c r="E164" s="27">
        <f t="shared" ref="E164:AM167" si="71">IF(E25=0,0,((E7*0.5)+D25-E43)*E80*E129*E$2)</f>
        <v>0</v>
      </c>
      <c r="F164" s="27">
        <f t="shared" si="71"/>
        <v>0</v>
      </c>
      <c r="G164" s="27">
        <f t="shared" si="71"/>
        <v>0</v>
      </c>
      <c r="H164" s="27">
        <f t="shared" si="71"/>
        <v>0</v>
      </c>
      <c r="I164" s="27">
        <f t="shared" si="71"/>
        <v>0</v>
      </c>
      <c r="J164" s="27">
        <f t="shared" si="71"/>
        <v>1.5414511266907223</v>
      </c>
      <c r="K164" s="27">
        <f t="shared" si="71"/>
        <v>2.7073455326998284</v>
      </c>
      <c r="L164" s="27">
        <f t="shared" si="71"/>
        <v>1.1936860572153858</v>
      </c>
      <c r="M164" s="27">
        <f t="shared" si="71"/>
        <v>1.0631492072030746</v>
      </c>
      <c r="N164" s="27">
        <f t="shared" si="71"/>
        <v>1.2928564682360402</v>
      </c>
      <c r="O164" s="27">
        <f t="shared" si="71"/>
        <v>1.670378212725339</v>
      </c>
      <c r="P164" s="27">
        <f t="shared" si="71"/>
        <v>1.4907798835060617</v>
      </c>
      <c r="Q164" s="27">
        <f t="shared" si="71"/>
        <v>1.6224802488906438</v>
      </c>
      <c r="R164" s="27">
        <f t="shared" si="71"/>
        <v>1.7245909674975011</v>
      </c>
      <c r="S164" s="27">
        <f t="shared" si="71"/>
        <v>2.3977640787803378</v>
      </c>
      <c r="T164" s="27">
        <f t="shared" si="71"/>
        <v>6.083068157735144</v>
      </c>
      <c r="U164" s="27">
        <f t="shared" si="71"/>
        <v>5.7281875084070135</v>
      </c>
      <c r="V164" s="27">
        <f t="shared" si="71"/>
        <v>6.165804506762889</v>
      </c>
      <c r="W164" s="27">
        <f t="shared" si="71"/>
        <v>5.4146910653996567</v>
      </c>
      <c r="X164" s="27">
        <f t="shared" si="71"/>
        <v>2.3873721144307716</v>
      </c>
      <c r="Y164" s="27">
        <f t="shared" si="71"/>
        <v>2.1262984144061492</v>
      </c>
      <c r="Z164" s="27">
        <f t="shared" si="71"/>
        <v>1.7238086243147199</v>
      </c>
      <c r="AA164" s="27">
        <f t="shared" si="71"/>
        <v>1.670378212725339</v>
      </c>
      <c r="AB164" s="27">
        <f t="shared" si="71"/>
        <v>1.4907798835060617</v>
      </c>
      <c r="AC164" s="27">
        <f t="shared" si="71"/>
        <v>0</v>
      </c>
      <c r="AD164" s="27">
        <f t="shared" si="71"/>
        <v>0</v>
      </c>
      <c r="AE164" s="27">
        <f t="shared" si="71"/>
        <v>0</v>
      </c>
      <c r="AF164" s="27">
        <f t="shared" si="71"/>
        <v>0</v>
      </c>
      <c r="AG164" s="27">
        <f t="shared" si="71"/>
        <v>0</v>
      </c>
      <c r="AH164" s="27">
        <f t="shared" si="71"/>
        <v>0</v>
      </c>
      <c r="AI164" s="27">
        <f t="shared" si="71"/>
        <v>0</v>
      </c>
      <c r="AJ164" s="27">
        <f t="shared" si="71"/>
        <v>0</v>
      </c>
      <c r="AK164" s="27">
        <f t="shared" si="71"/>
        <v>0</v>
      </c>
      <c r="AL164" s="27">
        <f t="shared" si="71"/>
        <v>0</v>
      </c>
      <c r="AM164" s="27">
        <f t="shared" si="71"/>
        <v>0</v>
      </c>
    </row>
    <row r="165" spans="1:39" hidden="1" x14ac:dyDescent="0.3">
      <c r="A165" s="603"/>
      <c r="B165" s="282" t="s">
        <v>60</v>
      </c>
      <c r="C165" s="27">
        <f t="shared" si="69"/>
        <v>0</v>
      </c>
      <c r="D165" s="27">
        <f t="shared" si="70"/>
        <v>0</v>
      </c>
      <c r="E165" s="27">
        <f t="shared" si="71"/>
        <v>0</v>
      </c>
      <c r="F165" s="27">
        <f t="shared" si="71"/>
        <v>19.934084110769415</v>
      </c>
      <c r="G165" s="27">
        <f t="shared" si="71"/>
        <v>150.82234182297822</v>
      </c>
      <c r="H165" s="27">
        <f t="shared" si="71"/>
        <v>1387.1828259527181</v>
      </c>
      <c r="I165" s="27">
        <f t="shared" si="71"/>
        <v>2216.5224238856363</v>
      </c>
      <c r="J165" s="27">
        <f t="shared" si="71"/>
        <v>3669.4894068777076</v>
      </c>
      <c r="K165" s="27">
        <f t="shared" si="71"/>
        <v>2760.6804473974594</v>
      </c>
      <c r="L165" s="27">
        <f t="shared" si="71"/>
        <v>237.44969220834014</v>
      </c>
      <c r="M165" s="27">
        <f t="shared" si="71"/>
        <v>0</v>
      </c>
      <c r="N165" s="27">
        <f t="shared" si="71"/>
        <v>0</v>
      </c>
      <c r="O165" s="27">
        <f t="shared" si="71"/>
        <v>0</v>
      </c>
      <c r="P165" s="27">
        <f t="shared" si="71"/>
        <v>0</v>
      </c>
      <c r="Q165" s="27">
        <f t="shared" si="71"/>
        <v>0</v>
      </c>
      <c r="R165" s="27">
        <f t="shared" si="71"/>
        <v>524.82652365790511</v>
      </c>
      <c r="S165" s="27">
        <f t="shared" si="71"/>
        <v>3065.1671699805793</v>
      </c>
      <c r="T165" s="27">
        <f t="shared" si="71"/>
        <v>19386.656669922595</v>
      </c>
      <c r="U165" s="27">
        <f t="shared" si="71"/>
        <v>22710.87128217809</v>
      </c>
      <c r="V165" s="27">
        <f t="shared" si="71"/>
        <v>23327.165231922176</v>
      </c>
      <c r="W165" s="27">
        <f t="shared" si="71"/>
        <v>10097.14438583694</v>
      </c>
      <c r="X165" s="27">
        <f t="shared" si="71"/>
        <v>519.69520541239694</v>
      </c>
      <c r="Y165" s="27">
        <f t="shared" si="71"/>
        <v>0</v>
      </c>
      <c r="Z165" s="27">
        <f t="shared" si="71"/>
        <v>0</v>
      </c>
      <c r="AA165" s="27">
        <f t="shared" si="71"/>
        <v>0</v>
      </c>
      <c r="AB165" s="27">
        <f t="shared" si="71"/>
        <v>0</v>
      </c>
      <c r="AC165" s="27">
        <f t="shared" si="71"/>
        <v>0</v>
      </c>
      <c r="AD165" s="27">
        <f t="shared" si="71"/>
        <v>0</v>
      </c>
      <c r="AE165" s="27">
        <f t="shared" si="71"/>
        <v>0</v>
      </c>
      <c r="AF165" s="27">
        <f t="shared" si="71"/>
        <v>0</v>
      </c>
      <c r="AG165" s="27">
        <f t="shared" si="71"/>
        <v>0</v>
      </c>
      <c r="AH165" s="27">
        <f t="shared" si="71"/>
        <v>0</v>
      </c>
      <c r="AI165" s="27">
        <f t="shared" si="71"/>
        <v>0</v>
      </c>
      <c r="AJ165" s="27">
        <f t="shared" si="71"/>
        <v>0</v>
      </c>
      <c r="AK165" s="27">
        <f t="shared" si="71"/>
        <v>0</v>
      </c>
      <c r="AL165" s="27">
        <f t="shared" si="71"/>
        <v>0</v>
      </c>
      <c r="AM165" s="27">
        <f t="shared" si="71"/>
        <v>0</v>
      </c>
    </row>
    <row r="166" spans="1:39" hidden="1" x14ac:dyDescent="0.3">
      <c r="A166" s="603"/>
      <c r="B166" s="282" t="s">
        <v>143</v>
      </c>
      <c r="C166" s="27">
        <f t="shared" si="69"/>
        <v>0</v>
      </c>
      <c r="D166" s="27">
        <f t="shared" si="70"/>
        <v>0</v>
      </c>
      <c r="E166" s="27">
        <f t="shared" si="71"/>
        <v>0</v>
      </c>
      <c r="F166" s="27">
        <f t="shared" si="71"/>
        <v>0</v>
      </c>
      <c r="G166" s="27">
        <f t="shared" si="71"/>
        <v>0</v>
      </c>
      <c r="H166" s="27">
        <f t="shared" si="71"/>
        <v>0</v>
      </c>
      <c r="I166" s="27">
        <f t="shared" si="71"/>
        <v>0</v>
      </c>
      <c r="J166" s="27">
        <f t="shared" si="71"/>
        <v>0</v>
      </c>
      <c r="K166" s="27">
        <f t="shared" si="71"/>
        <v>0</v>
      </c>
      <c r="L166" s="27">
        <f t="shared" si="71"/>
        <v>0</v>
      </c>
      <c r="M166" s="27">
        <f t="shared" si="71"/>
        <v>0</v>
      </c>
      <c r="N166" s="27">
        <f t="shared" si="71"/>
        <v>0</v>
      </c>
      <c r="O166" s="27">
        <f t="shared" si="71"/>
        <v>0</v>
      </c>
      <c r="P166" s="27">
        <f t="shared" si="71"/>
        <v>0</v>
      </c>
      <c r="Q166" s="27">
        <f t="shared" si="71"/>
        <v>0</v>
      </c>
      <c r="R166" s="27">
        <f t="shared" si="71"/>
        <v>0</v>
      </c>
      <c r="S166" s="27">
        <f t="shared" si="71"/>
        <v>0</v>
      </c>
      <c r="T166" s="27">
        <f t="shared" si="71"/>
        <v>0</v>
      </c>
      <c r="U166" s="27">
        <f t="shared" si="71"/>
        <v>0</v>
      </c>
      <c r="V166" s="27">
        <f t="shared" si="71"/>
        <v>0</v>
      </c>
      <c r="W166" s="27">
        <f t="shared" si="71"/>
        <v>0</v>
      </c>
      <c r="X166" s="27">
        <f t="shared" si="71"/>
        <v>0</v>
      </c>
      <c r="Y166" s="27">
        <f t="shared" si="71"/>
        <v>0</v>
      </c>
      <c r="Z166" s="27">
        <f t="shared" si="71"/>
        <v>0</v>
      </c>
      <c r="AA166" s="27">
        <f t="shared" si="71"/>
        <v>0</v>
      </c>
      <c r="AB166" s="27">
        <f t="shared" si="71"/>
        <v>0</v>
      </c>
      <c r="AC166" s="27">
        <f t="shared" si="71"/>
        <v>0</v>
      </c>
      <c r="AD166" s="27">
        <f t="shared" si="71"/>
        <v>0</v>
      </c>
      <c r="AE166" s="27">
        <f t="shared" si="71"/>
        <v>0</v>
      </c>
      <c r="AF166" s="27">
        <f t="shared" si="71"/>
        <v>0</v>
      </c>
      <c r="AG166" s="27">
        <f t="shared" si="71"/>
        <v>0</v>
      </c>
      <c r="AH166" s="27">
        <f t="shared" si="71"/>
        <v>0</v>
      </c>
      <c r="AI166" s="27">
        <f t="shared" si="71"/>
        <v>0</v>
      </c>
      <c r="AJ166" s="27">
        <f t="shared" si="71"/>
        <v>0</v>
      </c>
      <c r="AK166" s="27">
        <f t="shared" si="71"/>
        <v>0</v>
      </c>
      <c r="AL166" s="27">
        <f t="shared" si="71"/>
        <v>0</v>
      </c>
      <c r="AM166" s="27">
        <f t="shared" si="71"/>
        <v>0</v>
      </c>
    </row>
    <row r="167" spans="1:39" hidden="1" x14ac:dyDescent="0.3">
      <c r="A167" s="603"/>
      <c r="B167" s="283" t="s">
        <v>62</v>
      </c>
      <c r="C167" s="27">
        <f t="shared" si="69"/>
        <v>0</v>
      </c>
      <c r="D167" s="27">
        <f t="shared" si="70"/>
        <v>0</v>
      </c>
      <c r="E167" s="27">
        <f t="shared" si="71"/>
        <v>0</v>
      </c>
      <c r="F167" s="27">
        <f t="shared" si="71"/>
        <v>0</v>
      </c>
      <c r="G167" s="27">
        <f t="shared" si="71"/>
        <v>0</v>
      </c>
      <c r="H167" s="27">
        <f t="shared" si="71"/>
        <v>0</v>
      </c>
      <c r="I167" s="27">
        <f t="shared" si="71"/>
        <v>0</v>
      </c>
      <c r="J167" s="27">
        <f t="shared" si="71"/>
        <v>0</v>
      </c>
      <c r="K167" s="27">
        <f t="shared" si="71"/>
        <v>0</v>
      </c>
      <c r="L167" s="27">
        <f t="shared" si="71"/>
        <v>0</v>
      </c>
      <c r="M167" s="27">
        <f t="shared" si="71"/>
        <v>0</v>
      </c>
      <c r="N167" s="27">
        <f t="shared" si="71"/>
        <v>0</v>
      </c>
      <c r="O167" s="27">
        <f t="shared" si="71"/>
        <v>0</v>
      </c>
      <c r="P167" s="27">
        <f t="shared" si="71"/>
        <v>0</v>
      </c>
      <c r="Q167" s="27">
        <f t="shared" si="71"/>
        <v>0</v>
      </c>
      <c r="R167" s="27">
        <f t="shared" si="71"/>
        <v>0</v>
      </c>
      <c r="S167" s="27">
        <f t="shared" si="71"/>
        <v>0</v>
      </c>
      <c r="T167" s="27">
        <f t="shared" si="71"/>
        <v>0</v>
      </c>
      <c r="U167" s="27">
        <f t="shared" si="71"/>
        <v>0</v>
      </c>
      <c r="V167" s="27">
        <f t="shared" si="71"/>
        <v>0</v>
      </c>
      <c r="W167" s="27">
        <f t="shared" si="71"/>
        <v>0</v>
      </c>
      <c r="X167" s="27">
        <f t="shared" si="71"/>
        <v>0</v>
      </c>
      <c r="Y167" s="27">
        <f t="shared" si="71"/>
        <v>0</v>
      </c>
      <c r="Z167" s="27">
        <f t="shared" si="71"/>
        <v>0</v>
      </c>
      <c r="AA167" s="27">
        <f t="shared" si="71"/>
        <v>0</v>
      </c>
      <c r="AB167" s="27">
        <f t="shared" si="71"/>
        <v>0</v>
      </c>
      <c r="AC167" s="27">
        <f t="shared" si="71"/>
        <v>0</v>
      </c>
      <c r="AD167" s="27">
        <f t="shared" si="71"/>
        <v>0</v>
      </c>
      <c r="AE167" s="27">
        <f t="shared" si="71"/>
        <v>0</v>
      </c>
      <c r="AF167" s="27">
        <f t="shared" si="71"/>
        <v>0</v>
      </c>
      <c r="AG167" s="27">
        <f t="shared" si="71"/>
        <v>0</v>
      </c>
      <c r="AH167" s="27">
        <f t="shared" si="71"/>
        <v>0</v>
      </c>
      <c r="AI167" s="27">
        <f t="shared" si="71"/>
        <v>0</v>
      </c>
      <c r="AJ167" s="27">
        <f t="shared" si="71"/>
        <v>0</v>
      </c>
      <c r="AK167" s="27">
        <f t="shared" si="71"/>
        <v>0</v>
      </c>
      <c r="AL167" s="27">
        <f t="shared" si="71"/>
        <v>0</v>
      </c>
      <c r="AM167" s="27">
        <f t="shared" si="71"/>
        <v>0</v>
      </c>
    </row>
    <row r="168" spans="1:39" hidden="1" x14ac:dyDescent="0.3">
      <c r="A168" s="603"/>
      <c r="B168" s="283" t="s">
        <v>63</v>
      </c>
      <c r="C168" s="27">
        <f t="shared" si="69"/>
        <v>0</v>
      </c>
      <c r="D168" s="27">
        <f t="shared" si="70"/>
        <v>3.3233383820143261</v>
      </c>
      <c r="E168" s="27">
        <f t="shared" ref="E168:AM171" si="72">IF(E29=0,0,((E11*0.5)+D29-E47)*E84*E133*E$2)</f>
        <v>6.463998200321547</v>
      </c>
      <c r="F168" s="27">
        <f t="shared" si="72"/>
        <v>5.3807817776932714</v>
      </c>
      <c r="G168" s="27">
        <f t="shared" si="72"/>
        <v>108.48868462451789</v>
      </c>
      <c r="H168" s="27">
        <f t="shared" si="72"/>
        <v>1426.5917891034831</v>
      </c>
      <c r="I168" s="27">
        <f t="shared" si="72"/>
        <v>2038.9711180895356</v>
      </c>
      <c r="J168" s="27">
        <f t="shared" si="72"/>
        <v>2761.4341473615059</v>
      </c>
      <c r="K168" s="27">
        <f t="shared" si="72"/>
        <v>1952.6830762062605</v>
      </c>
      <c r="L168" s="27">
        <f t="shared" si="72"/>
        <v>491.50036562477709</v>
      </c>
      <c r="M168" s="27">
        <f t="shared" si="72"/>
        <v>1329.7500436792054</v>
      </c>
      <c r="N168" s="27">
        <f t="shared" si="72"/>
        <v>2625.1964714306328</v>
      </c>
      <c r="O168" s="27">
        <f t="shared" si="72"/>
        <v>3946.8177932309832</v>
      </c>
      <c r="P168" s="27">
        <f t="shared" si="72"/>
        <v>3816.2588999555164</v>
      </c>
      <c r="Q168" s="27">
        <f t="shared" si="72"/>
        <v>3507.2335169392823</v>
      </c>
      <c r="R168" s="27">
        <f t="shared" si="72"/>
        <v>1199.5791800852423</v>
      </c>
      <c r="S168" s="27">
        <f t="shared" si="72"/>
        <v>2755.3618314792393</v>
      </c>
      <c r="T168" s="27">
        <f t="shared" si="72"/>
        <v>17203.991424232066</v>
      </c>
      <c r="U168" s="27">
        <f t="shared" si="72"/>
        <v>20136.66276837415</v>
      </c>
      <c r="V168" s="27">
        <f t="shared" si="72"/>
        <v>20692.068728645874</v>
      </c>
      <c r="W168" s="27">
        <f t="shared" si="72"/>
        <v>8975.0679234461822</v>
      </c>
      <c r="X168" s="27">
        <f t="shared" si="72"/>
        <v>1459.0267980310241</v>
      </c>
      <c r="Y168" s="27">
        <f t="shared" si="72"/>
        <v>2853.9121698040658</v>
      </c>
      <c r="Z168" s="27">
        <f t="shared" si="72"/>
        <v>3419.2610883523967</v>
      </c>
      <c r="AA168" s="27">
        <f t="shared" si="72"/>
        <v>3946.8177932309832</v>
      </c>
      <c r="AB168" s="27">
        <f t="shared" si="72"/>
        <v>3816.2588999555164</v>
      </c>
      <c r="AC168" s="27">
        <f t="shared" si="72"/>
        <v>0</v>
      </c>
      <c r="AD168" s="27">
        <f t="shared" si="72"/>
        <v>0</v>
      </c>
      <c r="AE168" s="27">
        <f t="shared" si="72"/>
        <v>0</v>
      </c>
      <c r="AF168" s="27">
        <f t="shared" si="72"/>
        <v>0</v>
      </c>
      <c r="AG168" s="27">
        <f t="shared" si="72"/>
        <v>0</v>
      </c>
      <c r="AH168" s="27">
        <f t="shared" si="72"/>
        <v>0</v>
      </c>
      <c r="AI168" s="27">
        <f t="shared" si="72"/>
        <v>0</v>
      </c>
      <c r="AJ168" s="27">
        <f t="shared" si="72"/>
        <v>0</v>
      </c>
      <c r="AK168" s="27">
        <f t="shared" si="72"/>
        <v>0</v>
      </c>
      <c r="AL168" s="27">
        <f t="shared" si="72"/>
        <v>0</v>
      </c>
      <c r="AM168" s="27">
        <f t="shared" si="72"/>
        <v>0</v>
      </c>
    </row>
    <row r="169" spans="1:39" ht="15.75" hidden="1" customHeight="1" x14ac:dyDescent="0.3">
      <c r="A169" s="603"/>
      <c r="B169" s="283" t="s">
        <v>64</v>
      </c>
      <c r="C169" s="27">
        <f t="shared" si="69"/>
        <v>158.96959493088769</v>
      </c>
      <c r="D169" s="27">
        <f t="shared" si="70"/>
        <v>481.09903216199854</v>
      </c>
      <c r="E169" s="27">
        <f t="shared" si="72"/>
        <v>849.35124635660054</v>
      </c>
      <c r="F169" s="27">
        <f t="shared" si="72"/>
        <v>1501.3834269224271</v>
      </c>
      <c r="G169" s="27">
        <f t="shared" si="72"/>
        <v>3313.2449050703158</v>
      </c>
      <c r="H169" s="27">
        <f t="shared" si="72"/>
        <v>9004.8277339662764</v>
      </c>
      <c r="I169" s="27">
        <f t="shared" si="72"/>
        <v>13584.49468778478</v>
      </c>
      <c r="J169" s="27">
        <f t="shared" si="72"/>
        <v>14462.487811259009</v>
      </c>
      <c r="K169" s="27">
        <f t="shared" si="72"/>
        <v>15680.930321779131</v>
      </c>
      <c r="L169" s="27">
        <f t="shared" si="72"/>
        <v>10087.697834878776</v>
      </c>
      <c r="M169" s="124">
        <f t="shared" si="72"/>
        <v>8813.7536262631129</v>
      </c>
      <c r="N169" s="27">
        <f t="shared" si="72"/>
        <v>9626.8985316015423</v>
      </c>
      <c r="O169" s="27">
        <f t="shared" si="72"/>
        <v>14257.520859588227</v>
      </c>
      <c r="P169" s="27">
        <f t="shared" si="72"/>
        <v>10865.205054992844</v>
      </c>
      <c r="Q169" s="27">
        <f t="shared" si="72"/>
        <v>12718.222294545763</v>
      </c>
      <c r="R169" s="27">
        <f t="shared" si="72"/>
        <v>11985.534359451931</v>
      </c>
      <c r="S169" s="27">
        <f t="shared" si="72"/>
        <v>18862.164493045806</v>
      </c>
      <c r="T169" s="27">
        <f t="shared" si="72"/>
        <v>37689.547952875691</v>
      </c>
      <c r="U169" s="27">
        <f t="shared" si="72"/>
        <v>44030.004856946172</v>
      </c>
      <c r="V169" s="27">
        <f t="shared" si="72"/>
        <v>37653.670600525104</v>
      </c>
      <c r="W169" s="27">
        <f t="shared" si="72"/>
        <v>34089.780488215707</v>
      </c>
      <c r="X169" s="27">
        <f t="shared" si="72"/>
        <v>18955.245628055149</v>
      </c>
      <c r="Y169" s="27">
        <f t="shared" si="72"/>
        <v>14053.032465896162</v>
      </c>
      <c r="Z169" s="27">
        <f t="shared" si="72"/>
        <v>11428.25816679078</v>
      </c>
      <c r="AA169" s="27">
        <f t="shared" si="72"/>
        <v>14257.520859588227</v>
      </c>
      <c r="AB169" s="27">
        <f t="shared" si="72"/>
        <v>10865.205054992844</v>
      </c>
      <c r="AC169" s="27">
        <f t="shared" si="72"/>
        <v>0</v>
      </c>
      <c r="AD169" s="27">
        <f t="shared" si="72"/>
        <v>0</v>
      </c>
      <c r="AE169" s="27">
        <f t="shared" si="72"/>
        <v>0</v>
      </c>
      <c r="AF169" s="27">
        <f t="shared" si="72"/>
        <v>0</v>
      </c>
      <c r="AG169" s="27">
        <f t="shared" si="72"/>
        <v>0</v>
      </c>
      <c r="AH169" s="27">
        <f t="shared" si="72"/>
        <v>0</v>
      </c>
      <c r="AI169" s="27">
        <f t="shared" si="72"/>
        <v>0</v>
      </c>
      <c r="AJ169" s="27">
        <f t="shared" si="72"/>
        <v>0</v>
      </c>
      <c r="AK169" s="27">
        <f t="shared" si="72"/>
        <v>0</v>
      </c>
      <c r="AL169" s="27">
        <f t="shared" si="72"/>
        <v>0</v>
      </c>
      <c r="AM169" s="27">
        <f t="shared" si="72"/>
        <v>0</v>
      </c>
    </row>
    <row r="170" spans="1:39" hidden="1" x14ac:dyDescent="0.3">
      <c r="A170" s="603"/>
      <c r="B170" s="283" t="s">
        <v>65</v>
      </c>
      <c r="C170" s="27">
        <f t="shared" si="69"/>
        <v>0</v>
      </c>
      <c r="D170" s="27">
        <f t="shared" si="70"/>
        <v>0</v>
      </c>
      <c r="E170" s="27">
        <f t="shared" si="72"/>
        <v>0</v>
      </c>
      <c r="F170" s="27">
        <f t="shared" si="72"/>
        <v>0</v>
      </c>
      <c r="G170" s="27">
        <f t="shared" si="72"/>
        <v>0</v>
      </c>
      <c r="H170" s="27">
        <f t="shared" si="72"/>
        <v>0</v>
      </c>
      <c r="I170" s="27">
        <f t="shared" si="72"/>
        <v>0</v>
      </c>
      <c r="J170" s="27">
        <f t="shared" si="72"/>
        <v>0</v>
      </c>
      <c r="K170" s="27">
        <f t="shared" si="72"/>
        <v>0</v>
      </c>
      <c r="L170" s="27">
        <f t="shared" si="72"/>
        <v>0</v>
      </c>
      <c r="M170" s="27">
        <f t="shared" si="72"/>
        <v>0</v>
      </c>
      <c r="N170" s="27">
        <f t="shared" si="72"/>
        <v>0</v>
      </c>
      <c r="O170" s="27">
        <f t="shared" si="72"/>
        <v>0</v>
      </c>
      <c r="P170" s="27">
        <f t="shared" si="72"/>
        <v>0</v>
      </c>
      <c r="Q170" s="27">
        <f t="shared" si="72"/>
        <v>0</v>
      </c>
      <c r="R170" s="27">
        <f t="shared" si="72"/>
        <v>0</v>
      </c>
      <c r="S170" s="27">
        <f t="shared" si="72"/>
        <v>0</v>
      </c>
      <c r="T170" s="27">
        <f t="shared" si="72"/>
        <v>0</v>
      </c>
      <c r="U170" s="27">
        <f t="shared" si="72"/>
        <v>0</v>
      </c>
      <c r="V170" s="27">
        <f t="shared" si="72"/>
        <v>0</v>
      </c>
      <c r="W170" s="27">
        <f t="shared" si="72"/>
        <v>0</v>
      </c>
      <c r="X170" s="27">
        <f t="shared" si="72"/>
        <v>0</v>
      </c>
      <c r="Y170" s="27">
        <f t="shared" si="72"/>
        <v>0</v>
      </c>
      <c r="Z170" s="27">
        <f t="shared" si="72"/>
        <v>0</v>
      </c>
      <c r="AA170" s="27">
        <f t="shared" si="72"/>
        <v>0</v>
      </c>
      <c r="AB170" s="27">
        <f t="shared" si="72"/>
        <v>0</v>
      </c>
      <c r="AC170" s="27">
        <f t="shared" si="72"/>
        <v>0</v>
      </c>
      <c r="AD170" s="27">
        <f t="shared" si="72"/>
        <v>0</v>
      </c>
      <c r="AE170" s="27">
        <f t="shared" si="72"/>
        <v>0</v>
      </c>
      <c r="AF170" s="27">
        <f t="shared" si="72"/>
        <v>0</v>
      </c>
      <c r="AG170" s="27">
        <f t="shared" si="72"/>
        <v>0</v>
      </c>
      <c r="AH170" s="27">
        <f t="shared" si="72"/>
        <v>0</v>
      </c>
      <c r="AI170" s="27">
        <f t="shared" si="72"/>
        <v>0</v>
      </c>
      <c r="AJ170" s="27">
        <f t="shared" si="72"/>
        <v>0</v>
      </c>
      <c r="AK170" s="27">
        <f t="shared" si="72"/>
        <v>0</v>
      </c>
      <c r="AL170" s="27">
        <f t="shared" si="72"/>
        <v>0</v>
      </c>
      <c r="AM170" s="27">
        <f t="shared" si="72"/>
        <v>0</v>
      </c>
    </row>
    <row r="171" spans="1:39" hidden="1" x14ac:dyDescent="0.3">
      <c r="A171" s="603"/>
      <c r="B171" s="283" t="s">
        <v>144</v>
      </c>
      <c r="C171" s="27">
        <f t="shared" si="69"/>
        <v>0</v>
      </c>
      <c r="D171" s="27">
        <f t="shared" si="70"/>
        <v>0</v>
      </c>
      <c r="E171" s="27">
        <f t="shared" si="72"/>
        <v>0</v>
      </c>
      <c r="F171" s="27">
        <f t="shared" si="72"/>
        <v>29.362721428038949</v>
      </c>
      <c r="G171" s="27">
        <f t="shared" si="72"/>
        <v>89.761363661020823</v>
      </c>
      <c r="H171" s="27">
        <f t="shared" si="72"/>
        <v>233.74545822183967</v>
      </c>
      <c r="I171" s="27">
        <f t="shared" si="72"/>
        <v>220.2302832432122</v>
      </c>
      <c r="J171" s="27">
        <f t="shared" si="72"/>
        <v>305.5878422794251</v>
      </c>
      <c r="K171" s="27">
        <f t="shared" si="72"/>
        <v>338.2229256827556</v>
      </c>
      <c r="L171" s="27">
        <f t="shared" si="72"/>
        <v>186.88176621525218</v>
      </c>
      <c r="M171" s="27">
        <f t="shared" si="72"/>
        <v>257.6630459782989</v>
      </c>
      <c r="N171" s="27">
        <f t="shared" si="72"/>
        <v>320.60183090803196</v>
      </c>
      <c r="O171" s="27">
        <f t="shared" si="72"/>
        <v>397.88915633282397</v>
      </c>
      <c r="P171" s="27">
        <f t="shared" si="72"/>
        <v>375.16510596359296</v>
      </c>
      <c r="Q171" s="27">
        <f t="shared" si="72"/>
        <v>437.69472272827699</v>
      </c>
      <c r="R171" s="27">
        <f t="shared" si="72"/>
        <v>351.99866899875371</v>
      </c>
      <c r="S171" s="27">
        <f t="shared" si="72"/>
        <v>510.11355803762973</v>
      </c>
      <c r="T171" s="27">
        <f t="shared" si="72"/>
        <v>1262.8560928246477</v>
      </c>
      <c r="U171" s="27">
        <f t="shared" si="72"/>
        <v>1189.8376855486758</v>
      </c>
      <c r="V171" s="27">
        <f t="shared" si="72"/>
        <v>1274.4497642227266</v>
      </c>
      <c r="W171" s="27">
        <f t="shared" si="72"/>
        <v>1148.5908211962599</v>
      </c>
      <c r="X171" s="27">
        <f t="shared" si="72"/>
        <v>509.4873695623026</v>
      </c>
      <c r="Y171" s="27">
        <f t="shared" si="72"/>
        <v>489.77389654904306</v>
      </c>
      <c r="Z171" s="27">
        <f t="shared" si="72"/>
        <v>397.51451459364705</v>
      </c>
      <c r="AA171" s="27">
        <f t="shared" si="72"/>
        <v>397.88915633282397</v>
      </c>
      <c r="AB171" s="27">
        <f t="shared" si="72"/>
        <v>375.16510596359296</v>
      </c>
      <c r="AC171" s="27">
        <f t="shared" si="72"/>
        <v>0</v>
      </c>
      <c r="AD171" s="27">
        <f t="shared" si="72"/>
        <v>0</v>
      </c>
      <c r="AE171" s="27">
        <f t="shared" si="72"/>
        <v>0</v>
      </c>
      <c r="AF171" s="27">
        <f t="shared" si="72"/>
        <v>0</v>
      </c>
      <c r="AG171" s="27">
        <f t="shared" si="72"/>
        <v>0</v>
      </c>
      <c r="AH171" s="27">
        <f t="shared" si="72"/>
        <v>0</v>
      </c>
      <c r="AI171" s="27">
        <f t="shared" si="72"/>
        <v>0</v>
      </c>
      <c r="AJ171" s="27">
        <f t="shared" si="72"/>
        <v>0</v>
      </c>
      <c r="AK171" s="27">
        <f t="shared" si="72"/>
        <v>0</v>
      </c>
      <c r="AL171" s="27">
        <f t="shared" si="72"/>
        <v>0</v>
      </c>
      <c r="AM171" s="27">
        <f t="shared" si="72"/>
        <v>0</v>
      </c>
    </row>
    <row r="172" spans="1:39" hidden="1" x14ac:dyDescent="0.3">
      <c r="A172" s="603"/>
      <c r="B172" s="283" t="s">
        <v>145</v>
      </c>
      <c r="C172" s="27">
        <f t="shared" si="69"/>
        <v>0</v>
      </c>
      <c r="D172" s="27">
        <f t="shared" si="70"/>
        <v>0</v>
      </c>
      <c r="E172" s="27">
        <f t="shared" ref="E172:AM174" si="73">IF(E33=0,0,((E15*0.5)+D33-E51)*E88*E137*E$2)</f>
        <v>0</v>
      </c>
      <c r="F172" s="27">
        <f t="shared" si="73"/>
        <v>0</v>
      </c>
      <c r="G172" s="27">
        <f t="shared" si="73"/>
        <v>0</v>
      </c>
      <c r="H172" s="27">
        <f t="shared" si="73"/>
        <v>0</v>
      </c>
      <c r="I172" s="27">
        <f t="shared" si="73"/>
        <v>0</v>
      </c>
      <c r="J172" s="27">
        <f t="shared" si="73"/>
        <v>0</v>
      </c>
      <c r="K172" s="27">
        <f t="shared" si="73"/>
        <v>0</v>
      </c>
      <c r="L172" s="27">
        <f t="shared" si="73"/>
        <v>0</v>
      </c>
      <c r="M172" s="27">
        <f t="shared" si="73"/>
        <v>0</v>
      </c>
      <c r="N172" s="27">
        <f t="shared" si="73"/>
        <v>0</v>
      </c>
      <c r="O172" s="27">
        <f t="shared" si="73"/>
        <v>0</v>
      </c>
      <c r="P172" s="27">
        <f t="shared" si="73"/>
        <v>0</v>
      </c>
      <c r="Q172" s="27">
        <f t="shared" si="73"/>
        <v>0</v>
      </c>
      <c r="R172" s="27">
        <f t="shared" si="73"/>
        <v>0</v>
      </c>
      <c r="S172" s="27">
        <f t="shared" si="73"/>
        <v>0</v>
      </c>
      <c r="T172" s="27">
        <f t="shared" si="73"/>
        <v>0</v>
      </c>
      <c r="U172" s="27">
        <f t="shared" si="73"/>
        <v>0</v>
      </c>
      <c r="V172" s="27">
        <f t="shared" si="73"/>
        <v>0</v>
      </c>
      <c r="W172" s="27">
        <f t="shared" si="73"/>
        <v>0</v>
      </c>
      <c r="X172" s="27">
        <f t="shared" si="73"/>
        <v>0</v>
      </c>
      <c r="Y172" s="27">
        <f t="shared" si="73"/>
        <v>0</v>
      </c>
      <c r="Z172" s="27">
        <f t="shared" si="73"/>
        <v>0</v>
      </c>
      <c r="AA172" s="27">
        <f t="shared" si="73"/>
        <v>0</v>
      </c>
      <c r="AB172" s="27">
        <f t="shared" si="73"/>
        <v>0</v>
      </c>
      <c r="AC172" s="27">
        <f t="shared" si="73"/>
        <v>0</v>
      </c>
      <c r="AD172" s="27">
        <f t="shared" si="73"/>
        <v>0</v>
      </c>
      <c r="AE172" s="27">
        <f t="shared" si="73"/>
        <v>0</v>
      </c>
      <c r="AF172" s="27">
        <f t="shared" si="73"/>
        <v>0</v>
      </c>
      <c r="AG172" s="27">
        <f t="shared" si="73"/>
        <v>0</v>
      </c>
      <c r="AH172" s="27">
        <f t="shared" si="73"/>
        <v>0</v>
      </c>
      <c r="AI172" s="27">
        <f t="shared" si="73"/>
        <v>0</v>
      </c>
      <c r="AJ172" s="27">
        <f t="shared" si="73"/>
        <v>0</v>
      </c>
      <c r="AK172" s="27">
        <f t="shared" si="73"/>
        <v>0</v>
      </c>
      <c r="AL172" s="27">
        <f t="shared" si="73"/>
        <v>0</v>
      </c>
      <c r="AM172" s="27">
        <f t="shared" si="73"/>
        <v>0</v>
      </c>
    </row>
    <row r="173" spans="1:39" ht="15.75" hidden="1" customHeight="1" x14ac:dyDescent="0.3">
      <c r="A173" s="603"/>
      <c r="B173" s="283" t="s">
        <v>67</v>
      </c>
      <c r="C173" s="27">
        <f t="shared" si="69"/>
        <v>5.0676671140167686</v>
      </c>
      <c r="D173" s="27">
        <f t="shared" si="70"/>
        <v>10.218711576934881</v>
      </c>
      <c r="E173" s="27">
        <f t="shared" si="73"/>
        <v>8.8674956676889227</v>
      </c>
      <c r="F173" s="27">
        <f t="shared" si="73"/>
        <v>13.938120045036255</v>
      </c>
      <c r="G173" s="27">
        <f t="shared" si="73"/>
        <v>160.27612427585461</v>
      </c>
      <c r="H173" s="27">
        <f t="shared" si="73"/>
        <v>792.70726587216222</v>
      </c>
      <c r="I173" s="27">
        <f t="shared" si="73"/>
        <v>765.38624458280447</v>
      </c>
      <c r="J173" s="27">
        <f t="shared" si="73"/>
        <v>823.9853023852163</v>
      </c>
      <c r="K173" s="27">
        <f t="shared" si="73"/>
        <v>716.3016474585728</v>
      </c>
      <c r="L173" s="27">
        <f t="shared" si="73"/>
        <v>306.33638070577405</v>
      </c>
      <c r="M173" s="27">
        <f t="shared" si="73"/>
        <v>301.59332675270707</v>
      </c>
      <c r="N173" s="167">
        <f t="shared" si="73"/>
        <v>288.83178363598677</v>
      </c>
      <c r="O173" s="27">
        <f t="shared" si="73"/>
        <v>324.76862627907957</v>
      </c>
      <c r="P173" s="27">
        <f t="shared" si="73"/>
        <v>298.3666575743764</v>
      </c>
      <c r="Q173" s="27">
        <f t="shared" si="73"/>
        <v>343.05691609044675</v>
      </c>
      <c r="R173" s="27">
        <f t="shared" si="73"/>
        <v>338.67959801241318</v>
      </c>
      <c r="S173" s="27">
        <f t="shared" si="73"/>
        <v>435.38591195969065</v>
      </c>
      <c r="T173" s="27">
        <f t="shared" si="73"/>
        <v>1130.2335204040978</v>
      </c>
      <c r="U173" s="27">
        <f t="shared" si="73"/>
        <v>1071.2616271605614</v>
      </c>
      <c r="V173" s="27">
        <f t="shared" si="73"/>
        <v>1153.2789386236188</v>
      </c>
      <c r="W173" s="27">
        <f t="shared" si="73"/>
        <v>1002.5610909855397</v>
      </c>
      <c r="X173" s="27">
        <f t="shared" si="73"/>
        <v>428.75922055827021</v>
      </c>
      <c r="Y173" s="27">
        <f t="shared" si="73"/>
        <v>405.85550557861819</v>
      </c>
      <c r="Z173" s="27">
        <f t="shared" si="73"/>
        <v>326.0433507090961</v>
      </c>
      <c r="AA173" s="27">
        <f t="shared" si="73"/>
        <v>324.76862627907957</v>
      </c>
      <c r="AB173" s="27">
        <f t="shared" si="73"/>
        <v>298.3666575743764</v>
      </c>
      <c r="AC173" s="27">
        <f t="shared" si="73"/>
        <v>0</v>
      </c>
      <c r="AD173" s="27">
        <f t="shared" si="73"/>
        <v>0</v>
      </c>
      <c r="AE173" s="27">
        <f t="shared" si="73"/>
        <v>0</v>
      </c>
      <c r="AF173" s="27">
        <f t="shared" si="73"/>
        <v>0</v>
      </c>
      <c r="AG173" s="27">
        <f t="shared" si="73"/>
        <v>0</v>
      </c>
      <c r="AH173" s="27">
        <f t="shared" si="73"/>
        <v>0</v>
      </c>
      <c r="AI173" s="27">
        <f t="shared" si="73"/>
        <v>0</v>
      </c>
      <c r="AJ173" s="27">
        <f t="shared" si="73"/>
        <v>0</v>
      </c>
      <c r="AK173" s="27">
        <f t="shared" si="73"/>
        <v>0</v>
      </c>
      <c r="AL173" s="27">
        <f t="shared" si="73"/>
        <v>0</v>
      </c>
      <c r="AM173" s="27">
        <f t="shared" si="73"/>
        <v>0</v>
      </c>
    </row>
    <row r="174" spans="1:39" ht="15.75" hidden="1" customHeight="1" x14ac:dyDescent="0.3">
      <c r="A174" s="603"/>
      <c r="B174" s="283" t="s">
        <v>68</v>
      </c>
      <c r="C174" s="27">
        <f t="shared" si="69"/>
        <v>0</v>
      </c>
      <c r="D174" s="27">
        <f t="shared" si="70"/>
        <v>0</v>
      </c>
      <c r="E174" s="27">
        <f t="shared" si="73"/>
        <v>0</v>
      </c>
      <c r="F174" s="27">
        <f t="shared" si="73"/>
        <v>0</v>
      </c>
      <c r="G174" s="27">
        <f t="shared" si="73"/>
        <v>0</v>
      </c>
      <c r="H174" s="27">
        <f t="shared" si="73"/>
        <v>0</v>
      </c>
      <c r="I174" s="27">
        <f t="shared" si="73"/>
        <v>0</v>
      </c>
      <c r="J174" s="27">
        <f t="shared" si="73"/>
        <v>0</v>
      </c>
      <c r="K174" s="27">
        <f t="shared" si="73"/>
        <v>0</v>
      </c>
      <c r="L174" s="27">
        <f t="shared" si="73"/>
        <v>0</v>
      </c>
      <c r="M174" s="27">
        <f t="shared" si="73"/>
        <v>0</v>
      </c>
      <c r="N174" s="27">
        <f t="shared" si="73"/>
        <v>24.93440933515452</v>
      </c>
      <c r="O174" s="27">
        <f t="shared" si="73"/>
        <v>53.69146407923558</v>
      </c>
      <c r="P174" s="27">
        <f t="shared" si="73"/>
        <v>42.175318120029893</v>
      </c>
      <c r="Q174" s="27">
        <f t="shared" si="73"/>
        <v>38.855177592066497</v>
      </c>
      <c r="R174" s="27">
        <f t="shared" si="73"/>
        <v>43.412625797003138</v>
      </c>
      <c r="S174" s="27">
        <f t="shared" si="73"/>
        <v>57.430365307154325</v>
      </c>
      <c r="T174" s="27">
        <f t="shared" si="73"/>
        <v>142.02788059528612</v>
      </c>
      <c r="U174" s="27">
        <f t="shared" si="73"/>
        <v>134.06631373550584</v>
      </c>
      <c r="V174" s="27">
        <f t="shared" si="73"/>
        <v>145.71852712769137</v>
      </c>
      <c r="W174" s="27">
        <f t="shared" si="73"/>
        <v>127.06351890699487</v>
      </c>
      <c r="X174" s="27">
        <f t="shared" si="73"/>
        <v>59.373136073550874</v>
      </c>
      <c r="Y174" s="27">
        <f t="shared" si="73"/>
        <v>58.220191896739777</v>
      </c>
      <c r="Z174" s="27">
        <f t="shared" si="73"/>
        <v>49.868818670309039</v>
      </c>
      <c r="AA174" s="27">
        <f t="shared" si="73"/>
        <v>53.69146407923558</v>
      </c>
      <c r="AB174" s="27">
        <f t="shared" si="73"/>
        <v>42.175318120029893</v>
      </c>
      <c r="AC174" s="27">
        <f t="shared" si="73"/>
        <v>0</v>
      </c>
      <c r="AD174" s="27">
        <f t="shared" si="73"/>
        <v>0</v>
      </c>
      <c r="AE174" s="27">
        <f t="shared" si="73"/>
        <v>0</v>
      </c>
      <c r="AF174" s="27">
        <f t="shared" si="73"/>
        <v>0</v>
      </c>
      <c r="AG174" s="27">
        <f t="shared" si="73"/>
        <v>0</v>
      </c>
      <c r="AH174" s="27">
        <f t="shared" si="73"/>
        <v>0</v>
      </c>
      <c r="AI174" s="27">
        <f t="shared" si="73"/>
        <v>0</v>
      </c>
      <c r="AJ174" s="27">
        <f t="shared" si="73"/>
        <v>0</v>
      </c>
      <c r="AK174" s="27">
        <f t="shared" si="73"/>
        <v>0</v>
      </c>
      <c r="AL174" s="27">
        <f t="shared" si="73"/>
        <v>0</v>
      </c>
      <c r="AM174" s="27">
        <f t="shared" si="73"/>
        <v>0</v>
      </c>
    </row>
    <row r="175" spans="1:39" ht="15.75" hidden="1" customHeight="1" x14ac:dyDescent="0.3">
      <c r="A175" s="603"/>
      <c r="B175" s="1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5.75" hidden="1" customHeight="1" x14ac:dyDescent="0.3">
      <c r="A176" s="603"/>
      <c r="B176" s="277" t="s">
        <v>149</v>
      </c>
      <c r="C176" s="27">
        <f>SUM(C162:C175)</f>
        <v>164.03726204490445</v>
      </c>
      <c r="D176" s="27">
        <f>SUM(D162:D175)</f>
        <v>500.63568656523751</v>
      </c>
      <c r="E176" s="27">
        <f t="shared" ref="E176:AM176" si="74">SUM(E162:E175)</f>
        <v>875.5428358665248</v>
      </c>
      <c r="F176" s="27">
        <f t="shared" si="74"/>
        <v>1589.1540513730092</v>
      </c>
      <c r="G176" s="27">
        <f t="shared" si="74"/>
        <v>3861.9796899504227</v>
      </c>
      <c r="H176" s="27">
        <f t="shared" si="74"/>
        <v>12967.921325889989</v>
      </c>
      <c r="I176" s="27">
        <f t="shared" si="74"/>
        <v>18976.839349148016</v>
      </c>
      <c r="J176" s="27">
        <f t="shared" si="74"/>
        <v>22183.930948863665</v>
      </c>
      <c r="K176" s="27">
        <f t="shared" si="74"/>
        <v>21566.669384930032</v>
      </c>
      <c r="L176" s="27">
        <f t="shared" si="74"/>
        <v>11355.456271451296</v>
      </c>
      <c r="M176" s="124">
        <f t="shared" si="74"/>
        <v>10766.017213764633</v>
      </c>
      <c r="N176" s="27">
        <f t="shared" si="74"/>
        <v>13155.760250361154</v>
      </c>
      <c r="O176" s="27">
        <f t="shared" si="74"/>
        <v>19456.278237081511</v>
      </c>
      <c r="P176" s="27">
        <f t="shared" si="74"/>
        <v>15846.039296072817</v>
      </c>
      <c r="Q176" s="27">
        <f t="shared" si="74"/>
        <v>17563.408781614435</v>
      </c>
      <c r="R176" s="27">
        <f t="shared" si="74"/>
        <v>14852.3583536802</v>
      </c>
      <c r="S176" s="27">
        <f t="shared" si="74"/>
        <v>26282.882537312842</v>
      </c>
      <c r="T176" s="27">
        <f t="shared" si="74"/>
        <v>78351.395863435944</v>
      </c>
      <c r="U176" s="27">
        <f t="shared" si="74"/>
        <v>90741.656290921237</v>
      </c>
      <c r="V176" s="27">
        <f t="shared" si="74"/>
        <v>85814.953580292087</v>
      </c>
      <c r="W176" s="27">
        <f t="shared" si="74"/>
        <v>56800.337954375886</v>
      </c>
      <c r="X176" s="27">
        <f t="shared" si="74"/>
        <v>22520.965671218579</v>
      </c>
      <c r="Y176" s="27">
        <f t="shared" si="74"/>
        <v>18435.214133939</v>
      </c>
      <c r="Z176" s="27">
        <f t="shared" si="74"/>
        <v>16093.250587868015</v>
      </c>
      <c r="AA176" s="27">
        <f t="shared" si="74"/>
        <v>19456.278237081511</v>
      </c>
      <c r="AB176" s="27">
        <f t="shared" si="74"/>
        <v>15846.039296072817</v>
      </c>
      <c r="AC176" s="27">
        <f t="shared" si="74"/>
        <v>0</v>
      </c>
      <c r="AD176" s="27">
        <f t="shared" si="74"/>
        <v>0</v>
      </c>
      <c r="AE176" s="27">
        <f t="shared" si="74"/>
        <v>0</v>
      </c>
      <c r="AF176" s="27">
        <f t="shared" si="74"/>
        <v>0</v>
      </c>
      <c r="AG176" s="27">
        <f t="shared" si="74"/>
        <v>0</v>
      </c>
      <c r="AH176" s="27">
        <f t="shared" si="74"/>
        <v>0</v>
      </c>
      <c r="AI176" s="27">
        <f t="shared" si="74"/>
        <v>0</v>
      </c>
      <c r="AJ176" s="27">
        <f t="shared" si="74"/>
        <v>0</v>
      </c>
      <c r="AK176" s="27">
        <f t="shared" si="74"/>
        <v>0</v>
      </c>
      <c r="AL176" s="27">
        <f t="shared" si="74"/>
        <v>0</v>
      </c>
      <c r="AM176" s="27">
        <f t="shared" si="74"/>
        <v>0</v>
      </c>
    </row>
    <row r="177" spans="1:39" ht="16.5" hidden="1" customHeight="1" thickBot="1" x14ac:dyDescent="0.35">
      <c r="A177" s="604"/>
      <c r="B177" s="154" t="s">
        <v>150</v>
      </c>
      <c r="C177" s="28">
        <f>C176</f>
        <v>164.03726204490445</v>
      </c>
      <c r="D177" s="28">
        <f>C177+D176</f>
        <v>664.67294861014193</v>
      </c>
      <c r="E177" s="28">
        <f t="shared" ref="E177:AM177" si="75">D177+E176</f>
        <v>1540.2157844766666</v>
      </c>
      <c r="F177" s="28">
        <f t="shared" si="75"/>
        <v>3129.3698358496758</v>
      </c>
      <c r="G177" s="28">
        <f t="shared" si="75"/>
        <v>6991.3495258000985</v>
      </c>
      <c r="H177" s="28">
        <f t="shared" si="75"/>
        <v>19959.270851690089</v>
      </c>
      <c r="I177" s="28">
        <f t="shared" si="75"/>
        <v>38936.110200838106</v>
      </c>
      <c r="J177" s="28">
        <f t="shared" si="75"/>
        <v>61120.04114970177</v>
      </c>
      <c r="K177" s="28">
        <f t="shared" si="75"/>
        <v>82686.710534631799</v>
      </c>
      <c r="L177" s="28">
        <f t="shared" si="75"/>
        <v>94042.1668060831</v>
      </c>
      <c r="M177" s="28">
        <f t="shared" si="75"/>
        <v>104808.18401984773</v>
      </c>
      <c r="N177" s="28">
        <f t="shared" si="75"/>
        <v>117963.94427020889</v>
      </c>
      <c r="O177" s="28">
        <f t="shared" si="75"/>
        <v>137420.2225072904</v>
      </c>
      <c r="P177" s="28">
        <f t="shared" si="75"/>
        <v>153266.26180336322</v>
      </c>
      <c r="Q177" s="28">
        <f t="shared" si="75"/>
        <v>170829.67058497766</v>
      </c>
      <c r="R177" s="28">
        <f t="shared" si="75"/>
        <v>185682.02893865787</v>
      </c>
      <c r="S177" s="28">
        <f t="shared" si="75"/>
        <v>211964.9114759707</v>
      </c>
      <c r="T177" s="28">
        <f t="shared" si="75"/>
        <v>290316.30733940663</v>
      </c>
      <c r="U177" s="28">
        <f t="shared" si="75"/>
        <v>381057.96363032784</v>
      </c>
      <c r="V177" s="28">
        <f t="shared" si="75"/>
        <v>466872.9172106199</v>
      </c>
      <c r="W177" s="28">
        <f t="shared" si="75"/>
        <v>523673.25516499579</v>
      </c>
      <c r="X177" s="28">
        <f t="shared" si="75"/>
        <v>546194.22083621437</v>
      </c>
      <c r="Y177" s="28">
        <f t="shared" si="75"/>
        <v>564629.43497015338</v>
      </c>
      <c r="Z177" s="28">
        <f t="shared" si="75"/>
        <v>580722.68555802142</v>
      </c>
      <c r="AA177" s="28">
        <f t="shared" si="75"/>
        <v>600178.9637951029</v>
      </c>
      <c r="AB177" s="28">
        <f t="shared" si="75"/>
        <v>616025.00309117569</v>
      </c>
      <c r="AC177" s="28">
        <f t="shared" si="75"/>
        <v>616025.00309117569</v>
      </c>
      <c r="AD177" s="28">
        <f t="shared" si="75"/>
        <v>616025.00309117569</v>
      </c>
      <c r="AE177" s="28">
        <f t="shared" si="75"/>
        <v>616025.00309117569</v>
      </c>
      <c r="AF177" s="28">
        <f t="shared" si="75"/>
        <v>616025.00309117569</v>
      </c>
      <c r="AG177" s="28">
        <f t="shared" si="75"/>
        <v>616025.00309117569</v>
      </c>
      <c r="AH177" s="28">
        <f t="shared" si="75"/>
        <v>616025.00309117569</v>
      </c>
      <c r="AI177" s="28">
        <f t="shared" si="75"/>
        <v>616025.00309117569</v>
      </c>
      <c r="AJ177" s="28">
        <f t="shared" si="75"/>
        <v>616025.00309117569</v>
      </c>
      <c r="AK177" s="28">
        <f t="shared" si="75"/>
        <v>616025.00309117569</v>
      </c>
      <c r="AL177" s="28">
        <f t="shared" si="75"/>
        <v>616025.00309117569</v>
      </c>
      <c r="AM177" s="28">
        <f t="shared" si="75"/>
        <v>616025.00309117569</v>
      </c>
    </row>
    <row r="178" spans="1:39" s="126" customFormat="1" hidden="1" x14ac:dyDescent="0.3">
      <c r="A178" s="117"/>
      <c r="B178" s="249" t="s">
        <v>162</v>
      </c>
      <c r="C178" s="125">
        <f t="shared" ref="C178:AM178" si="76">C157+C176</f>
        <v>1597.9116889431364</v>
      </c>
      <c r="D178" s="125">
        <f t="shared" si="76"/>
        <v>4715.361019298216</v>
      </c>
      <c r="E178" s="125">
        <f t="shared" si="76"/>
        <v>8923.89365729987</v>
      </c>
      <c r="F178" s="125">
        <f t="shared" si="76"/>
        <v>16558.069655534466</v>
      </c>
      <c r="G178" s="125">
        <f t="shared" si="76"/>
        <v>33712.822523502982</v>
      </c>
      <c r="H178" s="125">
        <f t="shared" si="76"/>
        <v>83352.785082323142</v>
      </c>
      <c r="I178" s="125">
        <f t="shared" si="76"/>
        <v>127984.15076233639</v>
      </c>
      <c r="J178" s="125">
        <f t="shared" si="76"/>
        <v>142243.15843007813</v>
      </c>
      <c r="K178" s="125">
        <f t="shared" si="76"/>
        <v>150423.14959080218</v>
      </c>
      <c r="L178" s="125">
        <f t="shared" si="76"/>
        <v>97930.464217502478</v>
      </c>
      <c r="M178" s="125">
        <f t="shared" si="76"/>
        <v>99675.515433250184</v>
      </c>
      <c r="N178" s="125">
        <f t="shared" si="76"/>
        <v>148603.49593958157</v>
      </c>
      <c r="O178" s="125">
        <f t="shared" si="76"/>
        <v>198534.48643232096</v>
      </c>
      <c r="P178" s="125">
        <f t="shared" si="76"/>
        <v>161195.87521016336</v>
      </c>
      <c r="Q178" s="125">
        <f t="shared" si="76"/>
        <v>172507.88009996145</v>
      </c>
      <c r="R178" s="125">
        <f t="shared" si="76"/>
        <v>157468.84857987339</v>
      </c>
      <c r="S178" s="125">
        <f t="shared" si="76"/>
        <v>218483.1282287082</v>
      </c>
      <c r="T178" s="125">
        <f t="shared" si="76"/>
        <v>475133.25624951441</v>
      </c>
      <c r="U178" s="125">
        <f t="shared" si="76"/>
        <v>583718.82846875396</v>
      </c>
      <c r="V178" s="125">
        <f t="shared" si="76"/>
        <v>526024.51885984931</v>
      </c>
      <c r="W178" s="125">
        <f t="shared" si="76"/>
        <v>382702.32141874102</v>
      </c>
      <c r="X178" s="125">
        <f t="shared" si="76"/>
        <v>195191.73961305566</v>
      </c>
      <c r="Y178" s="125">
        <f t="shared" si="76"/>
        <v>170395.89063751299</v>
      </c>
      <c r="Z178" s="125">
        <f t="shared" si="76"/>
        <v>181684.04859849773</v>
      </c>
      <c r="AA178" s="125">
        <f t="shared" si="76"/>
        <v>198534.48643232096</v>
      </c>
      <c r="AB178" s="125">
        <f t="shared" si="76"/>
        <v>161195.87521016336</v>
      </c>
      <c r="AC178" s="125">
        <f t="shared" si="76"/>
        <v>0</v>
      </c>
      <c r="AD178" s="125">
        <f t="shared" si="76"/>
        <v>0</v>
      </c>
      <c r="AE178" s="125">
        <f t="shared" si="76"/>
        <v>0</v>
      </c>
      <c r="AF178" s="125">
        <f t="shared" si="76"/>
        <v>0</v>
      </c>
      <c r="AG178" s="125">
        <f t="shared" si="76"/>
        <v>0</v>
      </c>
      <c r="AH178" s="125">
        <f t="shared" si="76"/>
        <v>0</v>
      </c>
      <c r="AI178" s="125">
        <f t="shared" si="76"/>
        <v>0</v>
      </c>
      <c r="AJ178" s="125">
        <f t="shared" si="76"/>
        <v>0</v>
      </c>
      <c r="AK178" s="125">
        <f t="shared" si="76"/>
        <v>0</v>
      </c>
      <c r="AL178" s="125">
        <f t="shared" si="76"/>
        <v>0</v>
      </c>
      <c r="AM178" s="125">
        <f t="shared" si="76"/>
        <v>0</v>
      </c>
    </row>
    <row r="179" spans="1:39" hidden="1" x14ac:dyDescent="0.3">
      <c r="A179" s="117"/>
      <c r="B179" s="250" t="s">
        <v>163</v>
      </c>
      <c r="C179" s="122">
        <f>C178-C73</f>
        <v>0</v>
      </c>
      <c r="D179" s="122">
        <f t="shared" ref="D179:AM179" si="77">D178-D73</f>
        <v>0</v>
      </c>
      <c r="E179" s="122">
        <f t="shared" si="77"/>
        <v>0</v>
      </c>
      <c r="F179" s="122">
        <f t="shared" si="77"/>
        <v>0.1791436101848376</v>
      </c>
      <c r="G179" s="122">
        <f t="shared" si="77"/>
        <v>-0.3705712297669379</v>
      </c>
      <c r="H179" s="122">
        <f t="shared" si="77"/>
        <v>0.11160021477553528</v>
      </c>
      <c r="I179" s="122">
        <f t="shared" si="77"/>
        <v>-0.45322640372614842</v>
      </c>
      <c r="J179" s="122">
        <f t="shared" si="77"/>
        <v>0.31551221353583969</v>
      </c>
      <c r="K179" s="122">
        <f t="shared" si="77"/>
        <v>-2.3412002861732617E-2</v>
      </c>
      <c r="L179" s="122">
        <f t="shared" si="77"/>
        <v>0.43122404292807914</v>
      </c>
      <c r="M179" s="122">
        <f t="shared" si="77"/>
        <v>2.1866820272407494E-2</v>
      </c>
      <c r="N179" s="122">
        <f t="shared" si="77"/>
        <v>1.7614492704160511</v>
      </c>
      <c r="O179" s="122">
        <f t="shared" si="77"/>
        <v>1.6529501385521144</v>
      </c>
      <c r="P179" s="122">
        <f t="shared" si="77"/>
        <v>-0.74687229460687377</v>
      </c>
      <c r="Q179" s="122">
        <f t="shared" si="77"/>
        <v>-0.35590317420428619</v>
      </c>
      <c r="R179" s="122">
        <f t="shared" si="77"/>
        <v>1.5465330181759782</v>
      </c>
      <c r="S179" s="122">
        <f t="shared" si="77"/>
        <v>-2.2920960181509145</v>
      </c>
      <c r="T179" s="122">
        <f t="shared" si="77"/>
        <v>0.82244468544377014</v>
      </c>
      <c r="U179" s="122">
        <f t="shared" si="77"/>
        <v>-0.98173694813158363</v>
      </c>
      <c r="V179" s="122">
        <f t="shared" si="77"/>
        <v>0.8533521918579936</v>
      </c>
      <c r="W179" s="122">
        <f t="shared" si="77"/>
        <v>5.2963657188229263E-2</v>
      </c>
      <c r="X179" s="122">
        <f t="shared" si="77"/>
        <v>0.87894653057446703</v>
      </c>
      <c r="Y179" s="122">
        <f t="shared" si="77"/>
        <v>0.1068982630094979</v>
      </c>
      <c r="Z179" s="122">
        <f t="shared" si="77"/>
        <v>2.1360945813066792</v>
      </c>
      <c r="AA179" s="122">
        <f t="shared" si="77"/>
        <v>1.6529501385521144</v>
      </c>
      <c r="AB179" s="122">
        <f t="shared" si="77"/>
        <v>-0.74687229460687377</v>
      </c>
      <c r="AC179" s="122">
        <f t="shared" si="77"/>
        <v>0</v>
      </c>
      <c r="AD179" s="122">
        <f t="shared" si="77"/>
        <v>0</v>
      </c>
      <c r="AE179" s="122">
        <f t="shared" si="77"/>
        <v>0</v>
      </c>
      <c r="AF179" s="122">
        <f t="shared" si="77"/>
        <v>0</v>
      </c>
      <c r="AG179" s="122">
        <f t="shared" si="77"/>
        <v>0</v>
      </c>
      <c r="AH179" s="122">
        <f t="shared" si="77"/>
        <v>0</v>
      </c>
      <c r="AI179" s="122">
        <f t="shared" si="77"/>
        <v>0</v>
      </c>
      <c r="AJ179" s="122">
        <f t="shared" si="77"/>
        <v>0</v>
      </c>
      <c r="AK179" s="122">
        <f t="shared" si="77"/>
        <v>0</v>
      </c>
      <c r="AL179" s="122">
        <f t="shared" si="77"/>
        <v>0</v>
      </c>
      <c r="AM179" s="122">
        <f t="shared" si="77"/>
        <v>0</v>
      </c>
    </row>
    <row r="180" spans="1:39" hidden="1" x14ac:dyDescent="0.3">
      <c r="A180" s="247" t="s">
        <v>49</v>
      </c>
      <c r="B180" s="117"/>
      <c r="C180" s="248"/>
      <c r="D180" s="248"/>
      <c r="E180" s="248"/>
      <c r="F180" s="248"/>
      <c r="G180" s="248"/>
      <c r="H180" s="248"/>
      <c r="I180" s="248"/>
      <c r="J180" s="248"/>
      <c r="K180" s="248"/>
      <c r="L180" s="248"/>
      <c r="M180" s="248"/>
      <c r="N180" s="122"/>
    </row>
    <row r="181" spans="1:39" hidden="1" x14ac:dyDescent="0.3">
      <c r="A181" s="117"/>
      <c r="B181" s="286" t="s">
        <v>44</v>
      </c>
      <c r="C181" s="287">
        <v>43831</v>
      </c>
      <c r="D181" s="287">
        <v>43862</v>
      </c>
      <c r="E181" s="287">
        <v>43891</v>
      </c>
      <c r="F181" s="287">
        <v>43922</v>
      </c>
      <c r="G181" s="287">
        <v>43952</v>
      </c>
      <c r="H181" s="287">
        <v>43983</v>
      </c>
      <c r="I181" s="287">
        <v>44013</v>
      </c>
      <c r="J181" s="287">
        <v>44044</v>
      </c>
      <c r="K181" s="287">
        <v>44075</v>
      </c>
      <c r="L181" s="287">
        <v>44105</v>
      </c>
      <c r="M181" s="287">
        <v>44136</v>
      </c>
      <c r="N181" s="287">
        <v>44166</v>
      </c>
      <c r="O181" s="287">
        <v>44197</v>
      </c>
      <c r="P181" s="287">
        <v>44228</v>
      </c>
      <c r="Q181" s="287">
        <v>44256</v>
      </c>
      <c r="R181" s="287">
        <v>44287</v>
      </c>
      <c r="S181" s="287">
        <v>44317</v>
      </c>
      <c r="T181" s="287">
        <v>44348</v>
      </c>
      <c r="U181" s="287">
        <v>44378</v>
      </c>
      <c r="V181" s="287">
        <v>44409</v>
      </c>
      <c r="W181" s="287">
        <v>44440</v>
      </c>
      <c r="X181" s="287">
        <v>44470</v>
      </c>
      <c r="Y181" s="287">
        <v>44501</v>
      </c>
      <c r="Z181" s="287">
        <v>44531</v>
      </c>
      <c r="AA181" s="287">
        <v>44562</v>
      </c>
      <c r="AB181" s="287">
        <v>44593</v>
      </c>
      <c r="AC181" s="287">
        <v>44621</v>
      </c>
      <c r="AD181" s="287">
        <v>44652</v>
      </c>
      <c r="AE181" s="287">
        <v>44682</v>
      </c>
      <c r="AF181" s="287">
        <v>44713</v>
      </c>
      <c r="AG181" s="287">
        <v>44743</v>
      </c>
      <c r="AH181" s="287">
        <v>44774</v>
      </c>
      <c r="AI181" s="287">
        <v>44805</v>
      </c>
      <c r="AJ181" s="287">
        <v>44835</v>
      </c>
      <c r="AK181" s="287">
        <v>44866</v>
      </c>
      <c r="AL181" s="287">
        <v>44896</v>
      </c>
      <c r="AM181" s="287">
        <v>44927</v>
      </c>
    </row>
    <row r="182" spans="1:39" hidden="1" x14ac:dyDescent="0.3">
      <c r="A182" s="117"/>
      <c r="B182" s="295" t="s">
        <v>164</v>
      </c>
      <c r="C182" s="296">
        <f>C157*'YTD PROGRAM SUMMARY'!C39</f>
        <v>1216.4390378916696</v>
      </c>
      <c r="D182" s="134">
        <f>D157*'YTD PROGRAM SUMMARY'!D39</f>
        <v>3499.5488544647251</v>
      </c>
      <c r="E182" s="134">
        <f>E157*'YTD PROGRAM SUMMARY'!E39</f>
        <v>7823.0731298005921</v>
      </c>
      <c r="F182" s="134">
        <f>F157*'YTD PROGRAM SUMMARY'!F39</f>
        <v>13986.680859205904</v>
      </c>
      <c r="G182" s="134">
        <f>G157*'YTD PROGRAM SUMMARY'!G39</f>
        <v>27640.7648804214</v>
      </c>
      <c r="H182" s="134">
        <f>H157*'YTD PROGRAM SUMMARY'!H39</f>
        <v>69903.946779826161</v>
      </c>
      <c r="I182" s="134">
        <f>I157*'YTD PROGRAM SUMMARY'!I39</f>
        <v>84100.509030493791</v>
      </c>
      <c r="J182" s="134">
        <f>J157*'YTD PROGRAM SUMMARY'!J39</f>
        <v>109639.2244634782</v>
      </c>
      <c r="K182" s="134">
        <f>K157*'YTD PROGRAM SUMMARY'!K39</f>
        <v>108508.0970778114</v>
      </c>
      <c r="L182" s="134">
        <f>L157*'YTD PROGRAM SUMMARY'!L39</f>
        <v>83212.747636675937</v>
      </c>
      <c r="M182" s="134">
        <f>M157*'YTD PROGRAM SUMMARY'!M39</f>
        <v>73224.874034343069</v>
      </c>
      <c r="N182" s="134">
        <f>N157*'YTD PROGRAM SUMMARY'!N39</f>
        <v>127005.39673068284</v>
      </c>
      <c r="O182" s="258">
        <f>O157*'YTD PROGRAM SUMMARY'!O39</f>
        <v>0</v>
      </c>
      <c r="P182" s="258">
        <f>P157*'YTD PROGRAM SUMMARY'!P39</f>
        <v>0</v>
      </c>
      <c r="Q182" s="258">
        <f>Q157*'YTD PROGRAM SUMMARY'!Q39</f>
        <v>0</v>
      </c>
      <c r="R182" s="258">
        <f>R157*'YTD PROGRAM SUMMARY'!R39</f>
        <v>0</v>
      </c>
      <c r="S182" s="258">
        <f>S157*'YTD PROGRAM SUMMARY'!S39</f>
        <v>0</v>
      </c>
      <c r="T182" s="258">
        <f>T157*'YTD PROGRAM SUMMARY'!T39</f>
        <v>0</v>
      </c>
      <c r="U182" s="258">
        <f>U157*'YTD PROGRAM SUMMARY'!U39</f>
        <v>0</v>
      </c>
      <c r="V182" s="258">
        <f>V157*'YTD PROGRAM SUMMARY'!V39</f>
        <v>0</v>
      </c>
      <c r="W182" s="258">
        <f>W157*'YTD PROGRAM SUMMARY'!W39</f>
        <v>0</v>
      </c>
      <c r="X182" s="258">
        <f>X157*'YTD PROGRAM SUMMARY'!X39</f>
        <v>0</v>
      </c>
      <c r="Y182" s="258">
        <f>Y157*'YTD PROGRAM SUMMARY'!Y39</f>
        <v>0</v>
      </c>
      <c r="Z182" s="258">
        <f>Z157*'YTD PROGRAM SUMMARY'!Z39</f>
        <v>0</v>
      </c>
      <c r="AA182" s="258">
        <f>AA157*'YTD PROGRAM SUMMARY'!AA39</f>
        <v>0</v>
      </c>
      <c r="AB182" s="258">
        <f>AB157*'YTD PROGRAM SUMMARY'!AB39</f>
        <v>0</v>
      </c>
      <c r="AC182" s="258">
        <f>AC157*'YTD PROGRAM SUMMARY'!AC39</f>
        <v>0</v>
      </c>
      <c r="AD182" s="258">
        <f>AD157*'YTD PROGRAM SUMMARY'!AD39</f>
        <v>0</v>
      </c>
      <c r="AE182" s="258">
        <f>AE157*'YTD PROGRAM SUMMARY'!AE39</f>
        <v>0</v>
      </c>
      <c r="AF182" s="258">
        <f>AF157*'YTD PROGRAM SUMMARY'!AF39</f>
        <v>0</v>
      </c>
      <c r="AG182" s="258">
        <f>AG157*'YTD PROGRAM SUMMARY'!AG39</f>
        <v>0</v>
      </c>
      <c r="AH182" s="258">
        <f>AH157*'YTD PROGRAM SUMMARY'!AH39</f>
        <v>0</v>
      </c>
      <c r="AI182" s="258">
        <f>AI157*'YTD PROGRAM SUMMARY'!AI39</f>
        <v>0</v>
      </c>
      <c r="AJ182" s="258">
        <f>AJ157*'YTD PROGRAM SUMMARY'!AJ39</f>
        <v>0</v>
      </c>
      <c r="AK182" s="258">
        <f>AK157*'YTD PROGRAM SUMMARY'!AK39</f>
        <v>0</v>
      </c>
      <c r="AL182" s="258">
        <f>AL157*'YTD PROGRAM SUMMARY'!AL39</f>
        <v>0</v>
      </c>
      <c r="AM182" s="258">
        <f>AM157*'YTD PROGRAM SUMMARY'!AM39</f>
        <v>0</v>
      </c>
    </row>
    <row r="183" spans="1:39" ht="15" hidden="1" thickBot="1" x14ac:dyDescent="0.35">
      <c r="A183" s="117"/>
      <c r="B183" s="284" t="s">
        <v>165</v>
      </c>
      <c r="C183" s="202">
        <f>C176*'YTD PROGRAM SUMMARY'!C39</f>
        <v>139.16234607233815</v>
      </c>
      <c r="D183" s="127">
        <f>D176*'YTD PROGRAM SUMMARY'!D39</f>
        <v>415.68522385478428</v>
      </c>
      <c r="E183" s="127">
        <f>E176*'YTD PROGRAM SUMMARY'!E39</f>
        <v>851.03591844136224</v>
      </c>
      <c r="F183" s="127">
        <f>F176*'YTD PROGRAM SUMMARY'!F39</f>
        <v>1484.8764693742501</v>
      </c>
      <c r="G183" s="127">
        <f>G176*'YTD PROGRAM SUMMARY'!G39</f>
        <v>3576.048863280228</v>
      </c>
      <c r="H183" s="127">
        <f>H176*'YTD PROGRAM SUMMARY'!H39</f>
        <v>12879.315719739981</v>
      </c>
      <c r="I183" s="127">
        <f>I176*'YTD PROGRAM SUMMARY'!I39</f>
        <v>14640.869757844181</v>
      </c>
      <c r="J183" s="127">
        <f>J176*'YTD PROGRAM SUMMARY'!J39</f>
        <v>20258.576002959311</v>
      </c>
      <c r="K183" s="127">
        <f>K176*'YTD PROGRAM SUMMARY'!K39</f>
        <v>18160.966771141146</v>
      </c>
      <c r="L183" s="127">
        <f>L176*'YTD PROGRAM SUMMARY'!L39</f>
        <v>10914.451403855574</v>
      </c>
      <c r="M183" s="127">
        <f>M176*'YTD PROGRAM SUMMARY'!M39</f>
        <v>8866.7720560446323</v>
      </c>
      <c r="N183" s="127">
        <f>N176*'YTD PROGRAM SUMMARY'!N39</f>
        <v>12335.773214581986</v>
      </c>
      <c r="O183" s="252">
        <f>O176*'YTD PROGRAM SUMMARY'!O39</f>
        <v>0</v>
      </c>
      <c r="P183" s="252">
        <f>P176*'YTD PROGRAM SUMMARY'!P39</f>
        <v>0</v>
      </c>
      <c r="Q183" s="252">
        <f>Q176*'YTD PROGRAM SUMMARY'!Q39</f>
        <v>0</v>
      </c>
      <c r="R183" s="252">
        <f>R176*'YTD PROGRAM SUMMARY'!R39</f>
        <v>0</v>
      </c>
      <c r="S183" s="252">
        <f>S176*'YTD PROGRAM SUMMARY'!S39</f>
        <v>0</v>
      </c>
      <c r="T183" s="252">
        <f>T176*'YTD PROGRAM SUMMARY'!T39</f>
        <v>0</v>
      </c>
      <c r="U183" s="252">
        <f>U176*'YTD PROGRAM SUMMARY'!U39</f>
        <v>0</v>
      </c>
      <c r="V183" s="252">
        <f>V176*'YTD PROGRAM SUMMARY'!V39</f>
        <v>0</v>
      </c>
      <c r="W183" s="252">
        <f>W176*'YTD PROGRAM SUMMARY'!W39</f>
        <v>0</v>
      </c>
      <c r="X183" s="252">
        <f>X176*'YTD PROGRAM SUMMARY'!X39</f>
        <v>0</v>
      </c>
      <c r="Y183" s="252">
        <f>Y176*'YTD PROGRAM SUMMARY'!Y39</f>
        <v>0</v>
      </c>
      <c r="Z183" s="252">
        <f>Z176*'YTD PROGRAM SUMMARY'!Z39</f>
        <v>0</v>
      </c>
      <c r="AA183" s="252">
        <f>AA176*'YTD PROGRAM SUMMARY'!AA39</f>
        <v>0</v>
      </c>
      <c r="AB183" s="252">
        <f>AB176*'YTD PROGRAM SUMMARY'!AB39</f>
        <v>0</v>
      </c>
      <c r="AC183" s="252">
        <f>AC176*'YTD PROGRAM SUMMARY'!AC39</f>
        <v>0</v>
      </c>
      <c r="AD183" s="252">
        <f>AD176*'YTD PROGRAM SUMMARY'!AD39</f>
        <v>0</v>
      </c>
      <c r="AE183" s="252">
        <f>AE176*'YTD PROGRAM SUMMARY'!AE39</f>
        <v>0</v>
      </c>
      <c r="AF183" s="252">
        <f>AF176*'YTD PROGRAM SUMMARY'!AF39</f>
        <v>0</v>
      </c>
      <c r="AG183" s="252">
        <f>AG176*'YTD PROGRAM SUMMARY'!AG39</f>
        <v>0</v>
      </c>
      <c r="AH183" s="252">
        <f>AH176*'YTD PROGRAM SUMMARY'!AH39</f>
        <v>0</v>
      </c>
      <c r="AI183" s="252">
        <f>AI176*'YTD PROGRAM SUMMARY'!AI39</f>
        <v>0</v>
      </c>
      <c r="AJ183" s="252">
        <f>AJ176*'YTD PROGRAM SUMMARY'!AJ39</f>
        <v>0</v>
      </c>
      <c r="AK183" s="252">
        <f>AK176*'YTD PROGRAM SUMMARY'!AK39</f>
        <v>0</v>
      </c>
      <c r="AL183" s="252">
        <f>AL176*'YTD PROGRAM SUMMARY'!AL39</f>
        <v>0</v>
      </c>
      <c r="AM183" s="252">
        <f>AM176*'YTD PROGRAM SUMMARY'!AM39</f>
        <v>0</v>
      </c>
    </row>
    <row r="184" spans="1:39" hidden="1" x14ac:dyDescent="0.3">
      <c r="A184" s="117"/>
      <c r="B184" s="295" t="s">
        <v>166</v>
      </c>
      <c r="C184" s="128">
        <f>IFERROR(C182/C73,0)</f>
        <v>0.76126800142267304</v>
      </c>
      <c r="D184" s="128">
        <f t="shared" ref="D184:N184" si="78">IFERROR(D182/D73,0)</f>
        <v>0.74215926206760741</v>
      </c>
      <c r="E184" s="128">
        <f t="shared" si="78"/>
        <v>0.87664347315492797</v>
      </c>
      <c r="F184" s="128">
        <f t="shared" si="78"/>
        <v>0.84471393557852659</v>
      </c>
      <c r="G184" s="128">
        <f t="shared" si="78"/>
        <v>0.81987976643897054</v>
      </c>
      <c r="H184" s="128">
        <f t="shared" si="78"/>
        <v>0.83865272533617086</v>
      </c>
      <c r="I184" s="128">
        <f t="shared" si="78"/>
        <v>0.65711426538377082</v>
      </c>
      <c r="J184" s="128">
        <f t="shared" si="78"/>
        <v>0.7707890408713729</v>
      </c>
      <c r="K184" s="128">
        <f t="shared" si="78"/>
        <v>0.72135226848185141</v>
      </c>
      <c r="L184" s="128">
        <f t="shared" si="78"/>
        <v>0.84971632392111485</v>
      </c>
      <c r="M184" s="128">
        <f t="shared" si="78"/>
        <v>0.73463267062270909</v>
      </c>
      <c r="N184" s="128">
        <f t="shared" si="78"/>
        <v>0.85466967910097713</v>
      </c>
      <c r="O184" s="253">
        <f t="shared" ref="O184:AM184" si="79">IFERROR(O182/O73,0)</f>
        <v>0</v>
      </c>
      <c r="P184" s="253">
        <f t="shared" si="79"/>
        <v>0</v>
      </c>
      <c r="Q184" s="253">
        <f t="shared" si="79"/>
        <v>0</v>
      </c>
      <c r="R184" s="253">
        <f t="shared" si="79"/>
        <v>0</v>
      </c>
      <c r="S184" s="253">
        <f t="shared" si="79"/>
        <v>0</v>
      </c>
      <c r="T184" s="253">
        <f t="shared" si="79"/>
        <v>0</v>
      </c>
      <c r="U184" s="253">
        <f t="shared" si="79"/>
        <v>0</v>
      </c>
      <c r="V184" s="253">
        <f t="shared" si="79"/>
        <v>0</v>
      </c>
      <c r="W184" s="253">
        <f t="shared" si="79"/>
        <v>0</v>
      </c>
      <c r="X184" s="253">
        <f t="shared" si="79"/>
        <v>0</v>
      </c>
      <c r="Y184" s="253">
        <f t="shared" si="79"/>
        <v>0</v>
      </c>
      <c r="Z184" s="253">
        <f t="shared" si="79"/>
        <v>0</v>
      </c>
      <c r="AA184" s="253">
        <f t="shared" si="79"/>
        <v>0</v>
      </c>
      <c r="AB184" s="253">
        <f t="shared" si="79"/>
        <v>0</v>
      </c>
      <c r="AC184" s="253">
        <f t="shared" si="79"/>
        <v>0</v>
      </c>
      <c r="AD184" s="253">
        <f t="shared" si="79"/>
        <v>0</v>
      </c>
      <c r="AE184" s="253">
        <f t="shared" si="79"/>
        <v>0</v>
      </c>
      <c r="AF184" s="253">
        <f t="shared" si="79"/>
        <v>0</v>
      </c>
      <c r="AG184" s="253">
        <f t="shared" si="79"/>
        <v>0</v>
      </c>
      <c r="AH184" s="253">
        <f t="shared" si="79"/>
        <v>0</v>
      </c>
      <c r="AI184" s="253">
        <f t="shared" si="79"/>
        <v>0</v>
      </c>
      <c r="AJ184" s="253">
        <f t="shared" si="79"/>
        <v>0</v>
      </c>
      <c r="AK184" s="253">
        <f t="shared" si="79"/>
        <v>0</v>
      </c>
      <c r="AL184" s="253">
        <f t="shared" si="79"/>
        <v>0</v>
      </c>
      <c r="AM184" s="253">
        <f t="shared" si="79"/>
        <v>0</v>
      </c>
    </row>
    <row r="185" spans="1:39" ht="15" hidden="1" thickBot="1" x14ac:dyDescent="0.35">
      <c r="A185" s="117"/>
      <c r="B185" s="284" t="s">
        <v>167</v>
      </c>
      <c r="C185" s="129">
        <f>IFERROR(C183/C73,0)</f>
        <v>8.7090135853740785E-2</v>
      </c>
      <c r="D185" s="129">
        <f t="shared" ref="D185:N185" si="80">IFERROR(D183/D73,0)</f>
        <v>8.8155545705522767E-2</v>
      </c>
      <c r="E185" s="129">
        <f t="shared" si="80"/>
        <v>9.5365986095677285E-2</v>
      </c>
      <c r="F185" s="129">
        <f t="shared" si="80"/>
        <v>8.9677877040248932E-2</v>
      </c>
      <c r="G185" s="129">
        <f t="shared" si="80"/>
        <v>0.10607268357024714</v>
      </c>
      <c r="H185" s="129">
        <f t="shared" si="80"/>
        <v>0.15451592830438154</v>
      </c>
      <c r="I185" s="129">
        <f t="shared" si="80"/>
        <v>0.11439555463352656</v>
      </c>
      <c r="J185" s="129">
        <f t="shared" si="80"/>
        <v>0.14242246279243195</v>
      </c>
      <c r="K185" s="129">
        <f t="shared" si="80"/>
        <v>0.12073250689109241</v>
      </c>
      <c r="L185" s="129">
        <f t="shared" si="80"/>
        <v>0.11145152380970316</v>
      </c>
      <c r="M185" s="129">
        <f t="shared" si="80"/>
        <v>8.8956389768316199E-2</v>
      </c>
      <c r="N185" s="129">
        <f t="shared" si="80"/>
        <v>8.3012309761339165E-2</v>
      </c>
      <c r="O185" s="254">
        <f>IFERROR(O183/O73,0)</f>
        <v>0</v>
      </c>
      <c r="P185" s="254">
        <f t="shared" ref="P185:Z185" si="81">IFERROR(P183/P73,0)</f>
        <v>0</v>
      </c>
      <c r="Q185" s="254">
        <f t="shared" si="81"/>
        <v>0</v>
      </c>
      <c r="R185" s="254">
        <f t="shared" si="81"/>
        <v>0</v>
      </c>
      <c r="S185" s="254">
        <f t="shared" si="81"/>
        <v>0</v>
      </c>
      <c r="T185" s="254">
        <f t="shared" si="81"/>
        <v>0</v>
      </c>
      <c r="U185" s="254">
        <f t="shared" si="81"/>
        <v>0</v>
      </c>
      <c r="V185" s="254">
        <f t="shared" si="81"/>
        <v>0</v>
      </c>
      <c r="W185" s="254">
        <f t="shared" si="81"/>
        <v>0</v>
      </c>
      <c r="X185" s="254">
        <f t="shared" si="81"/>
        <v>0</v>
      </c>
      <c r="Y185" s="254">
        <f t="shared" si="81"/>
        <v>0</v>
      </c>
      <c r="Z185" s="254">
        <f t="shared" si="81"/>
        <v>0</v>
      </c>
      <c r="AA185" s="254">
        <f>IFERROR(AA183/AA73,0)</f>
        <v>0</v>
      </c>
      <c r="AB185" s="254">
        <f t="shared" ref="AB185:AL185" si="82">IFERROR(AB183/AB73,0)</f>
        <v>0</v>
      </c>
      <c r="AC185" s="254">
        <f t="shared" si="82"/>
        <v>0</v>
      </c>
      <c r="AD185" s="254">
        <f t="shared" si="82"/>
        <v>0</v>
      </c>
      <c r="AE185" s="254">
        <f t="shared" si="82"/>
        <v>0</v>
      </c>
      <c r="AF185" s="254">
        <f t="shared" si="82"/>
        <v>0</v>
      </c>
      <c r="AG185" s="254">
        <f t="shared" si="82"/>
        <v>0</v>
      </c>
      <c r="AH185" s="254">
        <f t="shared" si="82"/>
        <v>0</v>
      </c>
      <c r="AI185" s="254">
        <f t="shared" si="82"/>
        <v>0</v>
      </c>
      <c r="AJ185" s="254">
        <f t="shared" si="82"/>
        <v>0</v>
      </c>
      <c r="AK185" s="254">
        <f t="shared" si="82"/>
        <v>0</v>
      </c>
      <c r="AL185" s="254">
        <f t="shared" si="82"/>
        <v>0</v>
      </c>
      <c r="AM185" s="254">
        <f>IFERROR(AM183/AM73,0)</f>
        <v>0</v>
      </c>
    </row>
    <row r="186" spans="1:39" s="1" customFormat="1" ht="15" hidden="1" thickBot="1" x14ac:dyDescent="0.35">
      <c r="A186" s="130"/>
      <c r="B186" s="288" t="s">
        <v>168</v>
      </c>
      <c r="C186" s="289">
        <f>C184+C185</f>
        <v>0.84835813727641385</v>
      </c>
      <c r="D186" s="289">
        <f t="shared" ref="D186:N186" si="83">D184+D185</f>
        <v>0.83031480777313016</v>
      </c>
      <c r="E186" s="290">
        <f t="shared" si="83"/>
        <v>0.97200945925060522</v>
      </c>
      <c r="F186" s="290">
        <f t="shared" si="83"/>
        <v>0.93439181261877557</v>
      </c>
      <c r="G186" s="290">
        <f t="shared" si="83"/>
        <v>0.92595245000921766</v>
      </c>
      <c r="H186" s="290">
        <f t="shared" si="83"/>
        <v>0.9931686536405524</v>
      </c>
      <c r="I186" s="290">
        <f t="shared" si="83"/>
        <v>0.7715098200172974</v>
      </c>
      <c r="J186" s="290">
        <f t="shared" si="83"/>
        <v>0.91321150366380488</v>
      </c>
      <c r="K186" s="290">
        <f t="shared" si="83"/>
        <v>0.84208477537294379</v>
      </c>
      <c r="L186" s="290">
        <f t="shared" si="83"/>
        <v>0.96116784773081798</v>
      </c>
      <c r="M186" s="291">
        <f t="shared" si="83"/>
        <v>0.82358906039102531</v>
      </c>
      <c r="N186" s="291">
        <f t="shared" si="83"/>
        <v>0.93768198886231624</v>
      </c>
      <c r="O186" s="292">
        <f>O184+O185</f>
        <v>0</v>
      </c>
      <c r="P186" s="292">
        <f t="shared" ref="P186:Z186" si="84">P184+P185</f>
        <v>0</v>
      </c>
      <c r="Q186" s="293">
        <f t="shared" si="84"/>
        <v>0</v>
      </c>
      <c r="R186" s="293">
        <f t="shared" si="84"/>
        <v>0</v>
      </c>
      <c r="S186" s="293">
        <f t="shared" si="84"/>
        <v>0</v>
      </c>
      <c r="T186" s="293">
        <f t="shared" si="84"/>
        <v>0</v>
      </c>
      <c r="U186" s="293">
        <f t="shared" si="84"/>
        <v>0</v>
      </c>
      <c r="V186" s="293">
        <f t="shared" si="84"/>
        <v>0</v>
      </c>
      <c r="W186" s="293">
        <f t="shared" si="84"/>
        <v>0</v>
      </c>
      <c r="X186" s="293">
        <f t="shared" si="84"/>
        <v>0</v>
      </c>
      <c r="Y186" s="294">
        <f t="shared" si="84"/>
        <v>0</v>
      </c>
      <c r="Z186" s="294">
        <f t="shared" si="84"/>
        <v>0</v>
      </c>
      <c r="AA186" s="292">
        <f>AA184+AA185</f>
        <v>0</v>
      </c>
      <c r="AB186" s="292">
        <f t="shared" ref="AB186:AL186" si="85">AB184+AB185</f>
        <v>0</v>
      </c>
      <c r="AC186" s="293">
        <f t="shared" si="85"/>
        <v>0</v>
      </c>
      <c r="AD186" s="293">
        <f t="shared" si="85"/>
        <v>0</v>
      </c>
      <c r="AE186" s="293">
        <f t="shared" si="85"/>
        <v>0</v>
      </c>
      <c r="AF186" s="293">
        <f t="shared" si="85"/>
        <v>0</v>
      </c>
      <c r="AG186" s="293">
        <f t="shared" si="85"/>
        <v>0</v>
      </c>
      <c r="AH186" s="293">
        <f t="shared" si="85"/>
        <v>0</v>
      </c>
      <c r="AI186" s="293">
        <f t="shared" si="85"/>
        <v>0</v>
      </c>
      <c r="AJ186" s="293">
        <f t="shared" si="85"/>
        <v>0</v>
      </c>
      <c r="AK186" s="294">
        <f t="shared" si="85"/>
        <v>0</v>
      </c>
      <c r="AL186" s="294">
        <f t="shared" si="85"/>
        <v>0</v>
      </c>
      <c r="AM186" s="292">
        <f>AM184+AM185</f>
        <v>0</v>
      </c>
    </row>
    <row r="187" spans="1:39" hidden="1" x14ac:dyDescent="0.3">
      <c r="A187" s="117"/>
      <c r="B187" s="117"/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  <c r="AG187" s="122"/>
      <c r="AH187" s="122"/>
      <c r="AI187" s="122"/>
      <c r="AJ187" s="122"/>
      <c r="AK187" s="122"/>
      <c r="AL187" s="122"/>
      <c r="AM187" s="122"/>
    </row>
    <row r="188" spans="1:39" hidden="1" x14ac:dyDescent="0.3">
      <c r="A188" s="117"/>
      <c r="B188" s="286" t="s">
        <v>45</v>
      </c>
      <c r="C188" s="287">
        <v>43831</v>
      </c>
      <c r="D188" s="287">
        <v>43862</v>
      </c>
      <c r="E188" s="287">
        <v>43891</v>
      </c>
      <c r="F188" s="287">
        <v>43922</v>
      </c>
      <c r="G188" s="287">
        <v>43952</v>
      </c>
      <c r="H188" s="287">
        <v>43983</v>
      </c>
      <c r="I188" s="287">
        <v>44013</v>
      </c>
      <c r="J188" s="287">
        <v>44044</v>
      </c>
      <c r="K188" s="287">
        <v>44075</v>
      </c>
      <c r="L188" s="287">
        <v>44105</v>
      </c>
      <c r="M188" s="287">
        <v>44136</v>
      </c>
      <c r="N188" s="287">
        <v>44166</v>
      </c>
      <c r="O188" s="287">
        <v>44197</v>
      </c>
      <c r="P188" s="287">
        <v>44228</v>
      </c>
      <c r="Q188" s="287">
        <v>44256</v>
      </c>
      <c r="R188" s="287">
        <v>44287</v>
      </c>
      <c r="S188" s="287">
        <v>44317</v>
      </c>
      <c r="T188" s="287">
        <v>44348</v>
      </c>
      <c r="U188" s="287">
        <v>44378</v>
      </c>
      <c r="V188" s="287">
        <v>44409</v>
      </c>
      <c r="W188" s="287">
        <v>44440</v>
      </c>
      <c r="X188" s="287">
        <v>44470</v>
      </c>
      <c r="Y188" s="287">
        <v>44501</v>
      </c>
      <c r="Z188" s="287">
        <v>44531</v>
      </c>
      <c r="AA188" s="287">
        <v>44562</v>
      </c>
      <c r="AB188" s="287">
        <v>44593</v>
      </c>
      <c r="AC188" s="287">
        <v>44621</v>
      </c>
      <c r="AD188" s="287">
        <v>44652</v>
      </c>
      <c r="AE188" s="287">
        <v>44682</v>
      </c>
      <c r="AF188" s="287">
        <v>44713</v>
      </c>
      <c r="AG188" s="287">
        <v>44743</v>
      </c>
      <c r="AH188" s="287">
        <v>44774</v>
      </c>
      <c r="AI188" s="287">
        <v>44805</v>
      </c>
      <c r="AJ188" s="287">
        <v>44835</v>
      </c>
      <c r="AK188" s="287">
        <v>44866</v>
      </c>
      <c r="AL188" s="287">
        <v>44896</v>
      </c>
      <c r="AM188" s="287">
        <v>44927</v>
      </c>
    </row>
    <row r="189" spans="1:39" hidden="1" x14ac:dyDescent="0.3">
      <c r="A189" s="117"/>
      <c r="B189" s="295" t="s">
        <v>169</v>
      </c>
      <c r="C189" s="134">
        <f>C157*'YTD PROGRAM SUMMARY'!C40</f>
        <v>217.43538900656208</v>
      </c>
      <c r="D189" s="134">
        <f>D157*'YTD PROGRAM SUMMARY'!D40</f>
        <v>715.17647826825282</v>
      </c>
      <c r="E189" s="134">
        <f>E157*'YTD PROGRAM SUMMARY'!E40</f>
        <v>225.27769163275417</v>
      </c>
      <c r="F189" s="134">
        <f>F157*'YTD PROGRAM SUMMARY'!F40</f>
        <v>982.23474495555206</v>
      </c>
      <c r="G189" s="134">
        <f>G157*'YTD PROGRAM SUMMARY'!G40</f>
        <v>2210.0779531311596</v>
      </c>
      <c r="H189" s="134">
        <f>H157*'YTD PROGRAM SUMMARY'!H40</f>
        <v>480.9169766070026</v>
      </c>
      <c r="I189" s="134">
        <f>I157*'YTD PROGRAM SUMMARY'!I40</f>
        <v>24906.802382694594</v>
      </c>
      <c r="J189" s="134">
        <f>J157*'YTD PROGRAM SUMMARY'!J40</f>
        <v>10420.003017736251</v>
      </c>
      <c r="K189" s="134">
        <f>K157*'YTD PROGRAM SUMMARY'!K40</f>
        <v>20348.383128060741</v>
      </c>
      <c r="L189" s="134">
        <f>L157*'YTD PROGRAM SUMMARY'!L40</f>
        <v>3362.260309375245</v>
      </c>
      <c r="M189" s="134">
        <f>M157*'YTD PROGRAM SUMMARY'!M40</f>
        <v>15684.624185142484</v>
      </c>
      <c r="N189" s="134">
        <f>N157*'YTD PROGRAM SUMMARY'!N40</f>
        <v>8442.3389585375826</v>
      </c>
      <c r="O189" s="258">
        <f>O157*'YTD PROGRAM SUMMARY'!O40</f>
        <v>0</v>
      </c>
      <c r="P189" s="258">
        <f>P157*'YTD PROGRAM SUMMARY'!P40</f>
        <v>0</v>
      </c>
      <c r="Q189" s="258">
        <f>Q157*'YTD PROGRAM SUMMARY'!Q40</f>
        <v>0</v>
      </c>
      <c r="R189" s="258">
        <f>R157*'YTD PROGRAM SUMMARY'!R40</f>
        <v>0</v>
      </c>
      <c r="S189" s="258">
        <f>S157*'YTD PROGRAM SUMMARY'!S40</f>
        <v>0</v>
      </c>
      <c r="T189" s="258">
        <f>T157*'YTD PROGRAM SUMMARY'!T40</f>
        <v>0</v>
      </c>
      <c r="U189" s="258">
        <f>U157*'YTD PROGRAM SUMMARY'!U40</f>
        <v>0</v>
      </c>
      <c r="V189" s="258">
        <f>V157*'YTD PROGRAM SUMMARY'!V40</f>
        <v>0</v>
      </c>
      <c r="W189" s="258">
        <f>W157*'YTD PROGRAM SUMMARY'!W40</f>
        <v>0</v>
      </c>
      <c r="X189" s="258">
        <f>X157*'YTD PROGRAM SUMMARY'!X40</f>
        <v>0</v>
      </c>
      <c r="Y189" s="258">
        <f>Y157*'YTD PROGRAM SUMMARY'!Y40</f>
        <v>0</v>
      </c>
      <c r="Z189" s="258">
        <f>Z157*'YTD PROGRAM SUMMARY'!Z40</f>
        <v>0</v>
      </c>
      <c r="AA189" s="258">
        <f>AA157*'YTD PROGRAM SUMMARY'!AA40</f>
        <v>0</v>
      </c>
      <c r="AB189" s="258">
        <f>AB157*'YTD PROGRAM SUMMARY'!AB40</f>
        <v>0</v>
      </c>
      <c r="AC189" s="258">
        <f>AC157*'YTD PROGRAM SUMMARY'!AC40</f>
        <v>0</v>
      </c>
      <c r="AD189" s="258">
        <f>AD157*'YTD PROGRAM SUMMARY'!AD40</f>
        <v>0</v>
      </c>
      <c r="AE189" s="258">
        <f>AE157*'YTD PROGRAM SUMMARY'!AE40</f>
        <v>0</v>
      </c>
      <c r="AF189" s="258">
        <f>AF157*'YTD PROGRAM SUMMARY'!AF40</f>
        <v>0</v>
      </c>
      <c r="AG189" s="258">
        <f>AG157*'YTD PROGRAM SUMMARY'!AG40</f>
        <v>0</v>
      </c>
      <c r="AH189" s="258">
        <f>AH157*'YTD PROGRAM SUMMARY'!AH40</f>
        <v>0</v>
      </c>
      <c r="AI189" s="258">
        <f>AI157*'YTD PROGRAM SUMMARY'!AI40</f>
        <v>0</v>
      </c>
      <c r="AJ189" s="258">
        <f>AJ157*'YTD PROGRAM SUMMARY'!AJ40</f>
        <v>0</v>
      </c>
      <c r="AK189" s="258">
        <f>AK157*'YTD PROGRAM SUMMARY'!AK40</f>
        <v>0</v>
      </c>
      <c r="AL189" s="258">
        <f>AL157*'YTD PROGRAM SUMMARY'!AL40</f>
        <v>0</v>
      </c>
      <c r="AM189" s="258">
        <f>AM157*'YTD PROGRAM SUMMARY'!AM40</f>
        <v>0</v>
      </c>
    </row>
    <row r="190" spans="1:39" ht="15" hidden="1" thickBot="1" x14ac:dyDescent="0.35">
      <c r="A190" s="117"/>
      <c r="B190" s="284" t="s">
        <v>170</v>
      </c>
      <c r="C190" s="127">
        <f>C176*'YTD PROGRAM SUMMARY'!C40</f>
        <v>24.874915972566289</v>
      </c>
      <c r="D190" s="127">
        <f>D176*'YTD PROGRAM SUMMARY'!D40</f>
        <v>84.950462710453223</v>
      </c>
      <c r="E190" s="127">
        <f>E176*'YTD PROGRAM SUMMARY'!E40</f>
        <v>24.506917425162534</v>
      </c>
      <c r="F190" s="127">
        <f>F176*'YTD PROGRAM SUMMARY'!F40</f>
        <v>104.27758199875905</v>
      </c>
      <c r="G190" s="127">
        <f>G176*'YTD PROGRAM SUMMARY'!G40</f>
        <v>285.93082667019473</v>
      </c>
      <c r="H190" s="127">
        <f>H176*'YTD PROGRAM SUMMARY'!H40</f>
        <v>88.605606150007958</v>
      </c>
      <c r="I190" s="127">
        <f>I176*'YTD PROGRAM SUMMARY'!I40</f>
        <v>4335.9695913038358</v>
      </c>
      <c r="J190" s="127">
        <f>J176*'YTD PROGRAM SUMMARY'!J40</f>
        <v>1925.3549459043527</v>
      </c>
      <c r="K190" s="127">
        <f>K176*'YTD PROGRAM SUMMARY'!K40</f>
        <v>3405.7026137888843</v>
      </c>
      <c r="L190" s="127">
        <f>L176*'YTD PROGRAM SUMMARY'!L40</f>
        <v>441.0048675957222</v>
      </c>
      <c r="M190" s="127">
        <f>M176*'YTD PROGRAM SUMMARY'!M40</f>
        <v>1899.2451577200018</v>
      </c>
      <c r="N190" s="127">
        <f>N176*'YTD PROGRAM SUMMARY'!N40</f>
        <v>819.9870357791682</v>
      </c>
      <c r="O190" s="252">
        <f>O176*'YTD PROGRAM SUMMARY'!O40</f>
        <v>0</v>
      </c>
      <c r="P190" s="252">
        <f>P176*'YTD PROGRAM SUMMARY'!P40</f>
        <v>0</v>
      </c>
      <c r="Q190" s="252">
        <f>Q176*'YTD PROGRAM SUMMARY'!Q40</f>
        <v>0</v>
      </c>
      <c r="R190" s="252">
        <f>R176*'YTD PROGRAM SUMMARY'!R40</f>
        <v>0</v>
      </c>
      <c r="S190" s="252">
        <f>S176*'YTD PROGRAM SUMMARY'!S40</f>
        <v>0</v>
      </c>
      <c r="T190" s="252">
        <f>T176*'YTD PROGRAM SUMMARY'!T40</f>
        <v>0</v>
      </c>
      <c r="U190" s="252">
        <f>U176*'YTD PROGRAM SUMMARY'!U40</f>
        <v>0</v>
      </c>
      <c r="V190" s="252">
        <f>V176*'YTD PROGRAM SUMMARY'!V40</f>
        <v>0</v>
      </c>
      <c r="W190" s="252">
        <f>W176*'YTD PROGRAM SUMMARY'!W40</f>
        <v>0</v>
      </c>
      <c r="X190" s="252">
        <f>X176*'YTD PROGRAM SUMMARY'!X40</f>
        <v>0</v>
      </c>
      <c r="Y190" s="252">
        <f>Y176*'YTD PROGRAM SUMMARY'!Y40</f>
        <v>0</v>
      </c>
      <c r="Z190" s="252">
        <f>Z176*'YTD PROGRAM SUMMARY'!Z40</f>
        <v>0</v>
      </c>
      <c r="AA190" s="252">
        <f>AA176*'YTD PROGRAM SUMMARY'!AA40</f>
        <v>0</v>
      </c>
      <c r="AB190" s="252">
        <f>AB176*'YTD PROGRAM SUMMARY'!AB40</f>
        <v>0</v>
      </c>
      <c r="AC190" s="252">
        <f>AC176*'YTD PROGRAM SUMMARY'!AC40</f>
        <v>0</v>
      </c>
      <c r="AD190" s="252">
        <f>AD176*'YTD PROGRAM SUMMARY'!AD40</f>
        <v>0</v>
      </c>
      <c r="AE190" s="252">
        <f>AE176*'YTD PROGRAM SUMMARY'!AE40</f>
        <v>0</v>
      </c>
      <c r="AF190" s="252">
        <f>AF176*'YTD PROGRAM SUMMARY'!AF40</f>
        <v>0</v>
      </c>
      <c r="AG190" s="252">
        <f>AG176*'YTD PROGRAM SUMMARY'!AG40</f>
        <v>0</v>
      </c>
      <c r="AH190" s="252">
        <f>AH176*'YTD PROGRAM SUMMARY'!AH40</f>
        <v>0</v>
      </c>
      <c r="AI190" s="252">
        <f>AI176*'YTD PROGRAM SUMMARY'!AI40</f>
        <v>0</v>
      </c>
      <c r="AJ190" s="252">
        <f>AJ176*'YTD PROGRAM SUMMARY'!AJ40</f>
        <v>0</v>
      </c>
      <c r="AK190" s="252">
        <f>AK176*'YTD PROGRAM SUMMARY'!AK40</f>
        <v>0</v>
      </c>
      <c r="AL190" s="252">
        <f>AL176*'YTD PROGRAM SUMMARY'!AL40</f>
        <v>0</v>
      </c>
      <c r="AM190" s="252">
        <f>AM176*'YTD PROGRAM SUMMARY'!AM40</f>
        <v>0</v>
      </c>
    </row>
    <row r="191" spans="1:39" hidden="1" x14ac:dyDescent="0.3">
      <c r="A191" s="117"/>
      <c r="B191" s="295" t="s">
        <v>171</v>
      </c>
      <c r="C191" s="128">
        <f t="shared" ref="C191" si="86">IFERROR(C189/C73,0)</f>
        <v>0.13607472209579646</v>
      </c>
      <c r="D191" s="128">
        <f t="shared" ref="D191:N191" si="87">IFERROR(D189/D73,0)</f>
        <v>0.15166950639437826</v>
      </c>
      <c r="E191" s="128">
        <f t="shared" si="87"/>
        <v>2.5244327228000282E-2</v>
      </c>
      <c r="F191" s="128">
        <f t="shared" si="87"/>
        <v>5.9321248938576376E-2</v>
      </c>
      <c r="G191" s="128">
        <f t="shared" si="87"/>
        <v>6.5555284155995763E-2</v>
      </c>
      <c r="H191" s="128">
        <f t="shared" si="87"/>
        <v>5.7696646852033046E-3</v>
      </c>
      <c r="I191" s="128">
        <f t="shared" si="87"/>
        <v>0.19460780130152106</v>
      </c>
      <c r="J191" s="128">
        <f t="shared" si="87"/>
        <v>7.3255025026131418E-2</v>
      </c>
      <c r="K191" s="128">
        <f t="shared" si="87"/>
        <v>0.13527425809373994</v>
      </c>
      <c r="L191" s="128">
        <f t="shared" si="87"/>
        <v>3.4333290887380789E-2</v>
      </c>
      <c r="M191" s="128">
        <f t="shared" si="87"/>
        <v>0.15735687503457688</v>
      </c>
      <c r="N191" s="128">
        <f t="shared" si="87"/>
        <v>5.6811846695423489E-2</v>
      </c>
      <c r="O191" s="253">
        <f>IFERROR(O189/O73,0)</f>
        <v>0</v>
      </c>
      <c r="P191" s="253">
        <f t="shared" ref="P191:Y191" si="88">IFERROR(P189/P73,0)</f>
        <v>0</v>
      </c>
      <c r="Q191" s="253">
        <f t="shared" si="88"/>
        <v>0</v>
      </c>
      <c r="R191" s="253">
        <f t="shared" si="88"/>
        <v>0</v>
      </c>
      <c r="S191" s="253">
        <f t="shared" si="88"/>
        <v>0</v>
      </c>
      <c r="T191" s="253">
        <f t="shared" si="88"/>
        <v>0</v>
      </c>
      <c r="U191" s="253">
        <f t="shared" si="88"/>
        <v>0</v>
      </c>
      <c r="V191" s="253">
        <f t="shared" si="88"/>
        <v>0</v>
      </c>
      <c r="W191" s="253">
        <f t="shared" si="88"/>
        <v>0</v>
      </c>
      <c r="X191" s="253">
        <f t="shared" si="88"/>
        <v>0</v>
      </c>
      <c r="Y191" s="253">
        <f t="shared" si="88"/>
        <v>0</v>
      </c>
      <c r="Z191" s="253">
        <f>IFERROR(Z189/Z80,0)</f>
        <v>0</v>
      </c>
      <c r="AA191" s="253">
        <f>IFERROR(AA189/AA73,0)</f>
        <v>0</v>
      </c>
      <c r="AB191" s="253">
        <f t="shared" ref="AB191:AK191" si="89">IFERROR(AB189/AB73,0)</f>
        <v>0</v>
      </c>
      <c r="AC191" s="253">
        <f t="shared" si="89"/>
        <v>0</v>
      </c>
      <c r="AD191" s="253">
        <f t="shared" si="89"/>
        <v>0</v>
      </c>
      <c r="AE191" s="253">
        <f t="shared" si="89"/>
        <v>0</v>
      </c>
      <c r="AF191" s="253">
        <f t="shared" si="89"/>
        <v>0</v>
      </c>
      <c r="AG191" s="253">
        <f t="shared" si="89"/>
        <v>0</v>
      </c>
      <c r="AH191" s="253">
        <f t="shared" si="89"/>
        <v>0</v>
      </c>
      <c r="AI191" s="253">
        <f t="shared" si="89"/>
        <v>0</v>
      </c>
      <c r="AJ191" s="253">
        <f t="shared" si="89"/>
        <v>0</v>
      </c>
      <c r="AK191" s="253">
        <f t="shared" si="89"/>
        <v>0</v>
      </c>
      <c r="AL191" s="253">
        <f>IFERROR(AL189/AL80,0)</f>
        <v>0</v>
      </c>
      <c r="AM191" s="253">
        <f>IFERROR(AM189/AM73,0)</f>
        <v>0</v>
      </c>
    </row>
    <row r="192" spans="1:39" ht="15" hidden="1" thickBot="1" x14ac:dyDescent="0.35">
      <c r="A192" s="117"/>
      <c r="B192" s="284" t="s">
        <v>172</v>
      </c>
      <c r="C192" s="129">
        <f t="shared" ref="C192" si="90">IFERROR(C190/C73,0)</f>
        <v>1.5567140627789406E-2</v>
      </c>
      <c r="D192" s="129">
        <f t="shared" ref="D192:N192" si="91">IFERROR(D190/D73,0)</f>
        <v>1.801568583249143E-2</v>
      </c>
      <c r="E192" s="129">
        <f t="shared" si="91"/>
        <v>2.746213521394389E-3</v>
      </c>
      <c r="F192" s="129">
        <f t="shared" si="91"/>
        <v>6.2977576717072031E-3</v>
      </c>
      <c r="G192" s="129">
        <f t="shared" si="91"/>
        <v>8.481273959032606E-3</v>
      </c>
      <c r="H192" s="129">
        <f t="shared" si="91"/>
        <v>1.0630205660893065E-3</v>
      </c>
      <c r="I192" s="129">
        <f t="shared" si="91"/>
        <v>3.3878837423955366E-2</v>
      </c>
      <c r="J192" s="129">
        <f t="shared" si="91"/>
        <v>1.3535689433710996E-2</v>
      </c>
      <c r="K192" s="129">
        <f t="shared" si="91"/>
        <v>2.2640810892384088E-2</v>
      </c>
      <c r="L192" s="129">
        <f t="shared" si="91"/>
        <v>4.5032647709326882E-3</v>
      </c>
      <c r="M192" s="129">
        <f t="shared" si="91"/>
        <v>1.9054283954503093E-2</v>
      </c>
      <c r="N192" s="129">
        <f t="shared" si="91"/>
        <v>5.5180179329106785E-3</v>
      </c>
      <c r="O192" s="254">
        <f>IFERROR(O190/O73,0)</f>
        <v>0</v>
      </c>
      <c r="P192" s="254">
        <f t="shared" ref="P192:Y192" si="92">IFERROR(P190/P73,0)</f>
        <v>0</v>
      </c>
      <c r="Q192" s="254">
        <f t="shared" si="92"/>
        <v>0</v>
      </c>
      <c r="R192" s="254">
        <f t="shared" si="92"/>
        <v>0</v>
      </c>
      <c r="S192" s="254">
        <f t="shared" si="92"/>
        <v>0</v>
      </c>
      <c r="T192" s="254">
        <f t="shared" si="92"/>
        <v>0</v>
      </c>
      <c r="U192" s="254">
        <f t="shared" si="92"/>
        <v>0</v>
      </c>
      <c r="V192" s="254">
        <f t="shared" si="92"/>
        <v>0</v>
      </c>
      <c r="W192" s="254">
        <f t="shared" si="92"/>
        <v>0</v>
      </c>
      <c r="X192" s="254">
        <f t="shared" si="92"/>
        <v>0</v>
      </c>
      <c r="Y192" s="254">
        <f t="shared" si="92"/>
        <v>0</v>
      </c>
      <c r="Z192" s="254">
        <f>IFERROR(Z190/Z81,0)</f>
        <v>0</v>
      </c>
      <c r="AA192" s="254">
        <f>IFERROR(AA190/AA73,0)</f>
        <v>0</v>
      </c>
      <c r="AB192" s="254">
        <f t="shared" ref="AB192:AK192" si="93">IFERROR(AB190/AB73,0)</f>
        <v>0</v>
      </c>
      <c r="AC192" s="254">
        <f t="shared" si="93"/>
        <v>0</v>
      </c>
      <c r="AD192" s="254">
        <f t="shared" si="93"/>
        <v>0</v>
      </c>
      <c r="AE192" s="254">
        <f t="shared" si="93"/>
        <v>0</v>
      </c>
      <c r="AF192" s="254">
        <f t="shared" si="93"/>
        <v>0</v>
      </c>
      <c r="AG192" s="254">
        <f t="shared" si="93"/>
        <v>0</v>
      </c>
      <c r="AH192" s="254">
        <f t="shared" si="93"/>
        <v>0</v>
      </c>
      <c r="AI192" s="254">
        <f t="shared" si="93"/>
        <v>0</v>
      </c>
      <c r="AJ192" s="254">
        <f t="shared" si="93"/>
        <v>0</v>
      </c>
      <c r="AK192" s="254">
        <f t="shared" si="93"/>
        <v>0</v>
      </c>
      <c r="AL192" s="254">
        <f>IFERROR(AL190/AL81,0)</f>
        <v>0</v>
      </c>
      <c r="AM192" s="254">
        <f>IFERROR(AM190/AM73,0)</f>
        <v>0</v>
      </c>
    </row>
    <row r="193" spans="1:39" s="1" customFormat="1" ht="15" hidden="1" thickBot="1" x14ac:dyDescent="0.35">
      <c r="A193" s="130"/>
      <c r="B193" s="288" t="s">
        <v>173</v>
      </c>
      <c r="C193" s="289">
        <f>C191+C192</f>
        <v>0.15164186272358587</v>
      </c>
      <c r="D193" s="289">
        <f t="shared" ref="D193:N193" si="94">D191+D192</f>
        <v>0.1696851922268697</v>
      </c>
      <c r="E193" s="290">
        <f t="shared" si="94"/>
        <v>2.7990540749394673E-2</v>
      </c>
      <c r="F193" s="290">
        <f t="shared" si="94"/>
        <v>6.5619006610283581E-2</v>
      </c>
      <c r="G193" s="290">
        <f t="shared" si="94"/>
        <v>7.4036558115028364E-2</v>
      </c>
      <c r="H193" s="290">
        <f t="shared" si="94"/>
        <v>6.8326852512926115E-3</v>
      </c>
      <c r="I193" s="290">
        <f t="shared" si="94"/>
        <v>0.22848663872547642</v>
      </c>
      <c r="J193" s="290">
        <f t="shared" si="94"/>
        <v>8.6790714459842419E-2</v>
      </c>
      <c r="K193" s="290">
        <f t="shared" si="94"/>
        <v>0.15791506898612404</v>
      </c>
      <c r="L193" s="290">
        <f t="shared" si="94"/>
        <v>3.8836555658313475E-2</v>
      </c>
      <c r="M193" s="291">
        <f t="shared" si="94"/>
        <v>0.17641115898907997</v>
      </c>
      <c r="N193" s="291">
        <f t="shared" si="94"/>
        <v>6.2329864628334168E-2</v>
      </c>
      <c r="O193" s="292">
        <f>O191+O192</f>
        <v>0</v>
      </c>
      <c r="P193" s="292">
        <f t="shared" ref="P193:X193" si="95">P191+P192</f>
        <v>0</v>
      </c>
      <c r="Q193" s="293">
        <f t="shared" si="95"/>
        <v>0</v>
      </c>
      <c r="R193" s="293">
        <f t="shared" si="95"/>
        <v>0</v>
      </c>
      <c r="S193" s="293">
        <f t="shared" si="95"/>
        <v>0</v>
      </c>
      <c r="T193" s="293">
        <f t="shared" si="95"/>
        <v>0</v>
      </c>
      <c r="U193" s="293">
        <f t="shared" si="95"/>
        <v>0</v>
      </c>
      <c r="V193" s="293">
        <f t="shared" si="95"/>
        <v>0</v>
      </c>
      <c r="W193" s="293">
        <f t="shared" si="95"/>
        <v>0</v>
      </c>
      <c r="X193" s="293">
        <f t="shared" si="95"/>
        <v>0</v>
      </c>
      <c r="Y193" s="294">
        <f>Y191+Y192</f>
        <v>0</v>
      </c>
      <c r="Z193" s="294">
        <f>Z191+Z192</f>
        <v>0</v>
      </c>
      <c r="AA193" s="292">
        <f>AA191+AA192</f>
        <v>0</v>
      </c>
      <c r="AB193" s="292">
        <f t="shared" ref="AB193:AJ193" si="96">AB191+AB192</f>
        <v>0</v>
      </c>
      <c r="AC193" s="293">
        <f t="shared" si="96"/>
        <v>0</v>
      </c>
      <c r="AD193" s="293">
        <f t="shared" si="96"/>
        <v>0</v>
      </c>
      <c r="AE193" s="293">
        <f t="shared" si="96"/>
        <v>0</v>
      </c>
      <c r="AF193" s="293">
        <f t="shared" si="96"/>
        <v>0</v>
      </c>
      <c r="AG193" s="293">
        <f t="shared" si="96"/>
        <v>0</v>
      </c>
      <c r="AH193" s="293">
        <f t="shared" si="96"/>
        <v>0</v>
      </c>
      <c r="AI193" s="293">
        <f t="shared" si="96"/>
        <v>0</v>
      </c>
      <c r="AJ193" s="293">
        <f t="shared" si="96"/>
        <v>0</v>
      </c>
      <c r="AK193" s="294">
        <f>AK191+AK192</f>
        <v>0</v>
      </c>
      <c r="AL193" s="294">
        <f>AL191+AL192</f>
        <v>0</v>
      </c>
      <c r="AM193" s="292">
        <f>AM191+AM192</f>
        <v>0</v>
      </c>
    </row>
    <row r="194" spans="1:39" hidden="1" x14ac:dyDescent="0.3">
      <c r="A194" s="117"/>
      <c r="B194" s="117" t="s">
        <v>174</v>
      </c>
      <c r="C194" s="135">
        <f>C186+C193</f>
        <v>0.99999999999999978</v>
      </c>
      <c r="D194" s="135">
        <f t="shared" ref="D194:N194" si="97">D186+D193</f>
        <v>0.99999999999999989</v>
      </c>
      <c r="E194" s="135">
        <f t="shared" si="97"/>
        <v>0.99999999999999989</v>
      </c>
      <c r="F194" s="135">
        <f t="shared" si="97"/>
        <v>1.0000108192290591</v>
      </c>
      <c r="G194" s="135">
        <f t="shared" si="97"/>
        <v>0.99998900812424607</v>
      </c>
      <c r="H194" s="135">
        <f t="shared" si="97"/>
        <v>1.0000013388918449</v>
      </c>
      <c r="I194" s="135">
        <f t="shared" si="97"/>
        <v>0.99999645874277387</v>
      </c>
      <c r="J194" s="135">
        <f t="shared" si="97"/>
        <v>1.0000022181236472</v>
      </c>
      <c r="K194" s="135">
        <f t="shared" si="97"/>
        <v>0.99999984435906786</v>
      </c>
      <c r="L194" s="135">
        <f t="shared" si="97"/>
        <v>1.0000044033891315</v>
      </c>
      <c r="M194" s="135">
        <f t="shared" si="97"/>
        <v>1.0000002193801052</v>
      </c>
      <c r="N194" s="135">
        <f t="shared" si="97"/>
        <v>1.0000118534906504</v>
      </c>
      <c r="O194" s="259">
        <f>O186+O193</f>
        <v>0</v>
      </c>
      <c r="P194" s="259">
        <f t="shared" ref="P194:Z194" si="98">P186+P193</f>
        <v>0</v>
      </c>
      <c r="Q194" s="259">
        <f t="shared" si="98"/>
        <v>0</v>
      </c>
      <c r="R194" s="259">
        <f t="shared" si="98"/>
        <v>0</v>
      </c>
      <c r="S194" s="259">
        <f t="shared" si="98"/>
        <v>0</v>
      </c>
      <c r="T194" s="259">
        <f t="shared" si="98"/>
        <v>0</v>
      </c>
      <c r="U194" s="259">
        <f t="shared" si="98"/>
        <v>0</v>
      </c>
      <c r="V194" s="259">
        <f t="shared" si="98"/>
        <v>0</v>
      </c>
      <c r="W194" s="259">
        <f t="shared" si="98"/>
        <v>0</v>
      </c>
      <c r="X194" s="259">
        <f t="shared" si="98"/>
        <v>0</v>
      </c>
      <c r="Y194" s="259">
        <f t="shared" si="98"/>
        <v>0</v>
      </c>
      <c r="Z194" s="259">
        <f t="shared" si="98"/>
        <v>0</v>
      </c>
      <c r="AA194" s="259">
        <f>AA186+AA193</f>
        <v>0</v>
      </c>
      <c r="AB194" s="259">
        <f t="shared" ref="AB194:AL194" si="99">AB186+AB193</f>
        <v>0</v>
      </c>
      <c r="AC194" s="259">
        <f t="shared" si="99"/>
        <v>0</v>
      </c>
      <c r="AD194" s="259">
        <f t="shared" si="99"/>
        <v>0</v>
      </c>
      <c r="AE194" s="259">
        <f t="shared" si="99"/>
        <v>0</v>
      </c>
      <c r="AF194" s="259">
        <f t="shared" si="99"/>
        <v>0</v>
      </c>
      <c r="AG194" s="259">
        <f t="shared" si="99"/>
        <v>0</v>
      </c>
      <c r="AH194" s="259">
        <f t="shared" si="99"/>
        <v>0</v>
      </c>
      <c r="AI194" s="259">
        <f t="shared" si="99"/>
        <v>0</v>
      </c>
      <c r="AJ194" s="259">
        <f t="shared" si="99"/>
        <v>0</v>
      </c>
      <c r="AK194" s="259">
        <f t="shared" si="99"/>
        <v>0</v>
      </c>
      <c r="AL194" s="259">
        <f t="shared" si="99"/>
        <v>0</v>
      </c>
      <c r="AM194" s="259">
        <f>AM186+AM193</f>
        <v>0</v>
      </c>
    </row>
    <row r="195" spans="1:39" hidden="1" x14ac:dyDescent="0.3">
      <c r="A195" s="117"/>
      <c r="B195" s="117"/>
      <c r="C195" s="122"/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</row>
    <row r="196" spans="1:39" s="126" customFormat="1" hidden="1" x14ac:dyDescent="0.3">
      <c r="A196" s="117"/>
      <c r="B196" s="117" t="s">
        <v>175</v>
      </c>
      <c r="C196" s="136">
        <f t="shared" ref="C196" si="100">SUM(C182:C183)</f>
        <v>1355.6013839640077</v>
      </c>
      <c r="D196" s="136">
        <f t="shared" ref="D196:AM196" si="101">SUM(D182:D183)</f>
        <v>3915.2340783195095</v>
      </c>
      <c r="E196" s="137">
        <f t="shared" si="101"/>
        <v>8674.109048241955</v>
      </c>
      <c r="F196" s="137">
        <f t="shared" si="101"/>
        <v>15471.557328580155</v>
      </c>
      <c r="G196" s="137">
        <f t="shared" si="101"/>
        <v>31216.813743701627</v>
      </c>
      <c r="H196" s="137">
        <f t="shared" si="101"/>
        <v>82783.262499566146</v>
      </c>
      <c r="I196" s="137">
        <f t="shared" si="101"/>
        <v>98741.37878833797</v>
      </c>
      <c r="J196" s="137">
        <f t="shared" si="101"/>
        <v>129897.8004664375</v>
      </c>
      <c r="K196" s="137">
        <f t="shared" si="101"/>
        <v>126669.06384895254</v>
      </c>
      <c r="L196" s="137">
        <f t="shared" si="101"/>
        <v>94127.199040531515</v>
      </c>
      <c r="M196" s="138">
        <f t="shared" si="101"/>
        <v>82091.646090387701</v>
      </c>
      <c r="N196" s="138">
        <f t="shared" si="101"/>
        <v>139341.16994526482</v>
      </c>
      <c r="O196" s="260">
        <f t="shared" si="101"/>
        <v>0</v>
      </c>
      <c r="P196" s="260">
        <f t="shared" si="101"/>
        <v>0</v>
      </c>
      <c r="Q196" s="261">
        <f t="shared" si="101"/>
        <v>0</v>
      </c>
      <c r="R196" s="261">
        <f t="shared" si="101"/>
        <v>0</v>
      </c>
      <c r="S196" s="261">
        <f t="shared" si="101"/>
        <v>0</v>
      </c>
      <c r="T196" s="261">
        <f t="shared" si="101"/>
        <v>0</v>
      </c>
      <c r="U196" s="261">
        <f t="shared" si="101"/>
        <v>0</v>
      </c>
      <c r="V196" s="261">
        <f t="shared" si="101"/>
        <v>0</v>
      </c>
      <c r="W196" s="261">
        <f t="shared" si="101"/>
        <v>0</v>
      </c>
      <c r="X196" s="261">
        <f t="shared" si="101"/>
        <v>0</v>
      </c>
      <c r="Y196" s="262">
        <f t="shared" si="101"/>
        <v>0</v>
      </c>
      <c r="Z196" s="262">
        <f t="shared" si="101"/>
        <v>0</v>
      </c>
      <c r="AA196" s="260">
        <f t="shared" si="101"/>
        <v>0</v>
      </c>
      <c r="AB196" s="260">
        <f t="shared" si="101"/>
        <v>0</v>
      </c>
      <c r="AC196" s="261">
        <f t="shared" si="101"/>
        <v>0</v>
      </c>
      <c r="AD196" s="261">
        <f t="shared" si="101"/>
        <v>0</v>
      </c>
      <c r="AE196" s="261">
        <f t="shared" si="101"/>
        <v>0</v>
      </c>
      <c r="AF196" s="261">
        <f t="shared" si="101"/>
        <v>0</v>
      </c>
      <c r="AG196" s="261">
        <f t="shared" si="101"/>
        <v>0</v>
      </c>
      <c r="AH196" s="261">
        <f t="shared" si="101"/>
        <v>0</v>
      </c>
      <c r="AI196" s="261">
        <f t="shared" si="101"/>
        <v>0</v>
      </c>
      <c r="AJ196" s="261">
        <f t="shared" si="101"/>
        <v>0</v>
      </c>
      <c r="AK196" s="262">
        <f t="shared" si="101"/>
        <v>0</v>
      </c>
      <c r="AL196" s="262">
        <f t="shared" si="101"/>
        <v>0</v>
      </c>
      <c r="AM196" s="260">
        <f t="shared" si="101"/>
        <v>0</v>
      </c>
    </row>
    <row r="197" spans="1:39" s="126" customFormat="1" hidden="1" x14ac:dyDescent="0.3">
      <c r="A197" s="117"/>
      <c r="B197" s="117" t="s">
        <v>176</v>
      </c>
      <c r="C197" s="136">
        <f t="shared" ref="C197" si="102">SUM(C189:C190)</f>
        <v>242.31030497912838</v>
      </c>
      <c r="D197" s="136">
        <f t="shared" ref="D197:AM197" si="103">SUM(D189:D190)</f>
        <v>800.12694097870599</v>
      </c>
      <c r="E197" s="137">
        <f t="shared" si="103"/>
        <v>249.7846090579167</v>
      </c>
      <c r="F197" s="137">
        <f t="shared" si="103"/>
        <v>1086.512326954311</v>
      </c>
      <c r="G197" s="137">
        <f t="shared" si="103"/>
        <v>2496.0087798013542</v>
      </c>
      <c r="H197" s="137">
        <f t="shared" si="103"/>
        <v>569.52258275701058</v>
      </c>
      <c r="I197" s="137">
        <f t="shared" si="103"/>
        <v>29242.771973998431</v>
      </c>
      <c r="J197" s="137">
        <f t="shared" si="103"/>
        <v>12345.357963640605</v>
      </c>
      <c r="K197" s="137">
        <f t="shared" si="103"/>
        <v>23754.085741849623</v>
      </c>
      <c r="L197" s="137">
        <f t="shared" si="103"/>
        <v>3803.2651769709673</v>
      </c>
      <c r="M197" s="138">
        <f t="shared" si="103"/>
        <v>17583.869342862487</v>
      </c>
      <c r="N197" s="138">
        <f t="shared" si="103"/>
        <v>9262.3259943167504</v>
      </c>
      <c r="O197" s="260">
        <f t="shared" si="103"/>
        <v>0</v>
      </c>
      <c r="P197" s="260">
        <f t="shared" si="103"/>
        <v>0</v>
      </c>
      <c r="Q197" s="261">
        <f t="shared" si="103"/>
        <v>0</v>
      </c>
      <c r="R197" s="261">
        <f t="shared" si="103"/>
        <v>0</v>
      </c>
      <c r="S197" s="261">
        <f t="shared" si="103"/>
        <v>0</v>
      </c>
      <c r="T197" s="261">
        <f t="shared" si="103"/>
        <v>0</v>
      </c>
      <c r="U197" s="261">
        <f t="shared" si="103"/>
        <v>0</v>
      </c>
      <c r="V197" s="261">
        <f t="shared" si="103"/>
        <v>0</v>
      </c>
      <c r="W197" s="261">
        <f t="shared" si="103"/>
        <v>0</v>
      </c>
      <c r="X197" s="261">
        <f t="shared" si="103"/>
        <v>0</v>
      </c>
      <c r="Y197" s="262">
        <f t="shared" si="103"/>
        <v>0</v>
      </c>
      <c r="Z197" s="262">
        <f t="shared" si="103"/>
        <v>0</v>
      </c>
      <c r="AA197" s="260">
        <f t="shared" si="103"/>
        <v>0</v>
      </c>
      <c r="AB197" s="260">
        <f t="shared" si="103"/>
        <v>0</v>
      </c>
      <c r="AC197" s="261">
        <f t="shared" si="103"/>
        <v>0</v>
      </c>
      <c r="AD197" s="261">
        <f t="shared" si="103"/>
        <v>0</v>
      </c>
      <c r="AE197" s="261">
        <f t="shared" si="103"/>
        <v>0</v>
      </c>
      <c r="AF197" s="261">
        <f t="shared" si="103"/>
        <v>0</v>
      </c>
      <c r="AG197" s="261">
        <f t="shared" si="103"/>
        <v>0</v>
      </c>
      <c r="AH197" s="261">
        <f t="shared" si="103"/>
        <v>0</v>
      </c>
      <c r="AI197" s="261">
        <f t="shared" si="103"/>
        <v>0</v>
      </c>
      <c r="AJ197" s="261">
        <f t="shared" si="103"/>
        <v>0</v>
      </c>
      <c r="AK197" s="262">
        <f t="shared" si="103"/>
        <v>0</v>
      </c>
      <c r="AL197" s="262">
        <f t="shared" si="103"/>
        <v>0</v>
      </c>
      <c r="AM197" s="260">
        <f t="shared" si="103"/>
        <v>0</v>
      </c>
    </row>
    <row r="198" spans="1:39" s="126" customFormat="1" hidden="1" x14ac:dyDescent="0.3">
      <c r="A198" s="117"/>
      <c r="B198" s="117" t="s">
        <v>162</v>
      </c>
      <c r="C198" s="139">
        <f t="shared" ref="C198" si="104">SUM(C196:C197)</f>
        <v>1597.9116889431361</v>
      </c>
      <c r="D198" s="139">
        <f t="shared" ref="D198:AM198" si="105">SUM(D196:D197)</f>
        <v>4715.361019298216</v>
      </c>
      <c r="E198" s="139">
        <f t="shared" si="105"/>
        <v>8923.8936572998718</v>
      </c>
      <c r="F198" s="139">
        <f t="shared" si="105"/>
        <v>16558.069655534466</v>
      </c>
      <c r="G198" s="139">
        <f t="shared" si="105"/>
        <v>33712.822523502982</v>
      </c>
      <c r="H198" s="139">
        <f t="shared" si="105"/>
        <v>83352.785082323157</v>
      </c>
      <c r="I198" s="139">
        <f t="shared" si="105"/>
        <v>127984.1507623364</v>
      </c>
      <c r="J198" s="139">
        <f t="shared" si="105"/>
        <v>142243.1584300781</v>
      </c>
      <c r="K198" s="139">
        <f t="shared" si="105"/>
        <v>150423.14959080218</v>
      </c>
      <c r="L198" s="139">
        <f t="shared" si="105"/>
        <v>97930.464217502478</v>
      </c>
      <c r="M198" s="140">
        <f t="shared" si="105"/>
        <v>99675.515433250184</v>
      </c>
      <c r="N198" s="140">
        <f t="shared" si="105"/>
        <v>148603.49593958157</v>
      </c>
      <c r="O198" s="263">
        <f t="shared" si="105"/>
        <v>0</v>
      </c>
      <c r="P198" s="263">
        <f t="shared" si="105"/>
        <v>0</v>
      </c>
      <c r="Q198" s="263">
        <f t="shared" si="105"/>
        <v>0</v>
      </c>
      <c r="R198" s="263">
        <f t="shared" si="105"/>
        <v>0</v>
      </c>
      <c r="S198" s="263">
        <f t="shared" si="105"/>
        <v>0</v>
      </c>
      <c r="T198" s="263">
        <f t="shared" si="105"/>
        <v>0</v>
      </c>
      <c r="U198" s="263">
        <f t="shared" si="105"/>
        <v>0</v>
      </c>
      <c r="V198" s="263">
        <f t="shared" si="105"/>
        <v>0</v>
      </c>
      <c r="W198" s="263">
        <f t="shared" si="105"/>
        <v>0</v>
      </c>
      <c r="X198" s="263">
        <f t="shared" si="105"/>
        <v>0</v>
      </c>
      <c r="Y198" s="264">
        <f t="shared" si="105"/>
        <v>0</v>
      </c>
      <c r="Z198" s="264">
        <f t="shared" si="105"/>
        <v>0</v>
      </c>
      <c r="AA198" s="263">
        <f t="shared" si="105"/>
        <v>0</v>
      </c>
      <c r="AB198" s="263">
        <f t="shared" si="105"/>
        <v>0</v>
      </c>
      <c r="AC198" s="263">
        <f t="shared" si="105"/>
        <v>0</v>
      </c>
      <c r="AD198" s="263">
        <f t="shared" si="105"/>
        <v>0</v>
      </c>
      <c r="AE198" s="263">
        <f t="shared" si="105"/>
        <v>0</v>
      </c>
      <c r="AF198" s="263">
        <f t="shared" si="105"/>
        <v>0</v>
      </c>
      <c r="AG198" s="263">
        <f t="shared" si="105"/>
        <v>0</v>
      </c>
      <c r="AH198" s="263">
        <f t="shared" si="105"/>
        <v>0</v>
      </c>
      <c r="AI198" s="263">
        <f t="shared" si="105"/>
        <v>0</v>
      </c>
      <c r="AJ198" s="263">
        <f t="shared" si="105"/>
        <v>0</v>
      </c>
      <c r="AK198" s="264">
        <f t="shared" si="105"/>
        <v>0</v>
      </c>
      <c r="AL198" s="264">
        <f t="shared" si="105"/>
        <v>0</v>
      </c>
      <c r="AM198" s="263">
        <f t="shared" si="105"/>
        <v>0</v>
      </c>
    </row>
    <row r="199" spans="1:39" hidden="1" x14ac:dyDescent="0.3"/>
  </sheetData>
  <mergeCells count="19">
    <mergeCell ref="A92:A105"/>
    <mergeCell ref="A77:A90"/>
    <mergeCell ref="A4:A19"/>
    <mergeCell ref="A22:A37"/>
    <mergeCell ref="A40:A55"/>
    <mergeCell ref="A58:A74"/>
    <mergeCell ref="AA125:AL125"/>
    <mergeCell ref="A107:A122"/>
    <mergeCell ref="B107:N107"/>
    <mergeCell ref="B108:N108"/>
    <mergeCell ref="O108:Z108"/>
    <mergeCell ref="AA108:AL108"/>
    <mergeCell ref="O107:Z107"/>
    <mergeCell ref="AA107:AL107"/>
    <mergeCell ref="A126:A139"/>
    <mergeCell ref="A142:A158"/>
    <mergeCell ref="A161:A177"/>
    <mergeCell ref="C125:N125"/>
    <mergeCell ref="O125:Z125"/>
  </mergeCells>
  <conditionalFormatting sqref="C179:AM179">
    <cfRule type="cellIs" dxfId="1" priority="1" operator="equal">
      <formula>"TD ERROR"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ECA46-BC8D-4637-81AA-8227254700B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67e41609-3a20-4215-b51d-97d9b7cff2f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B68CA6-35ED-4A0B-B1E5-8F76D2925E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60B99F-BF2D-4B74-9228-2EC45C027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Error Checks</vt:lpstr>
      <vt:lpstr>YTD PROGRAM SUMMARY</vt:lpstr>
      <vt:lpstr>Revised Summary</vt:lpstr>
      <vt:lpstr>RES kWh ENTRY</vt:lpstr>
      <vt:lpstr>BIZ kWh ENTRY</vt:lpstr>
      <vt:lpstr>BIZ SUM</vt:lpstr>
      <vt:lpstr> 1M - RES</vt:lpstr>
      <vt:lpstr>2M - SGS</vt:lpstr>
      <vt:lpstr>3M - LGS</vt:lpstr>
      <vt:lpstr>4M - SPS</vt:lpstr>
      <vt:lpstr>11M - LPS</vt:lpstr>
      <vt:lpstr> LI 1M - RES</vt:lpstr>
      <vt:lpstr>LI 2M - SGS</vt:lpstr>
      <vt:lpstr>LI 3M - LGS</vt:lpstr>
      <vt:lpstr>LI 4M - SPS</vt:lpstr>
      <vt:lpstr>LI 11M - LPS</vt:lpstr>
      <vt:lpstr>Biz DRENE</vt:lpstr>
      <vt:lpstr>Res DRENE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2021-11-10T23:39:42Z</dcterms:created>
  <dcterms:modified xsi:type="dcterms:W3CDTF">2021-12-01T16:05:45Z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</Properties>
</file>